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autoCompressPictures="0" defaultThemeVersion="124226"/>
  <mc:AlternateContent xmlns:mc="http://schemas.openxmlformats.org/markup-compatibility/2006">
    <mc:Choice Requires="x15">
      <x15ac:absPath xmlns:x15ac="http://schemas.microsoft.com/office/spreadsheetml/2010/11/ac" url="F:\VanillaPNG\Methodological Brief\"/>
    </mc:Choice>
  </mc:AlternateContent>
  <xr:revisionPtr revIDLastSave="0" documentId="13_ncr:1_{B124F5B5-D29F-45CC-92DC-79D9E18E062D}" xr6:coauthVersionLast="36" xr6:coauthVersionMax="43" xr10:uidLastSave="{00000000-0000-0000-0000-000000000000}"/>
  <bookViews>
    <workbookView xWindow="-120" yWindow="-120" windowWidth="38640" windowHeight="21240" activeTab="2"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05" i="3"/>
  <c r="E104" i="3"/>
  <c r="E103" i="3"/>
  <c r="E99" i="3"/>
  <c r="E98" i="3"/>
  <c r="E97" i="3"/>
  <c r="E94" i="3"/>
  <c r="E93" i="3"/>
  <c r="E90" i="3"/>
  <c r="E89" i="3"/>
  <c r="E88" i="3"/>
  <c r="E87" i="3"/>
  <c r="E83" i="3"/>
  <c r="E82" i="3"/>
  <c r="E79" i="3"/>
  <c r="E78" i="3"/>
  <c r="E77" i="3"/>
  <c r="E74" i="3"/>
  <c r="E73" i="3"/>
  <c r="E70" i="3"/>
  <c r="E69" i="3"/>
  <c r="E71" i="3" s="1"/>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32" i="3" l="1"/>
  <c r="E38" i="3"/>
  <c r="E115" i="3"/>
  <c r="E110" i="3"/>
  <c r="E106" i="3"/>
  <c r="E100" i="3"/>
  <c r="E95" i="3"/>
  <c r="E91" i="3"/>
  <c r="E84" i="3"/>
  <c r="E80" i="3"/>
  <c r="E75" i="3"/>
  <c r="E66" i="3"/>
  <c r="E62" i="3"/>
  <c r="E56" i="3"/>
  <c r="E49" i="3"/>
  <c r="E43"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J95" i="3"/>
  <c r="B31" i="2" s="1"/>
  <c r="J100" i="3"/>
  <c r="B32"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2" i="2" l="1"/>
  <c r="D32" i="2"/>
  <c r="D31" i="2"/>
  <c r="C31" i="2"/>
  <c r="C30" i="2"/>
  <c r="B33" i="2"/>
  <c r="C33" i="2" s="1"/>
  <c r="C18" i="1" s="1"/>
  <c r="D30" i="2"/>
  <c r="I24" i="2"/>
  <c r="I14" i="2"/>
  <c r="I32" i="2"/>
  <c r="I13" i="2"/>
  <c r="I35" i="2"/>
  <c r="I31" i="2"/>
  <c r="I21" i="2"/>
  <c r="I12" i="2"/>
  <c r="I30" i="2"/>
  <c r="I20" i="2"/>
  <c r="I38" i="2"/>
  <c r="I19" i="2"/>
  <c r="I9" i="2"/>
  <c r="I37" i="2"/>
  <c r="I27" i="2"/>
  <c r="I18" i="2"/>
  <c r="I8" i="2"/>
  <c r="I36" i="2"/>
  <c r="I26" i="2"/>
  <c r="I17" i="2"/>
  <c r="I7" i="2"/>
  <c r="I25" i="2"/>
  <c r="I6" i="2"/>
  <c r="I33" i="2"/>
  <c r="F18" i="1" s="1"/>
  <c r="D62" i="3"/>
  <c r="D66" i="3"/>
  <c r="D106" i="3"/>
  <c r="D115" i="3"/>
  <c r="D110" i="3"/>
  <c r="D71" i="3"/>
  <c r="D43" i="3"/>
  <c r="D26" i="3"/>
  <c r="I26" i="3" s="1"/>
  <c r="J26" i="3" s="1"/>
  <c r="D32" i="3"/>
  <c r="D38" i="3"/>
  <c r="D84" i="3"/>
  <c r="D120" i="3"/>
  <c r="D17" i="3"/>
  <c r="D18" i="1" l="1"/>
  <c r="D33" i="2"/>
  <c r="E18" i="1" s="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39" i="2" l="1"/>
  <c r="F19" i="1" s="1"/>
  <c r="I28" i="2"/>
  <c r="F17" i="1" s="1"/>
  <c r="I15" i="2"/>
  <c r="F15" i="1" s="1"/>
  <c r="I10" i="2"/>
  <c r="F14"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J115" i="3"/>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<sst xmlns="http://schemas.openxmlformats.org/spreadsheetml/2006/main" count="544" uniqueCount="330">
  <si>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</si>
  <si>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</si>
  <si>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</si>
  <si>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</si>
  <si>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</si>
  <si>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</si>
  <si>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</si>
  <si>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</si>
  <si>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</si>
  <si>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</si>
  <si>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</si>
  <si>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</si>
  <si>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</si>
  <si>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</si>
  <si>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</si>
  <si>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</si>
  <si>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</si>
  <si>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</si>
  <si>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</si>
  <si>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</si>
  <si>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</si>
  <si>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</si>
  <si>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</si>
  <si>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</si>
  <si>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</si>
  <si>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</si>
  <si>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</si>
  <si>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 xml:space="preserve"> . . / . . / 20 .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</si>
  <si>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</si>
  <si>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</si>
  <si>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</si>
  <si>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</si>
  <si>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</si>
  <si>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</si>
  <si>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</si>
  <si>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</si>
  <si>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</si>
  <si>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</si>
  <si>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</si>
  <si>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</si>
  <si>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</si>
  <si>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</si>
  <si>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</si>
  <si>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</si>
  <si>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</si>
  <si>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</si>
  <si>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</si>
  <si>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</si>
  <si>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</si>
  <si>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</si>
  <si>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</si>
  <si>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</si>
  <si>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</si>
  <si>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</si>
  <si>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</si>
  <si>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</si>
  <si>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</si>
  <si>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</si>
  <si>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</si>
  <si>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</si>
  <si>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</si>
  <si>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</si>
  <si>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</si>
  <si>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</si>
  <si>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</si>
  <si>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</si>
  <si>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</si>
  <si>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</si>
  <si>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</si>
  <si>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</si>
  <si>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</si>
  <si>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</si>
  <si>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</si>
  <si>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</si>
  <si>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</si>
  <si>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</si>
  <si>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</si>
  <si>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</si>
  <si>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</si>
  <si>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</si>
  <si>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</si>
  <si>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</si>
  <si>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</si>
  <si>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</si>
  <si>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</si>
  <si>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</si>
  <si>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</si>
  <si>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</si>
  <si>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</si>
  <si>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</si>
  <si>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</si>
  <si>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</si>
  <si>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</si>
  <si>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</si>
  <si>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</si>
  <si>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</si>
  <si>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</si>
  <si>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</si>
  <si>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</si>
  <si>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</si>
  <si>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</si>
  <si>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</si>
  <si>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</si>
  <si>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</si>
  <si>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</si>
  <si>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</si>
  <si>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</si>
  <si>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</si>
  <si>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</si>
  <si>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</si>
  <si>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</si>
  <si>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</si>
  <si>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</si>
  <si>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</si>
  <si>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</si>
  <si>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</si>
  <si>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</si>
  <si>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</si>
  <si>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</si>
  <si>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</si>
  <si>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</si>
  <si>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</si>
  <si>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</si>
  <si>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</si>
  <si>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 xml:space="preserve"> </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</si>
  <si>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</si>
  <si>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</si>
  <si>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</si>
  <si>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</si>
  <si>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</si>
  <si>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</si>
  <si>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</si>
  <si>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</si>
  <si>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</si>
  <si>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</si>
  <si>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</si>
  <si>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</si>
  <si>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</si>
  <si>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</si>
  <si>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</si>
  <si>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</si>
  <si>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</si>
  <si>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</si>
  <si>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</si>
  <si>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</si>
  <si>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</si>
  <si>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</si>
  <si>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</si>
  <si>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</si>
  <si>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</si>
  <si>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</si>
  <si>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</si>
  <si>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</si>
  <si>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</si>
  <si>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</si>
  <si>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</si>
  <si>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</si>
  <si>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</si>
  <si>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</si>
  <si>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</si>
  <si>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</si>
  <si>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</si>
  <si>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</si>
  <si>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</si>
  <si>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</si>
  <si>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</si>
  <si>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</si>
  <si>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</si>
  <si>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</si>
  <si>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</si>
  <si>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</si>
  <si>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</si>
  <si>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</si>
  <si>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</si>
  <si>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</si>
  <si>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</si>
  <si>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</si>
  <si>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</si>
  <si>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</si>
  <si>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</si>
  <si>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</si>
  <si>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</si>
  <si>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</si>
  <si>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</si>
  <si>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</si>
  <si>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</si>
  <si>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</si>
  <si>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</si>
  <si>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</si>
  <si>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</si>
  <si>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</si>
  <si>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</si>
  <si>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</si>
  <si>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</si>
  <si>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</si>
  <si>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</si>
  <si>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</si>
  <si>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</si>
  <si>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</si>
  <si>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</si>
  <si>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</si>
  <si>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</si>
  <si>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</si>
  <si>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</si>
  <si>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</si>
  <si>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</si>
  <si>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</si>
  <si>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</si>
  <si>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</si>
  <si>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</si>
  <si>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</si>
  <si>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</si>
  <si>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</si>
  <si>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</si>
  <si>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</si>
  <si>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</si>
  <si>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</si>
  <si>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</si>
  <si>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</si>
  <si>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</si>
  <si>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</si>
  <si>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</si>
  <si>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</si>
  <si>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Vanilla</t>
  </si>
  <si>
    <t>Papua New Guinea</t>
  </si>
  <si>
    <t xml:space="preserve"> http://indicators.ohchr.org/                      ILO, 2019 </t>
  </si>
  <si>
    <t xml:space="preserve">The law and related instruments protect the right of workers to join independent unions, conduct legal strikes, and bargain collectively. Law does not cover workers in the informal sector, where most vanilla activities take place. </t>
  </si>
  <si>
    <t>U.S. Bureau of Dem., Human Rights &amp; Labor Country Reports on HR Practices 2018</t>
  </si>
  <si>
    <t>No law prohibits discrimination re. race, language, sexual orientation, gender identity, HIV, social status.  Constitution bars discrimination re. disability, but govt did not take measures to protect persons.  Law bans discrimination based on gender in workplace,  govt. did not effectively enforce.</t>
  </si>
  <si>
    <t>The constitution and law prohibit all forms of forced or compulsory labor.  Penalties are sufficiently stringent to deter violations, but the government did not effectively enforce the law</t>
  </si>
  <si>
    <t>Law regulates minimum wage levels, allowances, rest periods, holiday leave, and overtime work.Law limits workweek to 44 hours in rural areas. Labor laws do not apply to workers in informal sector.</t>
  </si>
  <si>
    <t xml:space="preserve"> No specifically harmful jobs were reported or identified but protecting the vanilla gardens from theft could potentially involve a physical threat and higher risk of malaria if sleeping in the garden.</t>
  </si>
  <si>
    <t xml:space="preserve">United States Department of Labor Bureau of International Labor Affairs;  ILO (2019); Vanilla Household Survey and Women FGDs   </t>
  </si>
  <si>
    <t xml:space="preserve"> Vanilla Household Survey and Women FGDs  </t>
  </si>
  <si>
    <t>Youth are attracted to vanilla production and trading at the time of the study. In the household survey, 53% of the producers (vanilla plot managers) were below the age of 40, 30% below the age of 30 and 5% below the age of 20 years.</t>
  </si>
  <si>
    <t xml:space="preserve"> Vanilla Household Survey;  FGD with youth in Situm (Morobe)  </t>
  </si>
  <si>
    <t xml:space="preserve">Women are involved in vanilla production and postharvest activities, trading and export. Women are mainly involved as producers. V. few (perhaps 2-5%) are currently working with Intec’s organic certification scheme. </t>
  </si>
  <si>
    <t xml:space="preserve"> Vanilla Household Survey and Women FGDs; Key informant interviews.   </t>
  </si>
  <si>
    <t>Hedditch and Manuel, 2010.            Women's FGDs</t>
  </si>
  <si>
    <t xml:space="preserve">Women have limited rights over, and control of, the vast majority of land in PNG that is held under customary tenure.  Customary land arrangements in East Sepik follow a patrilineal system, where women do not have equal land rights as men. </t>
  </si>
  <si>
    <t>Women have very limited access to credit, particularly in the formal sector. Although some women in CBOs are accessing credit from the National Development Bank (e.g. for betal nut trading) there were no reports of accessing credit for vanilla –related activities.</t>
  </si>
  <si>
    <t xml:space="preserve">Women have less access to extension services than men, but access is very limited for both men and women </t>
  </si>
  <si>
    <t>Bourke and Harwood, 2009            Women's FGDs</t>
  </si>
  <si>
    <t>Sullivan et al. 2005;  Hedditch and Manuel, 2010; Women's FGDs</t>
  </si>
  <si>
    <t>See above</t>
  </si>
  <si>
    <t>Generally, women reported that they have at least some control over the income from their own vanilla plots. However, according to five of the FGDs even when women own and manage vanilla plots, they still allocate the bigger portion of the income to the household for budgeting on important family goals.</t>
  </si>
  <si>
    <t>Women can earn independent income. This varies between households.</t>
  </si>
  <si>
    <t xml:space="preserve">Women FGDs  </t>
  </si>
  <si>
    <t xml:space="preserve">Women FGDs; Ministry of Women K.I.  </t>
  </si>
  <si>
    <t xml:space="preserve"> Women are much less likely to be in leadership positions than men. Women have positions in CBOs and church groups.</t>
  </si>
  <si>
    <t xml:space="preserve">World Bank Group, 2014; Women FGDs </t>
  </si>
  <si>
    <t>In all women’s FGDs there was 100% agreement that risks of women being subject to strenuous work are not being minimised.</t>
  </si>
  <si>
    <t>Gender inequality is major issue In PNG</t>
  </si>
  <si>
    <t>In the short term, work with international, national and local partners who have practical experience in addressing gender inquality.  Strengthen capacity to implement existing laws.  Invest in girl's education. In the longer term change society's norms and values.</t>
  </si>
  <si>
    <t xml:space="preserve">Vanilla Household Survey and Women FGDs  </t>
  </si>
  <si>
    <t xml:space="preserve">In almost all communities, women reported that vanilla activities did not affect food supplies on local markets. </t>
  </si>
  <si>
    <t>In 7 communities in E. Sepik and 1 in Morobe the main source of food was people’s own gardens.  Women reported  they also purchase food and in the main vanilla producing districts most reported people have more income to allocate to food as a result of vanilla activities. In the household survey, at least 87% of the households reported that they had used vanilla income in 2018 to purchase food.</t>
  </si>
  <si>
    <t xml:space="preserve">Vanilla Household Survey and Women FGDs </t>
  </si>
  <si>
    <t xml:space="preserve">In all five of the West Maprik, Dreikikir villages women in FGDs reported that consumers food prices were increasing as a result of vanilla activities, particularly in stores.  </t>
  </si>
  <si>
    <t xml:space="preserve">The price of food in stores had increased.   </t>
  </si>
  <si>
    <t>The consensus from women in these five communities was that income from vanilla had reduced the risk of periodic household food shortages.  However, this is a period of exceptionally high vanilla prices, so  this may well be temporary.</t>
  </si>
  <si>
    <t>High vanilla price appear to result in the price of food in stores increasing</t>
  </si>
  <si>
    <t xml:space="preserve">Approriate agencies to monitor store food prices and dialogue with store owners </t>
  </si>
  <si>
    <t>There are over 400 cooperatives in East Sepik registered as being involved in vanilla.  However, only a fraction of these appear to be active.</t>
  </si>
  <si>
    <t xml:space="preserve"> 53% of households had at least one male member belonging to a farmer organization which was relevant to vanilla, while only 14% of households had a female member belong to a farmer organization relevant to vanilla </t>
  </si>
  <si>
    <t xml:space="preserve">Vanilla household survey; Women's FGD </t>
  </si>
  <si>
    <t>During this period of vanilla boom it seems that farmer organizations can negotiate high prces for their vanilla. But in household survey almost all respondents were selling their vanilla directly.</t>
  </si>
  <si>
    <t xml:space="preserve">Vanilla household survey; Women's FGD; Interviews with cooperatives </t>
  </si>
  <si>
    <t xml:space="preserve">Min. of Trade &amp; Commerce PPAP Coord. Unit; Interviews with Cooperatives; Women's FGDs; Vanilla H'hold survey; Various KI interviews; Garnevska et al, 2014 </t>
  </si>
  <si>
    <t>Garnevska et al, 2014; Women's FGDs</t>
  </si>
  <si>
    <t xml:space="preserve">The main area where trust appears to be lowest in the value chain is between framers and the dominant company Papindo/ Intec.   </t>
  </si>
  <si>
    <t xml:space="preserve">Sullivan et al (2005); Women and Men FGDs </t>
  </si>
  <si>
    <t xml:space="preserve">Women and Men FGDs </t>
  </si>
  <si>
    <t>Women's FGDs</t>
  </si>
  <si>
    <t xml:space="preserve">Women reported that there are actions to ensure respect of traditional knowledge and resources.  </t>
  </si>
  <si>
    <t xml:space="preserve"> In five communities, women reported that there is participation in voluntary communal activities for benefit of the community</t>
  </si>
  <si>
    <t>Relevant parties to invest in genuinally strenghening farmer organizations</t>
  </si>
  <si>
    <t>CFE-DM (2019); Save the Children KI; Women's FGD</t>
  </si>
  <si>
    <t>Traditionally rural houses are built of natural materials.  In lowland areas houses are often built on stilts, reducing the risk of them being flooded. Increasingly houses are being built with iron sheets roofing and walls with non-natural materials. These are referred to as semi-permanent and permanent houses.   In all five communities of western Maprik and Dreikikir women reported that there were increasing numbers of semi-permanent and permanent houses and this was at least partially attributed to vanilla income.  In the household survey, 66% of households reported that they had bought housing materials with income from vanilla sales.</t>
  </si>
  <si>
    <t xml:space="preserve">Housing, water and sanitation conditions increases the risk of the population suffering from diarrhoea, malnutrition, and stunting. </t>
  </si>
  <si>
    <t>Improve support to households and communities to invest vanilla income in improved housing, safe water and sanitation.</t>
  </si>
  <si>
    <t>CFE-DM (201; Women's+C114 FGD</t>
  </si>
  <si>
    <t>Ryan et al, 2017; Woen's FGd; Vanilla Household survey</t>
  </si>
  <si>
    <t>UNDP(2014); Women's FGDs.</t>
  </si>
  <si>
    <t xml:space="preserve">PNG has expressed its consent to the ICESCR) and the ICCPR and the treaties have entered into force since 21 July 2008.  The eight (out of 8) fundamental ILO international labour conventions are “in force” in PNG, but implementation is an issue. A lot of the vanilla value chain activities and benefits are in the informal sector, where the law may not apply and there is little regulation or monitoring. Dominant company in value chain would not agree to meet. Hence score of "not available" . </t>
  </si>
  <si>
    <t xml:space="preserve">Children in PNG engage in the worst forms of child labour.School enrolment rates relatively low. Lack of compulsory age for education and challenges facing some children accessing school increases risk of children’s involvement in child labour. Children are involved in value chain activities, particularly pollination in the morning. Not clear if this affects school attendance.  </t>
  </si>
  <si>
    <t>Generally low health risk in value chain.Main risk appears to be travel associated with marketing of vanilla; one key informant cited an example of farmers in East Sepik being robbed on the road of K300,000 (Euro 79,000 ).  Possibly increasing malaria incidence where people re sleeping in their gardens to prevent theft</t>
  </si>
  <si>
    <t>The returns to vanilla producers appeared to be high compared to alternative sources of income at the time of the study.The minimum wage in 2018 was K 3.50($1.05) per hour for all workers and vanilla income appears to be currently in excess of this.</t>
  </si>
  <si>
    <t>Companies are buying from smallholders rather than producing vanilla.  The high labour demands required for pollination means that even managing five hectares of vanilla is a major challenge.  In the case of vanilla, no large-scale acquisition of land for production was reported or identified. Hence rated "not applicable".</t>
  </si>
  <si>
    <t>The main risks for women as producers are: a) that they are unable to access land or labour or b) they are unable to control the income earned from vanilla.  The main risk for women as traders is personal security.</t>
  </si>
  <si>
    <t xml:space="preserve">Women's FGD </t>
  </si>
  <si>
    <t xml:space="preserve">Women do have ownership of assets (e.g. sewing machines), but for most women level of ownership appears limited.  </t>
  </si>
  <si>
    <t xml:space="preserve">Women have much greater control over decisions relating to food crop gardens and betal nut than conventional cash crop gardens (cocoa and coffee). However, some women reported having their own vanilla plots. In household survey, 24% of households had at least one vanilla garden which was primarily managed by a female </t>
  </si>
  <si>
    <t>Women are more likely to participate in groups and CBOs than larger organizations such as cooperatives and associations.  In the household survey, 53% of households had at least one male member belonging to a farmer organization which was relevant to vanilla, while only 14% of households had a female member belong to a farmer organization relevant to vanilla.</t>
  </si>
  <si>
    <t>Women referred to the East Sepik Council of Women and being able to vote for the women’s representative on the LLG.  However, there are currently no female MPs (previously there were three). Strengthening women in leadership is a priority for the Ministry of Women.</t>
  </si>
  <si>
    <t>Women do speak in public.  Score is moderate.</t>
  </si>
  <si>
    <t>In general, women’s workload is disproportionally high compared to men.  Score is low.</t>
  </si>
  <si>
    <t xml:space="preserve">The consensus amongst women in FGDs across all the communities was that food was available and local production of food was not affected by vanilla activities.  In the 5 communities of W. Maprik and Dreikikir, a very high percentage of the vanilla gardens were also planted with food crops.  </t>
  </si>
  <si>
    <t>The general situation for PNG is that leadership of farmer organizations is not strong.  There appear to be a very small number of farmer organizations working with vanilla where leadership is relatively good.</t>
  </si>
  <si>
    <t>Services are generally weak. Services appear to be primarily provided or paid for by either farmers themselves or the private sector.  Intec provides information on radio FM95.3 Central Sepik every day .Vanilla prices in Maprik are known through word of mouth or, for those with access, mobile phones.</t>
  </si>
  <si>
    <t>PNG has a high infant mortality rate. The majority of people are not getting access to primary health care services; centres are closing and drugs are not available.</t>
  </si>
  <si>
    <t xml:space="preserve">Mixed picture. 70% of households reported that some of their income from vanilla sales in 2018 was spent on health services.  However, reports from the Healthy Island initiative suggest that gains in health indicators (malaria, pneumonia, diarrhoea and skin diseases) were moving in reverse since 2014 </t>
  </si>
  <si>
    <t xml:space="preserve">  In E. Sepik, health facilities were available, but  access (in terms of distance) to health facilities varied significantly with location. </t>
  </si>
  <si>
    <t>61% of population does not have access to safe water. 55% does not have access to improved sanitation. Limited vanilla income invested in WASH.</t>
  </si>
  <si>
    <t xml:space="preserve">Intec is providing some training to farmers to meet organic certification standard.  It was not possibe to assess the quality of this training. </t>
  </si>
  <si>
    <t>Weak farmer organizations can weaken farmers' agency, particularly during periods of low global prices.</t>
  </si>
  <si>
    <t xml:space="preserve">Limited access to information and low confidence will have very negative consequenHonest broker needs to build trust and capacity in vanilla value chain  </t>
  </si>
  <si>
    <t>The general consensus from women was that communities do participate in decisions that impact their livelihood.  The Healthy Island initiative, instigated by the South Sea Evangelical church was an example.   The extent to which this was happening was not clear.  In general, government capacity is very low.</t>
  </si>
  <si>
    <t>In 2009/10 secondary school enrolment rate was 44.4% (in Momase region 25.9%).  Secondary schools in E. Sepik were available, but may be many hours walk away. As explained above, 75% of  households reported that they are using vanilla income to invest in education.</t>
  </si>
  <si>
    <t xml:space="preserve">Access to education is a crtitical issue in PNG.  Vanilla income is making a contribution at the household level, but not to the education system. </t>
  </si>
  <si>
    <t xml:space="preserve">If a higher proportion of vanilla export revenue could be returned to E. Sepik, this could potentially contribute to strengthening the education system. </t>
  </si>
  <si>
    <t xml:space="preserve">Education in PNG is characterised by low levels of educational attainment and literacy, poor school attendance and retention rates, and high levels of gender inequality .   Although there are no longer  primary school fees, there are still associated costs. With regard to these costs, 75% of respondents reported that they had used income from their 2018 vanilla sales on education. </t>
  </si>
  <si>
    <t>In all five communities of W. Maprik and Dreikikir, women reported that the nutritional quality of available food was improving</t>
  </si>
  <si>
    <t>In all five communities of W. Maprik and Dreikikir, women reported that nutritional practices were being improved</t>
  </si>
  <si>
    <t xml:space="preserve">In all five communities of W. Maprik and Dreikikir, women reported that dietary diversity had increased.   </t>
  </si>
  <si>
    <t>Economic analysis; US Department of State (2019)</t>
  </si>
  <si>
    <t xml:space="preserve">See above. No large scale land acquisitions for vanilla were identified. </t>
  </si>
  <si>
    <t>This would depend on large scale land acquisition taking place for vanilla, which is very unlikely to be the case.</t>
  </si>
  <si>
    <t xml:space="preserve">Tagliarino (2017) </t>
  </si>
  <si>
    <t>Koczberski et al, 2017; Filer el al, 2017; Colman,2018;  Karigawa 2018; Human Rights Watch, 2019; Fletcher and Mousseau, 2019</t>
  </si>
  <si>
    <t xml:space="preserve">Allen and Monson (2014) </t>
  </si>
  <si>
    <t xml:space="preserve">If major large scale investments were made in vanilla, could lead to land alienation </t>
  </si>
  <si>
    <t>Highly unlikely to happen because of the high labour demand for vanilla.</t>
  </si>
  <si>
    <t xml:space="preserve">Conflicts over land and extractive resource developments are increasing in PNG.  PNG’s legally-mandated land mediation system exists in theory, but a number of weaknesses are identified in practice. </t>
  </si>
  <si>
    <t>No major  vanilla projects were identified</t>
  </si>
  <si>
    <t>No major vanilla projects were identified</t>
  </si>
  <si>
    <t xml:space="preserve">Colman (2018); Huamn Rights Watch 2019; NGO Global Witness reported on Radio New Zealand website. </t>
  </si>
  <si>
    <t xml:space="preserve">No major vanilla projects were identified.  The largest initiative identified was 5 hectares. It is highly unlikley that there will be large scale land land acquisition in future because of the high labour demand for pollination of even 5 hectares.  Experience of other sectors is mixed, but 5 million hectares of land has been awarded to PNG-based subsidiaries of foreign companies on Special Agricultural Business Leases, which represent over 10% of the country’s total land area and potentially impact more than 700,000 people. This includes the Turubu Oil plam initiative in East Sepik where the level of participation and consultation appears to have been low and matters have ended up in court. </t>
  </si>
  <si>
    <t xml:space="preserve">Customary land tenure is recognised in PNG’s Constitution.  In some respects the situation is relatively equitable, However, women do not have equal rights as men and generally they access land through male members of their families. The situation is changing and there are a number of important issues which have implications for equitable tenure rights and access. </t>
  </si>
  <si>
    <t xml:space="preserve">In an assessment of whether compensation procedures comply with international standards on the valuation of compensation using indicators based on the VGGTs and other international standards on the valuation of compensation, PNG was ranked 35th out of 50 countries; only 3 out of 10 indicators were fully met, one partially met and six not met at 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</si>
</sst>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2">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7" fillId="0" borderId="22" xfId="0" applyFont="1" applyBorder="1" applyAlignment="1" applyProtection="1">
      <alignment horizontal="center" vertical="top"/>
      <protection locked="0"/>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6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2.8333333333333335</c:v>
                </c:pt>
                <c:pt idx="1">
                  <c:v>2.3333333333333335</c:v>
                </c:pt>
                <c:pt idx="2">
                  <c:v>2.0499999999999998</c:v>
                </c:pt>
                <c:pt idx="3">
                  <c:v>2.5</c:v>
                </c:pt>
                <c:pt idx="4">
                  <c:v>2.2222222222222219</c:v>
                </c:pt>
                <c:pt idx="5">
                  <c:v>2.3888888888888888</c:v>
                </c:pt>
              </c:numCache>
            </c:numRef>
          </c:val>
          <c:extLst>
            <c:ext xmlns:c16="http://schemas.microsoft.com/office/drawing/2014/chart" uri="{C3380CC4-5D6E-409C-BE32-E72D297353CC}">
              <c16:uniqueId val="{00000000-8B92-4E18-AC59-34F989D302AA}"/>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8B92-4E18-AC59-34F989D302AA}"/>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Normal="100" zoomScaleSheetLayoutView="100" workbookViewId="0">
      <pane ySplit="3" topLeftCell="A4" activePane="bottomLeft" state="frozen"/>
      <selection pane="bottomLeft" activeCell="A22" sqref="A22:G22"/>
    </sheetView>
  </sheetViews>
  <sheetFormatPr defaultColWidth="8.81640625" defaultRowHeight="12.5" x14ac:dyDescent="0.25"/>
  <cols>
    <col min="1" max="1" width="20" style="95" customWidth="1"/>
    <col min="2" max="2" width="13.26953125" style="95" customWidth="1"/>
    <col min="3" max="3" width="14.26953125" style="95" customWidth="1"/>
    <col min="4" max="4" width="10.453125" style="95" customWidth="1"/>
    <col min="5" max="5" width="8.453125" style="95" customWidth="1"/>
    <col min="6" max="6" width="13.453125" style="95" customWidth="1"/>
    <col min="7" max="7" width="11.26953125" style="95" customWidth="1"/>
    <col min="8" max="8" width="8.81640625" style="95"/>
    <col min="9" max="9" width="10.81640625" style="95" hidden="1" customWidth="1"/>
    <col min="10" max="16384" width="8.81640625" style="95"/>
  </cols>
  <sheetData>
    <row r="1" spans="1:10" ht="22.5" customHeight="1" thickBot="1" x14ac:dyDescent="0.35">
      <c r="A1" s="449" t="s">
        <v>214</v>
      </c>
      <c r="B1" s="450"/>
      <c r="C1" s="451"/>
      <c r="D1" s="404" t="s">
        <v>28</v>
      </c>
      <c r="E1" s="334"/>
      <c r="F1" s="420" t="s">
        <v>223</v>
      </c>
      <c r="G1" s="421"/>
      <c r="I1" s="227"/>
    </row>
    <row r="2" spans="1:10" ht="16.5" customHeight="1" thickBot="1" x14ac:dyDescent="0.35">
      <c r="A2" s="406"/>
      <c r="B2" s="407"/>
      <c r="C2" s="407"/>
      <c r="D2" s="335" t="s">
        <v>126</v>
      </c>
      <c r="E2" s="422" t="s">
        <v>224</v>
      </c>
      <c r="F2" s="422"/>
      <c r="G2" s="423"/>
    </row>
    <row r="3" spans="1:10" ht="18" customHeight="1" thickBot="1" x14ac:dyDescent="0.35">
      <c r="A3" s="16" t="s">
        <v>25</v>
      </c>
      <c r="B3" s="424" t="s">
        <v>27</v>
      </c>
      <c r="C3" s="425"/>
      <c r="D3" s="17"/>
      <c r="E3" s="14"/>
      <c r="F3" s="14"/>
      <c r="G3" s="15"/>
      <c r="J3" s="291"/>
    </row>
    <row r="4" spans="1:10" ht="13.5" customHeight="1" x14ac:dyDescent="0.25">
      <c r="A4" s="13"/>
      <c r="B4" s="14"/>
      <c r="C4" s="14"/>
      <c r="D4" s="14"/>
      <c r="E4" s="14"/>
      <c r="F4" s="14"/>
      <c r="G4" s="15"/>
      <c r="J4" s="418"/>
    </row>
    <row r="5" spans="1:10" ht="20.25" customHeight="1" x14ac:dyDescent="0.25">
      <c r="A5" s="14"/>
      <c r="B5" s="14"/>
      <c r="C5" s="14"/>
      <c r="D5" s="14"/>
      <c r="E5" s="14"/>
      <c r="F5" s="14"/>
      <c r="G5" s="15"/>
      <c r="J5" s="418"/>
    </row>
    <row r="6" spans="1:10" ht="18" customHeight="1" x14ac:dyDescent="0.25">
      <c r="A6" s="14"/>
      <c r="B6" s="14"/>
      <c r="C6" s="14"/>
      <c r="D6" s="14"/>
      <c r="E6" s="14"/>
      <c r="F6" s="14"/>
      <c r="G6" s="15"/>
      <c r="J6" s="418"/>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 hidden="1" thickBot="1" x14ac:dyDescent="0.3">
      <c r="A11" s="13"/>
      <c r="B11" s="14"/>
      <c r="C11" s="14"/>
      <c r="D11" s="14"/>
      <c r="E11" s="14"/>
      <c r="F11" s="14"/>
      <c r="G11" s="15"/>
    </row>
    <row r="12" spans="1:10" ht="13.5" thickBot="1" x14ac:dyDescent="0.35">
      <c r="A12" s="441" t="s">
        <v>84</v>
      </c>
      <c r="B12" s="442"/>
      <c r="C12" s="445" t="s">
        <v>85</v>
      </c>
      <c r="D12" s="446"/>
      <c r="E12" s="426" t="s">
        <v>7</v>
      </c>
      <c r="F12" s="18" t="s">
        <v>86</v>
      </c>
      <c r="G12" s="19" t="str">
        <f>Register!H3</f>
        <v>../../20..</v>
      </c>
    </row>
    <row r="13" spans="1:10" ht="13.5" thickBot="1" x14ac:dyDescent="0.35">
      <c r="A13" s="443"/>
      <c r="B13" s="444"/>
      <c r="C13" s="88" t="s">
        <v>88</v>
      </c>
      <c r="D13" s="89" t="s">
        <v>89</v>
      </c>
      <c r="E13" s="427"/>
      <c r="F13" s="20" t="s">
        <v>88</v>
      </c>
      <c r="G13" s="21" t="s">
        <v>89</v>
      </c>
      <c r="I13" s="228" t="s">
        <v>15</v>
      </c>
    </row>
    <row r="14" spans="1:10" ht="14" x14ac:dyDescent="0.25">
      <c r="A14" s="431" t="str">
        <f>Register!A5</f>
        <v>1. WORKING CONDITIONS</v>
      </c>
      <c r="B14" s="432"/>
      <c r="C14" s="336" t="str">
        <f>Register!C10</f>
        <v>Substantial</v>
      </c>
      <c r="D14" s="320">
        <f>Register!B10</f>
        <v>2.8333333333333335</v>
      </c>
      <c r="E14" s="321" t="str">
        <f>Register!D10</f>
        <v>↑</v>
      </c>
      <c r="F14" s="22" t="str">
        <f>Register!I10</f>
        <v>Not at all</v>
      </c>
      <c r="G14" s="327">
        <f>Register!H10</f>
        <v>0</v>
      </c>
      <c r="I14" s="229" t="e">
        <f>Register!#REF!</f>
        <v>#REF!</v>
      </c>
    </row>
    <row r="15" spans="1:10" ht="14" x14ac:dyDescent="0.25">
      <c r="A15" s="433" t="str">
        <f>Register!A11</f>
        <v>2. LAND &amp; WATER RIGHTS</v>
      </c>
      <c r="B15" s="434"/>
      <c r="C15" s="337" t="str">
        <f>Register!C15</f>
        <v>Moderate/Low</v>
      </c>
      <c r="D15" s="322">
        <f>Register!B15</f>
        <v>2.3333333333333335</v>
      </c>
      <c r="E15" s="323" t="str">
        <f>Register!D15</f>
        <v>↑</v>
      </c>
      <c r="F15" s="23" t="str">
        <f>Register!I15</f>
        <v>Not at all</v>
      </c>
      <c r="G15" s="328">
        <f>Register!H15</f>
        <v>0</v>
      </c>
      <c r="I15" s="230" t="e">
        <f>Register!#REF!</f>
        <v>#REF!</v>
      </c>
    </row>
    <row r="16" spans="1:10" ht="14" x14ac:dyDescent="0.25">
      <c r="A16" s="435" t="str">
        <f>Register!A16</f>
        <v>3. GENDER EQUALITY</v>
      </c>
      <c r="B16" s="436"/>
      <c r="C16" s="337" t="str">
        <f>Register!C22</f>
        <v>Moderate/Low</v>
      </c>
      <c r="D16" s="322">
        <f>Register!B22</f>
        <v>2.0499999999999998</v>
      </c>
      <c r="E16" s="323" t="str">
        <f>Register!D22</f>
        <v>↑</v>
      </c>
      <c r="F16" s="23" t="str">
        <f>Register!I22</f>
        <v>Not at all</v>
      </c>
      <c r="G16" s="328">
        <f>Register!H22</f>
        <v>0</v>
      </c>
      <c r="I16" s="230" t="e">
        <f>Register!#REF!</f>
        <v>#REF!</v>
      </c>
    </row>
    <row r="17" spans="1:9" ht="14" x14ac:dyDescent="0.25">
      <c r="A17" s="437" t="str">
        <f>Register!A23</f>
        <v>4. FOOD AND NUTRITION SECURITY</v>
      </c>
      <c r="B17" s="438"/>
      <c r="C17" s="337" t="str">
        <f>Register!C28</f>
        <v>Substantial</v>
      </c>
      <c r="D17" s="322">
        <f>Register!B28</f>
        <v>2.5</v>
      </c>
      <c r="E17" s="323" t="str">
        <f>Register!D28</f>
        <v>↑</v>
      </c>
      <c r="F17" s="23" t="str">
        <f>Register!I28</f>
        <v>Not at all</v>
      </c>
      <c r="G17" s="328">
        <f>Register!H28</f>
        <v>0</v>
      </c>
      <c r="I17" s="230" t="e">
        <f>Register!#REF!</f>
        <v>#REF!</v>
      </c>
    </row>
    <row r="18" spans="1:9" ht="14" x14ac:dyDescent="0.25">
      <c r="A18" s="447" t="str">
        <f>Register!A29</f>
        <v>5. SOCIAL CAPITAL</v>
      </c>
      <c r="B18" s="448"/>
      <c r="C18" s="337" t="str">
        <f>Register!C33</f>
        <v>Moderate/Low</v>
      </c>
      <c r="D18" s="324">
        <f>Register!B33</f>
        <v>2.2222222222222219</v>
      </c>
      <c r="E18" s="323" t="str">
        <f>Register!D33</f>
        <v>↑</v>
      </c>
      <c r="F18" s="313" t="str">
        <f>Register!I33</f>
        <v>Not at all</v>
      </c>
      <c r="G18" s="328">
        <f>Register!H33</f>
        <v>0</v>
      </c>
      <c r="I18" s="312"/>
    </row>
    <row r="19" spans="1:9" ht="14.5" thickBot="1" x14ac:dyDescent="0.3">
      <c r="A19" s="439" t="str">
        <f>Register!A34</f>
        <v>6. LIVING CONDITIONS</v>
      </c>
      <c r="B19" s="440"/>
      <c r="C19" s="338" t="str">
        <f>Register!C39</f>
        <v>Moderate/Low</v>
      </c>
      <c r="D19" s="325">
        <f>Register!B39</f>
        <v>2.3888888888888888</v>
      </c>
      <c r="E19" s="326" t="str">
        <f>Register!D39</f>
        <v>↑</v>
      </c>
      <c r="F19" s="24" t="str">
        <f>Register!I39</f>
        <v>Not at all</v>
      </c>
      <c r="G19" s="329">
        <f>Register!H39</f>
        <v>0</v>
      </c>
      <c r="I19" s="231" t="e">
        <f>Register!#REF!</f>
        <v>#REF!</v>
      </c>
    </row>
    <row r="20" spans="1:9" s="116" customFormat="1" ht="9" customHeight="1" thickBot="1" x14ac:dyDescent="0.3">
      <c r="A20" s="25"/>
      <c r="B20" s="26"/>
      <c r="C20" s="26"/>
      <c r="D20" s="26"/>
      <c r="E20" s="14"/>
      <c r="F20" s="27"/>
      <c r="G20" s="15"/>
      <c r="I20" s="232" t="e">
        <f>AVERAGE(I14:I19)</f>
        <v>#REF!</v>
      </c>
    </row>
    <row r="21" spans="1:9" ht="13.5" thickBot="1" x14ac:dyDescent="0.35">
      <c r="A21" s="428" t="s">
        <v>8</v>
      </c>
      <c r="B21" s="429"/>
      <c r="C21" s="429"/>
      <c r="D21" s="429"/>
      <c r="E21" s="429"/>
      <c r="F21" s="429"/>
      <c r="G21" s="430"/>
    </row>
    <row r="22" spans="1:9" ht="107.25" customHeight="1" thickBot="1" x14ac:dyDescent="0.3">
      <c r="A22" s="452"/>
      <c r="B22" s="453"/>
      <c r="C22" s="453"/>
      <c r="D22" s="453"/>
      <c r="E22" s="453"/>
      <c r="F22" s="453"/>
      <c r="G22" s="454"/>
    </row>
    <row r="23" spans="1:9" ht="7.5" customHeight="1" thickBot="1" x14ac:dyDescent="0.3">
      <c r="A23" s="13"/>
      <c r="B23" s="14"/>
      <c r="C23" s="14"/>
      <c r="D23" s="14"/>
      <c r="E23" s="14"/>
      <c r="F23" s="14"/>
      <c r="G23" s="15"/>
    </row>
    <row r="24" spans="1:9" ht="13.5" thickBot="1" x14ac:dyDescent="0.35">
      <c r="A24" s="455" t="s">
        <v>90</v>
      </c>
      <c r="B24" s="456"/>
      <c r="C24" s="456"/>
      <c r="D24" s="463"/>
      <c r="E24" s="463"/>
      <c r="F24" s="463"/>
      <c r="G24" s="464"/>
    </row>
    <row r="25" spans="1:9" ht="105.75" customHeight="1" thickBot="1" x14ac:dyDescent="0.3">
      <c r="A25" s="452"/>
      <c r="B25" s="458"/>
      <c r="C25" s="458"/>
      <c r="D25" s="458"/>
      <c r="E25" s="458"/>
      <c r="F25" s="458"/>
      <c r="G25" s="459"/>
    </row>
    <row r="26" spans="1:9" ht="13.5" thickBot="1" x14ac:dyDescent="0.35">
      <c r="A26" s="455" t="s">
        <v>91</v>
      </c>
      <c r="B26" s="456"/>
      <c r="C26" s="456"/>
      <c r="D26" s="456"/>
      <c r="E26" s="456"/>
      <c r="F26" s="456"/>
      <c r="G26" s="457"/>
    </row>
    <row r="27" spans="1:9" ht="83.25" customHeight="1" thickBot="1" x14ac:dyDescent="0.3">
      <c r="A27" s="460"/>
      <c r="B27" s="461"/>
      <c r="C27" s="461"/>
      <c r="D27" s="461"/>
      <c r="E27" s="461"/>
      <c r="F27" s="461"/>
      <c r="G27" s="462"/>
    </row>
    <row r="28" spans="1:9" ht="13.5" thickBot="1" x14ac:dyDescent="0.35">
      <c r="A28" s="455" t="s">
        <v>17</v>
      </c>
      <c r="B28" s="456"/>
      <c r="C28" s="456"/>
      <c r="D28" s="456"/>
      <c r="E28" s="456"/>
      <c r="F28" s="456"/>
      <c r="G28" s="457"/>
    </row>
    <row r="29" spans="1:9" ht="83.25" customHeight="1" thickBot="1" x14ac:dyDescent="0.3">
      <c r="A29" s="452"/>
      <c r="B29" s="453"/>
      <c r="C29" s="453"/>
      <c r="D29" s="453"/>
      <c r="E29" s="453"/>
      <c r="F29" s="453"/>
      <c r="G29" s="454"/>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59" priority="1" operator="equal">
      <formula>"High"</formula>
    </cfRule>
    <cfRule type="cellIs" dxfId="158" priority="2" operator="equal">
      <formula>"Substantial"</formula>
    </cfRule>
    <cfRule type="cellIs" dxfId="157" priority="3" operator="equal">
      <formula>"Moderate"</formula>
    </cfRule>
    <cfRule type="cellIs" dxfId="15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zoomScaleNormal="100" zoomScaleSheetLayoutView="100" workbookViewId="0">
      <pane ySplit="4" topLeftCell="A5" activePane="bottomLeft" state="frozen"/>
      <selection pane="bottomLeft" activeCell="E18" sqref="E18"/>
    </sheetView>
  </sheetViews>
  <sheetFormatPr defaultColWidth="8.81640625" defaultRowHeight="12.5" x14ac:dyDescent="0.25"/>
  <cols>
    <col min="1" max="1" width="36.7265625" style="14" customWidth="1"/>
    <col min="2" max="2" width="10.26953125" style="280" customWidth="1"/>
    <col min="3" max="3" width="15.1796875" style="116" customWidth="1"/>
    <col min="4" max="4" width="6.26953125" style="116" customWidth="1"/>
    <col min="5" max="5" width="66.453125" style="95" customWidth="1"/>
    <col min="6" max="7" width="39.26953125" style="95" customWidth="1"/>
    <col min="8" max="8" width="6" style="280" customWidth="1"/>
    <col min="9" max="9" width="14.1796875" style="116" customWidth="1"/>
    <col min="10" max="10" width="8.81640625" style="95" hidden="1" customWidth="1"/>
    <col min="11" max="11" width="9.1796875" style="95" hidden="1" customWidth="1"/>
    <col min="12" max="12" width="14.81640625" style="95" hidden="1" customWidth="1"/>
    <col min="13" max="13" width="9.1796875" style="95" hidden="1" customWidth="1"/>
    <col min="14" max="14" width="9.1796875" style="95" customWidth="1"/>
    <col min="15" max="16384" width="8.81640625" style="95"/>
  </cols>
  <sheetData>
    <row r="1" spans="1:15" s="108" customFormat="1" ht="27.75" customHeight="1" thickBot="1" x14ac:dyDescent="0.4">
      <c r="A1" s="469" t="str">
        <f>Profile!F1</f>
        <v>Vanilla</v>
      </c>
      <c r="B1" s="470"/>
      <c r="C1" s="373" t="s">
        <v>22</v>
      </c>
      <c r="D1" s="465" t="str">
        <f>Profile!E2</f>
        <v>Papua New Guinea</v>
      </c>
      <c r="E1" s="466"/>
      <c r="F1" s="371" t="s">
        <v>26</v>
      </c>
      <c r="G1" s="372" t="str">
        <f>Profile!B3</f>
        <v xml:space="preserve"> . . / . . / 20 . .</v>
      </c>
      <c r="H1" s="467" t="s">
        <v>81</v>
      </c>
      <c r="I1" s="468"/>
      <c r="M1" s="109"/>
    </row>
    <row r="2" spans="1:15" s="108" customFormat="1" ht="10.5" customHeight="1" x14ac:dyDescent="0.25">
      <c r="A2" s="473" t="s">
        <v>9</v>
      </c>
      <c r="B2" s="485" t="s">
        <v>89</v>
      </c>
      <c r="C2" s="488" t="s">
        <v>88</v>
      </c>
      <c r="D2" s="476" t="s">
        <v>7</v>
      </c>
      <c r="E2" s="482" t="s">
        <v>10</v>
      </c>
      <c r="F2" s="476" t="s">
        <v>18</v>
      </c>
      <c r="G2" s="479" t="s">
        <v>87</v>
      </c>
      <c r="H2" s="467" t="s">
        <v>83</v>
      </c>
      <c r="I2" s="468"/>
      <c r="M2" s="109"/>
    </row>
    <row r="3" spans="1:15" s="109" customFormat="1" ht="13.5" customHeight="1" thickBot="1" x14ac:dyDescent="0.3">
      <c r="A3" s="474"/>
      <c r="B3" s="486"/>
      <c r="C3" s="489"/>
      <c r="D3" s="477"/>
      <c r="E3" s="483"/>
      <c r="F3" s="477"/>
      <c r="G3" s="480"/>
      <c r="H3" s="471" t="s">
        <v>82</v>
      </c>
      <c r="I3" s="472"/>
      <c r="L3" s="110" t="str">
        <f>Questionnaire!$N$3</f>
        <v>High</v>
      </c>
      <c r="M3" s="109" t="s">
        <v>20</v>
      </c>
    </row>
    <row r="4" spans="1:15" s="111" customFormat="1" ht="13.5" thickBot="1" x14ac:dyDescent="0.3">
      <c r="A4" s="475"/>
      <c r="B4" s="487"/>
      <c r="C4" s="490"/>
      <c r="D4" s="478"/>
      <c r="E4" s="484"/>
      <c r="F4" s="478"/>
      <c r="G4" s="481"/>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85"/>
      <c r="L5" s="110" t="str">
        <f>Questionnaire!$N$5</f>
        <v>Moderate/Low</v>
      </c>
      <c r="M5" s="109" t="s">
        <v>21</v>
      </c>
    </row>
    <row r="6" spans="1:15" s="112" customFormat="1" ht="14" x14ac:dyDescent="0.25">
      <c r="A6" s="58" t="str">
        <f>Questionnaire!$A$4</f>
        <v>1.1 Respect of labour rights</v>
      </c>
      <c r="B6" s="339" t="str">
        <f>Questionnaire!J10</f>
        <v>n/a</v>
      </c>
      <c r="C6" s="340" t="str">
        <f>IF(B6&lt;1.5,$L$6,IF(B6&lt;2.5,$L$5,IF(B6&lt;3.5,$L$4,IF(B6&lt;4.5,$L$3,"n/a"))))</f>
        <v>n/a</v>
      </c>
      <c r="D6" s="341" t="str">
        <f>IF(H6&lt;B6,"↑",IF(H6&gt;B6,"↓","↔"))</f>
        <v>↑</v>
      </c>
      <c r="E6" s="2" t="s">
        <v>124</v>
      </c>
      <c r="F6" s="1"/>
      <c r="G6" s="1"/>
      <c r="H6" s="241">
        <v>0</v>
      </c>
      <c r="I6" s="284" t="str">
        <f>IF(H6&lt;1.5,$L$6,IF(H6&lt;2.5,$L$5,IF(H6&lt;3.5,$L$4,IF(H6&lt;4.5,$L$3,"n/a"))))</f>
        <v>Not at all</v>
      </c>
      <c r="K6" s="112" t="s">
        <v>11</v>
      </c>
      <c r="L6" s="110" t="str">
        <f>Questionnaire!$N$6</f>
        <v>Not at all</v>
      </c>
      <c r="M6" s="112" t="s">
        <v>4</v>
      </c>
    </row>
    <row r="7" spans="1:15" s="112" customFormat="1" ht="14" x14ac:dyDescent="0.25">
      <c r="A7" s="59" t="str">
        <f>Questionnaire!$A$11</f>
        <v>1.2 Child Labour</v>
      </c>
      <c r="B7" s="342">
        <f>Questionnaire!J14</f>
        <v>2.5</v>
      </c>
      <c r="C7" s="343" t="str">
        <f>IF(B7&lt;1.5,$L$6,IF(B7&lt;2.5,$L$5,IF(B7&lt;3.5,$L$4,IF(B7&lt;4.5,$L$3,"n/a"))))</f>
        <v>Substantial</v>
      </c>
      <c r="D7" s="344" t="str">
        <f>IF(H7&lt;B7,"↑",IF(H7&gt;B7,"↓","↔"))</f>
        <v>↑</v>
      </c>
      <c r="E7" s="3"/>
      <c r="F7" s="3"/>
      <c r="G7" s="3"/>
      <c r="H7" s="242">
        <v>0</v>
      </c>
      <c r="I7" s="284" t="str">
        <f>IF(H7&lt;1.5,$L$6,IF(H7&lt;2.5,$L$5,IF(H7&lt;3.5,$L$4,IF(H7&lt;4.5,$L$3,"n/a"))))</f>
        <v>Not at all</v>
      </c>
      <c r="K7" s="112" t="s">
        <v>12</v>
      </c>
      <c r="L7" s="110" t="str">
        <f>Questionnaire!$N$7</f>
        <v>n/a</v>
      </c>
    </row>
    <row r="8" spans="1:15" s="112" customFormat="1" ht="14" x14ac:dyDescent="0.25">
      <c r="A8" s="59" t="str">
        <f>Questionnaire!$A$15</f>
        <v>1.3 Job safety</v>
      </c>
      <c r="B8" s="342">
        <f>Questionnaire!J17</f>
        <v>3</v>
      </c>
      <c r="C8" s="345" t="str">
        <f>IF(B8&lt;1.5,$L$6,IF(B8&lt;2.5,$L$5,IF(B8&lt;3.5,$L$4,IF(B8&lt;4.5,$L$3,"n/a"))))</f>
        <v>Substantial</v>
      </c>
      <c r="D8" s="344" t="str">
        <f>IF(H8&lt;B8,"↑",IF(H8&gt;B8,"↓","↔"))</f>
        <v>↑</v>
      </c>
      <c r="E8" s="3"/>
      <c r="F8" s="3"/>
      <c r="G8" s="3"/>
      <c r="H8" s="242">
        <v>0</v>
      </c>
      <c r="I8" s="284" t="str">
        <f>IF(H8&lt;1.5,$L$6,IF(H8&lt;2.5,$L$5,IF(H8&lt;3.5,$L$4,IF(H8&lt;4.5,$L$3,"n/a"))))</f>
        <v>Not at all</v>
      </c>
      <c r="K8" s="112" t="s">
        <v>13</v>
      </c>
      <c r="L8" s="113"/>
    </row>
    <row r="9" spans="1:15" s="112" customFormat="1" ht="14.5" thickBot="1" x14ac:dyDescent="0.3">
      <c r="A9" s="60" t="str">
        <f>Questionnaire!$A$18</f>
        <v>1.4 Attractiveness</v>
      </c>
      <c r="B9" s="346">
        <f>Questionnaire!J21</f>
        <v>3</v>
      </c>
      <c r="C9" s="343" t="str">
        <f>IF(B9&lt;1.5,$L$6,IF(B9&lt;2.5,$L$5,IF(B9&lt;3.5,$L$4,IF(B9&lt;4.5,$L$3,"n/a"))))</f>
        <v>Substantial</v>
      </c>
      <c r="D9" s="347" t="str">
        <f>IF(H9&lt;B9,"↑",IF(H9&gt;B9,"↓","↔"))</f>
        <v>↑</v>
      </c>
      <c r="E9" s="4"/>
      <c r="F9" s="4"/>
      <c r="G9" s="4"/>
      <c r="H9" s="243">
        <v>0</v>
      </c>
      <c r="I9" s="254" t="str">
        <f>IF(H9&lt;1.5,$L$6,IF(H9&lt;2.5,$L$5,IF(H9&lt;3.5,$L$4,IF(H9&lt;4.5,$L$3,"n/a"))))</f>
        <v>Not at all</v>
      </c>
      <c r="L9" s="113"/>
    </row>
    <row r="10" spans="1:15" s="115" customFormat="1" ht="18" customHeight="1" thickTop="1" thickBot="1" x14ac:dyDescent="0.35">
      <c r="A10" s="61" t="s">
        <v>14</v>
      </c>
      <c r="B10" s="348">
        <f>IF(COUNT(B6:B9)=0,"n/a",(AVERAGE(B6:B9)))</f>
        <v>2.8333333333333335</v>
      </c>
      <c r="C10" s="405" t="str">
        <f>IF(B10&lt;1.5,$L$6,IF(B10&lt;2.5,$L$5,IF(B10&lt;3.5,$L$4,IF(B10&lt;4.5,$L$3,"n/a"))))</f>
        <v>Substantial</v>
      </c>
      <c r="D10" s="349" t="str">
        <f>IF(H10&lt;B10,"↑",IF(H10&gt;B10,"↓","↔"))</f>
        <v>↑</v>
      </c>
      <c r="E10" s="11"/>
      <c r="F10" s="114"/>
      <c r="G10" s="114"/>
      <c r="H10" s="12">
        <f>AVERAGE(H6:H9)</f>
        <v>0</v>
      </c>
      <c r="I10" s="283" t="str">
        <f>IF(H10&lt;1.5,$L$6,IF(H10&lt;2.5,$L$5,IF(H10&lt;3.5,$L$4,IF(H10&lt;4.5,$L$3,"n/a"))))</f>
        <v>Not at all</v>
      </c>
      <c r="O10" s="291"/>
    </row>
    <row r="11" spans="1:15" s="112" customFormat="1" ht="15" customHeight="1" thickBot="1" x14ac:dyDescent="0.3">
      <c r="A11" s="62" t="str">
        <f>Questionnaire!$A$22</f>
        <v>2. LAND &amp; WATER RIGHTS</v>
      </c>
      <c r="B11" s="350"/>
      <c r="C11" s="350"/>
      <c r="D11" s="351"/>
      <c r="E11" s="63"/>
      <c r="F11" s="63"/>
      <c r="G11" s="63"/>
      <c r="H11" s="63"/>
      <c r="I11" s="286"/>
    </row>
    <row r="12" spans="1:15" s="112" customFormat="1" ht="18" customHeight="1" x14ac:dyDescent="0.25">
      <c r="A12" s="64" t="str">
        <f>Questionnaire!$A$23</f>
        <v xml:space="preserve">2.1 Adherence to VGGT </v>
      </c>
      <c r="B12" s="352" t="str">
        <f>Questionnaire!J26</f>
        <v>n/a</v>
      </c>
      <c r="C12" s="353" t="str">
        <f>IF(B12&lt;1.5,$L$6,IF(B12&lt;2.5,$L$5,IF(B12&lt;3.5,$L$4,IF(B12&lt;4.5,$L$3,"n/a"))))</f>
        <v>n/a</v>
      </c>
      <c r="D12" s="344" t="str">
        <f>IF(H12&lt;B12,"↑",IF(H12&gt;B12,"↓","↔"))</f>
        <v>↑</v>
      </c>
      <c r="E12" s="5"/>
      <c r="F12" s="1"/>
      <c r="G12" s="1"/>
      <c r="H12" s="241">
        <v>0</v>
      </c>
      <c r="I12" s="284" t="str">
        <f>IF(H12&lt;1.5,$L$6,IF(H12&lt;2.5,$L$5,IF(H12&lt;3.5,$L$4,IF(H12&lt;4.5,$L$3,"n/a"))))</f>
        <v>Not at all</v>
      </c>
    </row>
    <row r="13" spans="1:15" s="112" customFormat="1" ht="16.5" customHeight="1" x14ac:dyDescent="0.25">
      <c r="A13" s="65" t="str">
        <f>Questionnaire!$A$27</f>
        <v>2.2 Transparency, participation and consultation</v>
      </c>
      <c r="B13" s="354" t="str">
        <f>Questionnaire!J32</f>
        <v>n/a</v>
      </c>
      <c r="C13" s="345" t="str">
        <f>IF(B13&lt;1.5,$L$6,IF(B13&lt;2.5,$L$5,IF(B13&lt;3.5,$L$4,IF(B13&lt;4.5,$L$3,"n/a"))))</f>
        <v>n/a</v>
      </c>
      <c r="D13" s="344" t="str">
        <f>IF(H13&lt;B13,"↑",IF(H13&gt;B13,"↓","↔"))</f>
        <v>↑</v>
      </c>
      <c r="E13" s="6"/>
      <c r="F13" s="3"/>
      <c r="G13" s="3"/>
      <c r="H13" s="242">
        <v>0</v>
      </c>
      <c r="I13" s="284" t="str">
        <f>IF(H13&lt;1.5,$L$6,IF(H13&lt;2.5,$L$5,IF(H13&lt;3.5,$L$4,IF(H13&lt;4.5,$L$3,"n/a"))))</f>
        <v>Not at all</v>
      </c>
    </row>
    <row r="14" spans="1:15" s="112" customFormat="1" ht="18.75" customHeight="1" thickBot="1" x14ac:dyDescent="0.3">
      <c r="A14" s="66" t="str">
        <f>Questionnaire!$A$33</f>
        <v>2.3  Equity,compensation and justice</v>
      </c>
      <c r="B14" s="355">
        <f>Questionnaire!J38</f>
        <v>2.3333333333333335</v>
      </c>
      <c r="C14" s="343" t="str">
        <f>IF(B14&lt;1.5,$L$6,IF(B14&lt;2.5,$L$5,IF(B14&lt;3.5,$L$4,IF(B14&lt;4.5,$L$3,"n/a"))))</f>
        <v>Moderate/Low</v>
      </c>
      <c r="D14" s="347" t="str">
        <f>IF(H14&lt;B14,"↑",IF(H14&gt;B14,"↓","↔"))</f>
        <v>↑</v>
      </c>
      <c r="E14" s="7" t="s">
        <v>321</v>
      </c>
      <c r="F14" s="4"/>
      <c r="G14" s="4" t="s">
        <v>322</v>
      </c>
      <c r="H14" s="243">
        <v>0</v>
      </c>
      <c r="I14" s="254" t="str">
        <f>IF(H14&lt;1.5,$L$6,IF(H14&lt;2.5,$L$5,IF(H14&lt;3.5,$L$4,IF(H14&lt;4.5,$L$3,"n/a"))))</f>
        <v>Not at all</v>
      </c>
    </row>
    <row r="15" spans="1:15" s="109" customFormat="1" ht="13.5" thickTop="1" thickBot="1" x14ac:dyDescent="0.3">
      <c r="A15" s="67" t="s">
        <v>14</v>
      </c>
      <c r="B15" s="356">
        <f>IF(COUNT(B12:B14)=0,"n/a",(AVERAGE(B12:B14)))</f>
        <v>2.3333333333333335</v>
      </c>
      <c r="C15" s="357" t="str">
        <f>IF(B15&lt;1.5,$L$6,IF(B15&lt;2.5,$L$5,IF(B15&lt;3.5,$L$4,IF(B15&lt;4.5,$L$3,"n/a"))))</f>
        <v>Moderate/Low</v>
      </c>
      <c r="D15" s="349" t="str">
        <f>IF(H15&lt;B15,"↑",IF(H15&gt;B15,"↓","↔"))</f>
        <v>↑</v>
      </c>
      <c r="E15" s="114"/>
      <c r="F15" s="114"/>
      <c r="G15" s="114"/>
      <c r="H15" s="10">
        <f>AVERAGE(H12:H14)</f>
        <v>0</v>
      </c>
      <c r="I15" s="283" t="str">
        <f>IF(H15&lt;1.5,$L$6,IF(H15&lt;2.5,$L$5,IF(H15&lt;3.5,$L$4,IF(H15&lt;4.5,$L$3,"n/a"))))</f>
        <v>Not at all</v>
      </c>
    </row>
    <row r="16" spans="1:15" s="112" customFormat="1" ht="15" customHeight="1" thickBot="1" x14ac:dyDescent="0.3">
      <c r="A16" s="68" t="str">
        <f>Questionnaire!$A$39</f>
        <v>3. GENDER EQUALITY</v>
      </c>
      <c r="B16" s="350"/>
      <c r="C16" s="350"/>
      <c r="D16" s="350"/>
      <c r="E16" s="69"/>
      <c r="F16" s="69"/>
      <c r="G16" s="69"/>
      <c r="H16" s="69"/>
      <c r="I16" s="287"/>
    </row>
    <row r="17" spans="1:9" s="112" customFormat="1" ht="14" x14ac:dyDescent="0.25">
      <c r="A17" s="70" t="str">
        <f>Questionnaire!$A$40</f>
        <v>3.1 Economic activities</v>
      </c>
      <c r="B17" s="352">
        <f>Questionnaire!J43</f>
        <v>2.5</v>
      </c>
      <c r="C17" s="353" t="str">
        <f t="shared" ref="C17:C22" si="0">IF(B17&lt;1.5,$L$6,IF(B17&lt;2.5,$L$5,IF(B17&lt;3.5,$L$4,IF(B17&lt;4.5,$L$3,"n/a"))))</f>
        <v>Substantial</v>
      </c>
      <c r="D17" s="344" t="str">
        <f>IF(H17&lt;B17,"↑",IF(H17&gt;B17,"↓","↔"))</f>
        <v>↑</v>
      </c>
      <c r="E17" s="5"/>
      <c r="F17" s="1"/>
      <c r="G17" s="1"/>
      <c r="H17" s="241">
        <v>0</v>
      </c>
      <c r="I17" s="284" t="str">
        <f t="shared" ref="I17:I22" si="1">IF(H17&lt;1.5,$L$6,IF(H17&lt;2.5,$L$5,IF(H17&lt;3.5,$L$4,IF(H17&lt;4.5,$L$3,"n/a"))))</f>
        <v>Not at all</v>
      </c>
    </row>
    <row r="18" spans="1:9" s="112" customFormat="1" ht="98" x14ac:dyDescent="0.25">
      <c r="A18" s="70" t="str">
        <f>Questionnaire!$A$44</f>
        <v>3.2 Access to resources and services</v>
      </c>
      <c r="B18" s="354">
        <f>Questionnaire!J49</f>
        <v>2</v>
      </c>
      <c r="C18" s="358" t="str">
        <f t="shared" si="0"/>
        <v>Moderate/Low</v>
      </c>
      <c r="D18" s="344" t="str">
        <f t="shared" ref="D18:D20" si="2">IF(H18&lt;B18,"↑",IF(H18&gt;B18,"↓","↔"))</f>
        <v>↑</v>
      </c>
      <c r="E18" s="6" t="s">
        <v>252</v>
      </c>
      <c r="F18" s="3" t="s">
        <v>253</v>
      </c>
      <c r="G18" s="3"/>
      <c r="H18" s="242">
        <v>0</v>
      </c>
      <c r="I18" s="284" t="str">
        <f t="shared" si="1"/>
        <v>Not at all</v>
      </c>
    </row>
    <row r="19" spans="1:9" s="112" customFormat="1" ht="14" x14ac:dyDescent="0.25">
      <c r="A19" s="70" t="str">
        <f>Questionnaire!$A$50</f>
        <v>3.3 Decision making</v>
      </c>
      <c r="B19" s="354">
        <f>Questionnaire!J56</f>
        <v>2.25</v>
      </c>
      <c r="C19" s="345" t="str">
        <f t="shared" si="0"/>
        <v>Moderate/Low</v>
      </c>
      <c r="D19" s="359" t="str">
        <f t="shared" si="2"/>
        <v>↑</v>
      </c>
      <c r="E19" s="246" t="s">
        <v>244</v>
      </c>
      <c r="F19" s="246" t="s">
        <v>244</v>
      </c>
      <c r="G19" s="247"/>
      <c r="H19" s="245">
        <v>0</v>
      </c>
      <c r="I19" s="284" t="str">
        <f t="shared" si="1"/>
        <v>Not at all</v>
      </c>
    </row>
    <row r="20" spans="1:9" s="112" customFormat="1" ht="14" x14ac:dyDescent="0.25">
      <c r="A20" s="70" t="str">
        <f>Questionnaire!$A$57</f>
        <v>3.4 Leadership and empowerment</v>
      </c>
      <c r="B20" s="354">
        <f>Questionnaire!J62</f>
        <v>2</v>
      </c>
      <c r="C20" s="343" t="str">
        <f t="shared" si="0"/>
        <v>Moderate/Low</v>
      </c>
      <c r="D20" s="344" t="str">
        <f t="shared" si="2"/>
        <v>↑</v>
      </c>
      <c r="E20" s="84" t="s">
        <v>244</v>
      </c>
      <c r="F20" s="84" t="s">
        <v>244</v>
      </c>
      <c r="G20" s="85"/>
      <c r="H20" s="242">
        <v>0</v>
      </c>
      <c r="I20" s="284" t="str">
        <f t="shared" si="1"/>
        <v>Not at all</v>
      </c>
    </row>
    <row r="21" spans="1:9" s="112" customFormat="1" ht="14.5" thickBot="1" x14ac:dyDescent="0.3">
      <c r="A21" s="71" t="str">
        <f>Questionnaire!$A$63</f>
        <v>3.5 Hardship and division of labour</v>
      </c>
      <c r="B21" s="355">
        <f>Questionnaire!J66</f>
        <v>1.5</v>
      </c>
      <c r="C21" s="360" t="str">
        <f t="shared" si="0"/>
        <v>Moderate/Low</v>
      </c>
      <c r="D21" s="347" t="str">
        <f>IF(H21&lt;B21,"↑",IF(H21&gt;B21,"↓","↔"))</f>
        <v>↑</v>
      </c>
      <c r="E21" s="7" t="s">
        <v>244</v>
      </c>
      <c r="F21" s="7" t="s">
        <v>244</v>
      </c>
      <c r="G21" s="4"/>
      <c r="H21" s="243">
        <v>0</v>
      </c>
      <c r="I21" s="254" t="str">
        <f t="shared" si="1"/>
        <v>Not at all</v>
      </c>
    </row>
    <row r="22" spans="1:9" s="109" customFormat="1" ht="13.5" thickTop="1" thickBot="1" x14ac:dyDescent="0.3">
      <c r="A22" s="83" t="s">
        <v>14</v>
      </c>
      <c r="B22" s="356">
        <f>IF(COUNT(B17:B21)=0,"n/a",(AVERAGE(B17:B21)))</f>
        <v>2.0499999999999998</v>
      </c>
      <c r="C22" s="361" t="str">
        <f t="shared" si="0"/>
        <v>Moderate/Low</v>
      </c>
      <c r="D22" s="349" t="str">
        <f>IF(H22&lt;B22,"↑",IF(H22&gt;B22,"↓","↔"))</f>
        <v>↑</v>
      </c>
      <c r="E22" s="114"/>
      <c r="F22" s="114"/>
      <c r="G22" s="114"/>
      <c r="H22" s="10">
        <f>AVERAGE(H17:H21)</f>
        <v>0</v>
      </c>
      <c r="I22" s="283" t="str">
        <f t="shared" si="1"/>
        <v>Not at all</v>
      </c>
    </row>
    <row r="23" spans="1:9" s="112" customFormat="1" ht="15" customHeight="1" thickBot="1" x14ac:dyDescent="0.3">
      <c r="A23" s="54" t="str">
        <f>Questionnaire!$A$67</f>
        <v>4. FOOD AND NUTRITION SECURITY</v>
      </c>
      <c r="B23" s="350"/>
      <c r="C23" s="350"/>
      <c r="D23" s="350"/>
      <c r="E23" s="72"/>
      <c r="F23" s="72"/>
      <c r="G23" s="72"/>
      <c r="H23" s="72"/>
      <c r="I23" s="288"/>
    </row>
    <row r="24" spans="1:9" s="112" customFormat="1" ht="18.75" customHeight="1" x14ac:dyDescent="0.25">
      <c r="A24" s="73" t="str">
        <f>Questionnaire!$A$68</f>
        <v xml:space="preserve">4.1 Availability of food </v>
      </c>
      <c r="B24" s="352" t="str">
        <f>Questionnaire!J71</f>
        <v>n/a</v>
      </c>
      <c r="C24" s="353" t="str">
        <f>IF(B24&lt;1.5,$L$6,IF(B24&lt;2.5,$L$5,IF(B24&lt;3.5,$L$4,IF(B24&lt;4.5,$L$3,"n/a"))))</f>
        <v>n/a</v>
      </c>
      <c r="D24" s="341" t="str">
        <f>IF(H24&lt;B24,"↑",IF(H24&gt;B24,"↓","↔"))</f>
        <v>↑</v>
      </c>
      <c r="E24" s="5"/>
      <c r="F24" s="1"/>
      <c r="G24" s="1"/>
      <c r="H24" s="241">
        <v>0</v>
      </c>
      <c r="I24" s="284" t="str">
        <f>IF(H24&lt;1.5,$L$6,IF(H24&lt;2.5,$L$5,IF(H24&lt;3.5,$L$4,IF(H24&lt;4.5,$L$3,"n/a"))))</f>
        <v>Not at all</v>
      </c>
    </row>
    <row r="25" spans="1:9" s="112" customFormat="1" ht="16.5" customHeight="1" x14ac:dyDescent="0.25">
      <c r="A25" s="74" t="str">
        <f>Questionnaire!$A$72</f>
        <v xml:space="preserve">4.2 Accessibility of food </v>
      </c>
      <c r="B25" s="354">
        <f>Questionnaire!J75</f>
        <v>2.5</v>
      </c>
      <c r="C25" s="345" t="str">
        <f>IF(B25&lt;1.5,$L$6,IF(B25&lt;2.5,$L$5,IF(B25&lt;3.5,$L$4,IF(B25&lt;4.5,$L$3,"n/a"))))</f>
        <v>Substantial</v>
      </c>
      <c r="D25" s="344" t="str">
        <f>IF(H25&lt;B25,"↑",IF(H25&gt;B25,"↓","↔"))</f>
        <v>↑</v>
      </c>
      <c r="E25" s="6"/>
      <c r="F25" s="3"/>
      <c r="G25" s="3"/>
      <c r="H25" s="242">
        <v>0</v>
      </c>
      <c r="I25" s="284" t="str">
        <f>IF(H25&lt;1.5,$L$6,IF(H25&lt;2.5,$L$5,IF(H25&lt;3.5,$L$4,IF(H25&lt;4.5,$L$3,"n/a"))))</f>
        <v>Not at all</v>
      </c>
    </row>
    <row r="26" spans="1:9" s="112" customFormat="1" ht="14" x14ac:dyDescent="0.25">
      <c r="A26" s="75" t="str">
        <f>Questionnaire!$A$76</f>
        <v xml:space="preserve">4.3 Utilisation and nutritional adequacy </v>
      </c>
      <c r="B26" s="354">
        <f>Questionnaire!J80</f>
        <v>3</v>
      </c>
      <c r="C26" s="345" t="str">
        <f>IF(B26&lt;1.5,$L$6,IF(B26&lt;2.5,$L$5,IF(B26&lt;3.5,$L$4,IF(B26&lt;4.5,$L$3,"n/a"))))</f>
        <v>Substantial</v>
      </c>
      <c r="D26" s="344" t="str">
        <f>IF(H26&lt;B26,"↑",IF(H26&gt;B26,"↓","↔"))</f>
        <v>↑</v>
      </c>
      <c r="E26" s="6"/>
      <c r="F26" s="3"/>
      <c r="G26" s="3"/>
      <c r="H26" s="242">
        <v>0</v>
      </c>
      <c r="I26" s="284" t="str">
        <f>IF(H26&lt;1.5,$L$6,IF(H26&lt;2.5,$L$5,IF(H26&lt;3.5,$L$4,IF(H26&lt;4.5,$L$3,"n/a"))))</f>
        <v>Not at all</v>
      </c>
    </row>
    <row r="27" spans="1:9" s="112" customFormat="1" ht="28.5" thickBot="1" x14ac:dyDescent="0.3">
      <c r="A27" s="76" t="str">
        <f>Questionnaire!$A$81</f>
        <v xml:space="preserve">4.4 Stability </v>
      </c>
      <c r="B27" s="355">
        <f>Questionnaire!J84</f>
        <v>2</v>
      </c>
      <c r="C27" s="343" t="str">
        <f>IF(B27&lt;1.5,$L$6,IF(B27&lt;2.5,$L$5,IF(B27&lt;3.5,$L$4,IF(B27&lt;4.5,$L$3,"n/a"))))</f>
        <v>Moderate/Low</v>
      </c>
      <c r="D27" s="347" t="str">
        <f>IF(H27&lt;B27,"↑",IF(H27&gt;B27,"↓","↔"))</f>
        <v>↑</v>
      </c>
      <c r="E27" s="7" t="s">
        <v>261</v>
      </c>
      <c r="F27" s="4" t="s">
        <v>262</v>
      </c>
      <c r="G27" s="4"/>
      <c r="H27" s="243">
        <v>0</v>
      </c>
      <c r="I27" s="254" t="str">
        <f>IF(H27&lt;1.5,$L$6,IF(H27&lt;2.5,$L$5,IF(H27&lt;3.5,$L$4,IF(H27&lt;4.5,$L$3,"n/a"))))</f>
        <v>Not at all</v>
      </c>
    </row>
    <row r="28" spans="1:9" s="109" customFormat="1" ht="13.5" thickTop="1" thickBot="1" x14ac:dyDescent="0.3">
      <c r="A28" s="77" t="s">
        <v>14</v>
      </c>
      <c r="B28" s="356">
        <f>IF(COUNT(B24:B27)=0,"n/a",(AVERAGE(B24:B27)))</f>
        <v>2.5</v>
      </c>
      <c r="C28" s="357" t="str">
        <f>IF(B28&lt;1.5,$L$6,IF(B28&lt;2.5,$L$5,IF(B28&lt;3.5,$L$4,IF(B28&lt;4.5,$L$3,"n/a"))))</f>
        <v>Substantial</v>
      </c>
      <c r="D28" s="349" t="str">
        <f>IF(H28&lt;B28,"↑",IF(H28&gt;B28,"↓","↔"))</f>
        <v>↑</v>
      </c>
      <c r="E28" s="114"/>
      <c r="F28" s="114"/>
      <c r="G28" s="114"/>
      <c r="H28" s="10">
        <f>AVERAGE(H24:H27)</f>
        <v>0</v>
      </c>
      <c r="I28" s="283" t="str">
        <f>IF(H28&lt;1.5,$L$6,IF(H28&lt;2.5,$L$5,IF(H28&lt;3.5,$L$4,IF(H28&lt;4.5,$L$3,"n/a"))))</f>
        <v>Not at all</v>
      </c>
    </row>
    <row r="29" spans="1:9" s="109" customFormat="1" ht="13.5" thickBot="1" x14ac:dyDescent="0.3">
      <c r="A29" s="311" t="str">
        <f>Questionnaire!$A$85</f>
        <v>5. SOCIAL CAPITAL</v>
      </c>
      <c r="B29" s="362"/>
      <c r="C29" s="363"/>
      <c r="D29" s="363"/>
      <c r="E29" s="303"/>
      <c r="F29" s="303"/>
      <c r="G29" s="303"/>
      <c r="H29" s="304"/>
      <c r="I29" s="305"/>
    </row>
    <row r="30" spans="1:9" s="109" customFormat="1" x14ac:dyDescent="0.25">
      <c r="A30" s="308" t="str">
        <f>Questionnaire!$A$86</f>
        <v>5.1 Strength of producer organisations</v>
      </c>
      <c r="B30" s="364">
        <f>Questionnaire!J91</f>
        <v>2</v>
      </c>
      <c r="C30" s="340" t="str">
        <f>IF(B30&lt;1.5,$L$6,IF(B30&lt;2.5,$L$5,IF(B30&lt;3.5,$L$4,IF(B30&lt;4.5,$L$3,"n/a"))))</f>
        <v>Moderate/Low</v>
      </c>
      <c r="D30" s="341" t="str">
        <f t="shared" ref="D30:D32" si="3">IF(H30&lt;B30,"↑",IF(H30&gt;B30,"↓","↔"))</f>
        <v>↑</v>
      </c>
      <c r="E30" s="408" t="s">
        <v>305</v>
      </c>
      <c r="F30" s="409" t="s">
        <v>276</v>
      </c>
      <c r="G30" s="410"/>
      <c r="H30" s="241">
        <v>0</v>
      </c>
      <c r="I30" s="284" t="str">
        <f>IF(H30&lt;1.5,$L$6,IF(H30&lt;2.5,$L$5,IF(H30&lt;3.5,$L$4,IF(H30&lt;4.5,$L$3,"n/a"))))</f>
        <v>Not at all</v>
      </c>
    </row>
    <row r="31" spans="1:9" s="109" customFormat="1" ht="30" customHeight="1" x14ac:dyDescent="0.25">
      <c r="A31" s="309" t="str">
        <f>Questionnaire!$A$92</f>
        <v>5.2 Information and confidence</v>
      </c>
      <c r="B31" s="365">
        <f>Questionnaire!J95</f>
        <v>2</v>
      </c>
      <c r="C31" s="345" t="str">
        <f>IF(B31&lt;1.5,$L$6,IF(B31&lt;2.5,$L$5,IF(B31&lt;3.5,$L$4,IF(B31&lt;4.5,$L$3,"n/a"))))</f>
        <v>Moderate/Low</v>
      </c>
      <c r="D31" s="358" t="str">
        <f t="shared" si="3"/>
        <v>↑</v>
      </c>
      <c r="E31" s="411" t="s">
        <v>306</v>
      </c>
      <c r="F31" s="412"/>
      <c r="G31" s="413"/>
      <c r="H31" s="241">
        <v>0</v>
      </c>
      <c r="I31" s="284" t="str">
        <f>IF(H31&lt;1.5,$L$6,IF(H31&lt;2.5,$L$5,IF(H31&lt;3.5,$L$4,IF(H31&lt;4.5,$L$3,"n/a"))))</f>
        <v>Not at all</v>
      </c>
    </row>
    <row r="32" spans="1:9" s="109" customFormat="1" ht="13" thickBot="1" x14ac:dyDescent="0.3">
      <c r="A32" s="310" t="str">
        <f>Questionnaire!$A$96</f>
        <v>5.3 Social involvement</v>
      </c>
      <c r="B32" s="366">
        <f>Questionnaire!J100</f>
        <v>2.6666666666666665</v>
      </c>
      <c r="C32" s="343" t="str">
        <f>IF(B32&lt;1.5,$L$6,IF(B32&lt;2.5,$L$5,IF(B32&lt;3.5,$L$4,IF(B32&lt;4.5,$L$3,"n/a"))))</f>
        <v>Substantial</v>
      </c>
      <c r="D32" s="360" t="str">
        <f t="shared" si="3"/>
        <v>↑</v>
      </c>
      <c r="E32" s="414"/>
      <c r="F32" s="415"/>
      <c r="G32" s="416"/>
      <c r="H32" s="243">
        <v>0</v>
      </c>
      <c r="I32" s="250" t="str">
        <f>IF(H32&lt;1.5,$L$6,IF(H32&lt;2.5,$L$5,IF(H32&lt;3.5,$L$4,IF(H32&lt;4.5,$L$3,"n/a"))))</f>
        <v>Not at all</v>
      </c>
    </row>
    <row r="33" spans="1:9" s="109" customFormat="1" ht="13.5" thickTop="1" thickBot="1" x14ac:dyDescent="0.3">
      <c r="A33" s="306" t="s">
        <v>14</v>
      </c>
      <c r="B33" s="356">
        <f>IF(COUNT(B30:B32)=0,"n/a",(AVERAGE(B30:B32)))</f>
        <v>2.2222222222222219</v>
      </c>
      <c r="C33" s="357" t="str">
        <f>IF(B33&lt;1.5,$L$6,IF(B33&lt;2.5,$L$5,IF(B33&lt;3.5,$L$4,IF(B33&lt;4.5,$L$3,"n/a"))))</f>
        <v>Moderate/Low</v>
      </c>
      <c r="D33" s="349" t="str">
        <f>IF(H33&lt;B33,"↑",IF(H33&gt;B33,"↓","↔"))</f>
        <v>↑</v>
      </c>
      <c r="E33" s="114"/>
      <c r="F33" s="307"/>
      <c r="G33" s="114"/>
      <c r="H33" s="10">
        <f>AVERAGE(H30:H32)</f>
        <v>0</v>
      </c>
      <c r="I33" s="292" t="str">
        <f>IF(H33&lt;1.5,$L$6,IF(H33&lt;2.5,$L$5,IF(H33&lt;3.5,$L$4,IF(H33&lt;4.5,$L$3,"n/a"))))</f>
        <v>Not at all</v>
      </c>
    </row>
    <row r="34" spans="1:9" s="112" customFormat="1" ht="15" customHeight="1" thickBot="1" x14ac:dyDescent="0.3">
      <c r="A34" s="78" t="str">
        <f>Questionnaire!$A$101</f>
        <v>6. LIVING CONDITIONS</v>
      </c>
      <c r="B34" s="367"/>
      <c r="C34" s="368"/>
      <c r="D34" s="368"/>
      <c r="E34" s="80"/>
      <c r="F34" s="80"/>
      <c r="G34" s="80"/>
      <c r="H34" s="79"/>
      <c r="I34" s="289"/>
    </row>
    <row r="35" spans="1:9" s="112" customFormat="1" ht="15" customHeight="1" thickBot="1" x14ac:dyDescent="0.3">
      <c r="A35" s="251" t="str">
        <f>Questionnaire!$A$102</f>
        <v>6.1 Health services</v>
      </c>
      <c r="B35" s="369">
        <f>Questionnaire!J106</f>
        <v>2.6666666666666665</v>
      </c>
      <c r="C35" s="353" t="str">
        <f>IF(B35&lt;1.5,$L$6,IF(B35&lt;2.5,$L$5,IF(B35&lt;3.5,$L$4,IF(B35&lt;4.5,$L$3,"n/a"))))</f>
        <v>Substantial</v>
      </c>
      <c r="D35" s="370" t="str">
        <f>IF(H35&lt;B35,"↑",IF(H35&gt;B35,"↓","↔"))</f>
        <v>↑</v>
      </c>
      <c r="E35" s="5"/>
      <c r="F35" s="248"/>
      <c r="G35" s="5"/>
      <c r="H35" s="244">
        <v>0</v>
      </c>
      <c r="I35" s="284" t="str">
        <f>IF(H35&lt;1.5,$L$6,IF(H35&lt;2.5,$L$5,IF(H35&lt;3.5,$L$4,IF(H35&lt;4.5,$L$3,"n/a"))))</f>
        <v>Not at all</v>
      </c>
    </row>
    <row r="36" spans="1:9" s="112" customFormat="1" ht="50.15" customHeight="1" thickTop="1" thickBot="1" x14ac:dyDescent="0.3">
      <c r="A36" s="81" t="str">
        <f>Questionnaire!$A$107</f>
        <v>6.2 Housing</v>
      </c>
      <c r="B36" s="354">
        <f>Questionnaire!J110</f>
        <v>2.5</v>
      </c>
      <c r="C36" s="345" t="str">
        <f>IF(B36&lt;1.5,$L$6,IF(B36&lt;2.5,$L$5,IF(B36&lt;3.5,$L$4,IF(B36&lt;4.5,$L$3,"n/a"))))</f>
        <v>Substantial</v>
      </c>
      <c r="D36" s="345" t="str">
        <f>IF(H36&lt;B36,"↑",IF(H36&gt;B36,"↓","↔"))</f>
        <v>↑</v>
      </c>
      <c r="E36" s="6" t="s">
        <v>279</v>
      </c>
      <c r="F36" s="249" t="s">
        <v>280</v>
      </c>
      <c r="G36" s="6"/>
      <c r="H36" s="244">
        <v>0</v>
      </c>
      <c r="I36" s="284" t="str">
        <f>IF(H36&lt;1.5,$L$6,IF(H36&lt;2.5,$L$5,IF(H36&lt;3.5,$L$4,IF(H36&lt;4.5,$L$3,"n/a"))))</f>
        <v>Not at all</v>
      </c>
    </row>
    <row r="37" spans="1:9" s="112" customFormat="1" ht="67" customHeight="1" thickTop="1" thickBot="1" x14ac:dyDescent="0.3">
      <c r="A37" s="252" t="str">
        <f>Questionnaire!$A$111</f>
        <v>6.3 Education and training</v>
      </c>
      <c r="B37" s="369">
        <f>Questionnaire!J115</f>
        <v>2</v>
      </c>
      <c r="C37" s="345" t="str">
        <f>IF(B37&lt;1.5,$L$6,IF(B37&lt;2.5,$L$5,IF(B37&lt;3.5,$L$4,IF(B37&lt;4.5,$L$3,"n/a"))))</f>
        <v>Moderate/Low</v>
      </c>
      <c r="D37" s="370" t="str">
        <f>IF(H37&lt;B37,"↑",IF(H37&gt;B37,"↓","↔"))</f>
        <v>↑</v>
      </c>
      <c r="E37" s="6" t="s">
        <v>309</v>
      </c>
      <c r="F37" s="249" t="s">
        <v>310</v>
      </c>
      <c r="G37" s="6"/>
      <c r="H37" s="244">
        <v>0</v>
      </c>
      <c r="I37" s="284" t="str">
        <f>IF(H37&lt;1.5,$L$6,IF(H37&lt;2.5,$L$5,IF(H37&lt;3.5,$L$4,IF(H37&lt;4.5,$L$3,"n/a"))))</f>
        <v>Not at all</v>
      </c>
    </row>
    <row r="38" spans="1:9" s="112" customFormat="1" ht="15" customHeight="1" thickTop="1" thickBot="1" x14ac:dyDescent="0.3">
      <c r="A38" s="253" t="str">
        <f>Questionnaire!$A$116</f>
        <v>6.4 Mobility ??????</v>
      </c>
      <c r="B38" s="355" t="str">
        <f>Questionnaire!J120</f>
        <v>n/a</v>
      </c>
      <c r="C38" s="343" t="str">
        <f>IF(B38&lt;1.5,$L$6,IF(B38&lt;2.5,$L$5,IF(B38&lt;3.5,$L$4,IF(B38&lt;4.5,$L$3,"n/a"))))</f>
        <v>n/a</v>
      </c>
      <c r="D38" s="360" t="str">
        <f>IF(H38&lt;B38,"↑",IF(H38&gt;B38,"↓","↔"))</f>
        <v>↑</v>
      </c>
      <c r="E38" s="8"/>
      <c r="F38" s="9"/>
      <c r="G38" s="9"/>
      <c r="H38" s="244">
        <v>0</v>
      </c>
      <c r="I38" s="254" t="str">
        <f>IF(H38&lt;1.5,$L$6,IF(H38&lt;2.5,$L$5,IF(H38&lt;3.5,$L$4,IF(H38&lt;4.5,$L$3,"n/a"))))</f>
        <v>Not at all</v>
      </c>
    </row>
    <row r="39" spans="1:9" s="109" customFormat="1" ht="13.5" thickTop="1" thickBot="1" x14ac:dyDescent="0.3">
      <c r="A39" s="82" t="s">
        <v>14</v>
      </c>
      <c r="B39" s="348">
        <f>IF(COUNT(B35:B38)=0,"n/a",(AVERAGE(B35:B38)))</f>
        <v>2.3888888888888888</v>
      </c>
      <c r="C39" s="357" t="str">
        <f>IF(B39&lt;1.5,$L$6,IF(B39&lt;2.5,$L$5,IF(B39&lt;3.5,$L$4,IF(B39&lt;4.5,$L$3,"n/a"))))</f>
        <v>Moderate/Low</v>
      </c>
      <c r="D39" s="349" t="str">
        <f>IF(H39&lt;B39,"↑",IF(H39&gt;B39,"↓","↔"))</f>
        <v>↑</v>
      </c>
      <c r="E39" s="114"/>
      <c r="F39" s="114"/>
      <c r="G39" s="114"/>
      <c r="H39" s="10">
        <f>AVERAGE(H35:H38)</f>
        <v>0</v>
      </c>
      <c r="I39" s="290" t="str">
        <f>IF(H39&lt;1.5,$L$6,IF(H39&lt;2.5,$L$5,IF(H39&lt;3.5,$L$4,IF(H39&lt;4.5,$L$3,"n/a"))))</f>
        <v>Not at all</v>
      </c>
    </row>
    <row r="40" spans="1:9" x14ac:dyDescent="0.25">
      <c r="B40" s="279"/>
      <c r="C40" s="282"/>
      <c r="I40" s="282"/>
    </row>
    <row r="41" spans="1:9" x14ac:dyDescent="0.25">
      <c r="C41" s="117"/>
    </row>
    <row r="44" spans="1:9" x14ac:dyDescent="0.25">
      <c r="D44" s="95"/>
      <c r="I44" s="95"/>
    </row>
    <row r="45" spans="1:9" x14ac:dyDescent="0.25">
      <c r="F45" s="118"/>
    </row>
    <row r="46" spans="1:9" x14ac:dyDescent="0.25">
      <c r="B46" s="278"/>
    </row>
    <row r="52" spans="2:2" x14ac:dyDescent="0.25">
      <c r="B52" s="281"/>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51" priority="41" operator="equal">
      <formula>"High"</formula>
    </cfRule>
    <cfRule type="cellIs" dxfId="150" priority="42" operator="equal">
      <formula>"Substantial"</formula>
    </cfRule>
    <cfRule type="cellIs" dxfId="149" priority="43" operator="equal">
      <formula>"Moderate"</formula>
    </cfRule>
    <cfRule type="containsText" dxfId="148" priority="44" operator="containsText" text="Low">
      <formula>NOT(ISERROR(SEARCH("Low",G2)))</formula>
    </cfRule>
  </conditionalFormatting>
  <conditionalFormatting sqref="H35:I38">
    <cfRule type="cellIs" dxfId="147" priority="33" operator="equal">
      <formula>"High"</formula>
    </cfRule>
    <cfRule type="cellIs" dxfId="146" priority="34" operator="equal">
      <formula>"Substantial"</formula>
    </cfRule>
    <cfRule type="cellIs" dxfId="145" priority="35" operator="equal">
      <formula>"Moderate"</formula>
    </cfRule>
    <cfRule type="containsText" dxfId="144" priority="36" operator="containsText" text="Low">
      <formula>NOT(ISERROR(SEARCH("Low",H35)))</formula>
    </cfRule>
  </conditionalFormatting>
  <conditionalFormatting sqref="H39">
    <cfRule type="cellIs" dxfId="143" priority="29" operator="equal">
      <formula>"High"</formula>
    </cfRule>
    <cfRule type="cellIs" dxfId="142" priority="30" operator="equal">
      <formula>"Substantial"</formula>
    </cfRule>
    <cfRule type="cellIs" dxfId="141" priority="31" operator="equal">
      <formula>"Moderate"</formula>
    </cfRule>
    <cfRule type="containsText" dxfId="140" priority="32" operator="containsText" text="Low">
      <formula>NOT(ISERROR(SEARCH("Low",H39)))</formula>
    </cfRule>
  </conditionalFormatting>
  <conditionalFormatting sqref="C1">
    <cfRule type="cellIs" dxfId="139" priority="21" operator="equal">
      <formula>"High"</formula>
    </cfRule>
    <cfRule type="cellIs" dxfId="138" priority="22" operator="equal">
      <formula>"Substantial"</formula>
    </cfRule>
    <cfRule type="cellIs" dxfId="137" priority="23" operator="equal">
      <formula>"Moderate"</formula>
    </cfRule>
    <cfRule type="cellIs" dxfId="136" priority="24" operator="equal">
      <formula>"Low"</formula>
    </cfRule>
  </conditionalFormatting>
  <conditionalFormatting sqref="F1">
    <cfRule type="cellIs" dxfId="135" priority="17" operator="equal">
      <formula>"High"</formula>
    </cfRule>
    <cfRule type="cellIs" dxfId="134" priority="18" operator="equal">
      <formula>"Substantial"</formula>
    </cfRule>
    <cfRule type="cellIs" dxfId="133" priority="19" operator="equal">
      <formula>"Moderate"</formula>
    </cfRule>
    <cfRule type="cellIs" dxfId="132" priority="20" operator="equal">
      <formula>"Low"</formula>
    </cfRule>
  </conditionalFormatting>
  <conditionalFormatting sqref="A5:I9 A15 C15:I15 A34:I38 A28:A32 A39 C39:I39 A11:I14 A10 C10:I10 A23:I27 A22 C22:I22 C28:I32 A16:I21">
    <cfRule type="cellIs" dxfId="131" priority="46" operator="equal">
      <formula>$L$5</formula>
    </cfRule>
    <cfRule type="cellIs" dxfId="130" priority="47" operator="equal">
      <formula>$L$4</formula>
    </cfRule>
    <cfRule type="cellIs" dxfId="129" priority="48" operator="equal">
      <formula>$L$3</formula>
    </cfRule>
    <cfRule type="cellIs" dxfId="128" priority="57" operator="equal">
      <formula>$L$6</formula>
    </cfRule>
  </conditionalFormatting>
  <conditionalFormatting sqref="G33">
    <cfRule type="cellIs" dxfId="127" priority="1" operator="equal">
      <formula>"High"</formula>
    </cfRule>
    <cfRule type="cellIs" dxfId="126" priority="2" operator="equal">
      <formula>"Substantial"</formula>
    </cfRule>
    <cfRule type="cellIs" dxfId="125" priority="3" operator="equal">
      <formula>"Moderate"</formula>
    </cfRule>
    <cfRule type="containsText" dxfId="124" priority="4" operator="containsText" text="Low">
      <formula>NOT(ISERROR(SEARCH("Low",G33)))</formula>
    </cfRule>
  </conditionalFormatting>
  <conditionalFormatting sqref="A33 C33:I33">
    <cfRule type="cellIs" dxfId="123" priority="5" operator="equal">
      <formula>$L$5</formula>
    </cfRule>
    <cfRule type="cellIs" dxfId="122" priority="6" operator="equal">
      <formula>$L$4</formula>
    </cfRule>
    <cfRule type="cellIs" dxfId="121" priority="7" operator="equal">
      <formula>$L$3</formula>
    </cfRule>
    <cfRule type="cellIs" dxfId="12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tabSelected="1" zoomScaleNormal="100" zoomScaleSheetLayoutView="100" workbookViewId="0">
      <pane ySplit="2" topLeftCell="A33" activePane="bottomLeft" state="frozen"/>
      <selection pane="bottomLeft" activeCell="F37" sqref="F37:K37"/>
    </sheetView>
  </sheetViews>
  <sheetFormatPr defaultColWidth="8.81640625" defaultRowHeight="12.5" x14ac:dyDescent="0.25"/>
  <cols>
    <col min="1" max="1" width="18" style="95" customWidth="1"/>
    <col min="2" max="2" width="29" style="95" customWidth="1"/>
    <col min="3" max="3" width="30.54296875" style="170" customWidth="1"/>
    <col min="4" max="4" width="14.453125" style="171" customWidth="1"/>
    <col min="5" max="6" width="7.453125" style="26" customWidth="1"/>
    <col min="7" max="7" width="1.1796875" style="26" customWidth="1"/>
    <col min="8" max="8" width="7.453125" style="26" customWidth="1"/>
    <col min="9" max="9" width="12.54296875" style="116" customWidth="1"/>
    <col min="10" max="10" width="12.26953125" style="116" customWidth="1"/>
    <col min="11" max="11" width="65.81640625" style="95" customWidth="1"/>
    <col min="12" max="12" width="15.54296875" style="316" customWidth="1"/>
    <col min="13" max="13" width="13.453125" style="95" hidden="1" customWidth="1"/>
    <col min="14" max="14" width="14.81640625" style="95" hidden="1" customWidth="1"/>
    <col min="15" max="15" width="11.1796875" style="95" hidden="1" customWidth="1"/>
    <col min="16" max="16" width="13.81640625" style="95" customWidth="1"/>
    <col min="17" max="16384" width="8.81640625" style="95"/>
  </cols>
  <sheetData>
    <row r="1" spans="1:15" ht="21" customHeight="1" thickBot="1" x14ac:dyDescent="0.4">
      <c r="A1" s="374" t="s">
        <v>28</v>
      </c>
      <c r="B1" s="375" t="str">
        <f>Profile!F1</f>
        <v>Vanilla</v>
      </c>
      <c r="C1" s="373" t="s">
        <v>22</v>
      </c>
      <c r="D1" s="465" t="str">
        <f>Profile!E2</f>
        <v>Papua New Guinea</v>
      </c>
      <c r="E1" s="466"/>
      <c r="F1" s="371" t="s">
        <v>26</v>
      </c>
      <c r="G1" s="376"/>
      <c r="H1" s="377"/>
      <c r="I1" s="378"/>
      <c r="J1" s="372" t="str">
        <f>Profile!B3</f>
        <v xml:space="preserve"> . . / . . / 20 . .</v>
      </c>
      <c r="K1" s="119"/>
      <c r="L1" s="379" t="s">
        <v>181</v>
      </c>
    </row>
    <row r="2" spans="1:15" s="108" customFormat="1" ht="15" customHeight="1" thickBot="1" x14ac:dyDescent="0.3">
      <c r="A2" s="549" t="s">
        <v>0</v>
      </c>
      <c r="B2" s="550"/>
      <c r="C2" s="380" t="s">
        <v>2</v>
      </c>
      <c r="D2" s="380" t="s">
        <v>88</v>
      </c>
      <c r="E2" s="380" t="s">
        <v>89</v>
      </c>
      <c r="F2" s="549" t="s">
        <v>87</v>
      </c>
      <c r="G2" s="550"/>
      <c r="H2" s="550"/>
      <c r="I2" s="550"/>
      <c r="J2" s="550"/>
      <c r="K2" s="550"/>
      <c r="L2" s="381"/>
      <c r="M2" s="113"/>
    </row>
    <row r="3" spans="1:15" s="108" customFormat="1" ht="24.75" customHeight="1" thickBot="1" x14ac:dyDescent="0.35">
      <c r="A3" s="120" t="s">
        <v>217</v>
      </c>
      <c r="B3" s="121"/>
      <c r="C3" s="121"/>
      <c r="D3" s="121"/>
      <c r="E3" s="121"/>
      <c r="F3" s="121"/>
      <c r="G3" s="121"/>
      <c r="H3" s="121"/>
      <c r="I3" s="121"/>
      <c r="J3" s="121"/>
      <c r="K3" s="121"/>
      <c r="L3" s="382"/>
      <c r="N3" s="122" t="s">
        <v>4</v>
      </c>
      <c r="O3" s="108">
        <v>4.5</v>
      </c>
    </row>
    <row r="4" spans="1:15" s="108" customFormat="1" ht="21" customHeight="1" x14ac:dyDescent="0.3">
      <c r="A4" s="123" t="s">
        <v>30</v>
      </c>
      <c r="B4" s="124"/>
      <c r="C4" s="124"/>
      <c r="D4" s="124"/>
      <c r="E4" s="124"/>
      <c r="F4" s="124"/>
      <c r="G4" s="124"/>
      <c r="H4" s="124"/>
      <c r="I4" s="124"/>
      <c r="J4" s="124"/>
      <c r="K4" s="124"/>
      <c r="L4" s="382"/>
      <c r="N4" s="122" t="s">
        <v>5</v>
      </c>
      <c r="O4" s="108">
        <v>3.5</v>
      </c>
    </row>
    <row r="5" spans="1:15" s="108" customFormat="1" ht="60.75" customHeight="1" x14ac:dyDescent="0.25">
      <c r="A5" s="525" t="s">
        <v>72</v>
      </c>
      <c r="B5" s="525"/>
      <c r="C5" s="39" t="s">
        <v>225</v>
      </c>
      <c r="D5" s="419" t="s">
        <v>19</v>
      </c>
      <c r="E5" s="125" t="str">
        <f>IF(D5=$N$6,1,IF(D5=$N$5,2,IF(D5=$N$4,3,IF(D5=$N$3,4,"n/a"))))</f>
        <v>n/a</v>
      </c>
      <c r="F5" s="526" t="s">
        <v>284</v>
      </c>
      <c r="G5" s="526"/>
      <c r="H5" s="526"/>
      <c r="I5" s="526"/>
      <c r="J5" s="526"/>
      <c r="K5" s="526"/>
      <c r="L5" s="382"/>
      <c r="N5" s="113" t="s">
        <v>43</v>
      </c>
      <c r="O5" s="109">
        <v>2.5</v>
      </c>
    </row>
    <row r="6" spans="1:15" s="108" customFormat="1" ht="31.5" customHeight="1" x14ac:dyDescent="0.25">
      <c r="A6" s="525" t="s">
        <v>31</v>
      </c>
      <c r="B6" s="525"/>
      <c r="C6" s="39" t="s">
        <v>227</v>
      </c>
      <c r="D6" s="50" t="s">
        <v>19</v>
      </c>
      <c r="E6" s="125" t="str">
        <f>IF(D6=$N$6,1,IF(D6=$N$5,2,IF(D6=$N$4,3,IF(D6=$N$3,4,"n/a"))))</f>
        <v>n/a</v>
      </c>
      <c r="F6" s="526" t="s">
        <v>226</v>
      </c>
      <c r="G6" s="526"/>
      <c r="H6" s="526"/>
      <c r="I6" s="526"/>
      <c r="J6" s="526"/>
      <c r="K6" s="526"/>
      <c r="L6" s="382"/>
      <c r="N6" s="113" t="s">
        <v>80</v>
      </c>
      <c r="O6" s="109">
        <v>1.5</v>
      </c>
    </row>
    <row r="7" spans="1:15" s="108" customFormat="1" ht="28.5" customHeight="1" x14ac:dyDescent="0.3">
      <c r="A7" s="525" t="s">
        <v>190</v>
      </c>
      <c r="B7" s="525"/>
      <c r="C7" s="39" t="s">
        <v>227</v>
      </c>
      <c r="D7" s="50" t="s">
        <v>19</v>
      </c>
      <c r="E7" s="125" t="str">
        <f>IF(D7=$N$6,1,IF(D7=$N$5,2,IF(D7=$N$4,3,IF(D7=$N$3,4,"n/a"))))</f>
        <v>n/a</v>
      </c>
      <c r="F7" s="526" t="s">
        <v>230</v>
      </c>
      <c r="G7" s="526"/>
      <c r="H7" s="526"/>
      <c r="I7" s="526"/>
      <c r="J7" s="526"/>
      <c r="K7" s="526"/>
      <c r="L7" s="382"/>
      <c r="N7" s="122" t="s">
        <v>19</v>
      </c>
    </row>
    <row r="8" spans="1:15" s="108" customFormat="1" ht="30" customHeight="1" x14ac:dyDescent="0.25">
      <c r="A8" s="525" t="s">
        <v>41</v>
      </c>
      <c r="B8" s="525"/>
      <c r="C8" s="39" t="s">
        <v>227</v>
      </c>
      <c r="D8" s="50" t="s">
        <v>19</v>
      </c>
      <c r="E8" s="125" t="str">
        <f>IF(D8=$N$6,1,IF(D8=$N$5,2,IF(D8=$N$4,3,IF(D8=$N$3,4,"n/a"))))</f>
        <v>n/a</v>
      </c>
      <c r="F8" s="526" t="s">
        <v>229</v>
      </c>
      <c r="G8" s="526"/>
      <c r="H8" s="526"/>
      <c r="I8" s="526"/>
      <c r="J8" s="526"/>
      <c r="K8" s="526"/>
      <c r="L8" s="382"/>
      <c r="N8" s="113"/>
    </row>
    <row r="9" spans="1:15" s="108" customFormat="1" ht="45.75" customHeight="1" thickBot="1" x14ac:dyDescent="0.3">
      <c r="A9" s="527" t="s">
        <v>60</v>
      </c>
      <c r="B9" s="527"/>
      <c r="C9" s="39" t="s">
        <v>227</v>
      </c>
      <c r="D9" s="177" t="s">
        <v>19</v>
      </c>
      <c r="E9" s="185" t="str">
        <f>IF(D9=$N$6,1,IF(D9=$N$5,2,IF(D9=$N$4,3,IF(D9=$N$3,4,"n/a"))))</f>
        <v>n/a</v>
      </c>
      <c r="F9" s="580" t="s">
        <v>228</v>
      </c>
      <c r="G9" s="581"/>
      <c r="H9" s="580"/>
      <c r="I9" s="580"/>
      <c r="J9" s="580"/>
      <c r="K9" s="580"/>
      <c r="L9" s="382"/>
      <c r="N9" s="126"/>
    </row>
    <row r="10" spans="1:15" s="108" customFormat="1" ht="28.5" customHeight="1" thickBot="1" x14ac:dyDescent="0.35">
      <c r="A10" s="554"/>
      <c r="B10" s="555"/>
      <c r="C10" s="192" t="s">
        <v>24</v>
      </c>
      <c r="D10" s="92" t="str">
        <f>IF(E10&lt;1.5,$N$6,IF(E10&lt;2.5,$N$5,IF(E10&lt;3.5,$N$4,IF(E10&lt;4.5,$N$3,"n/a"))))</f>
        <v>n/a</v>
      </c>
      <c r="E10" s="255" t="str">
        <f>IF(COUNT(E5:E9)=0,"n/a",AVERAGE(E5:E9))</f>
        <v>n/a</v>
      </c>
      <c r="F10" s="51" t="str">
        <f>E10</f>
        <v>n/a</v>
      </c>
      <c r="G10" s="225"/>
      <c r="H10" s="52" t="s">
        <v>23</v>
      </c>
      <c r="I10" s="28" t="str">
        <f>D10</f>
        <v>n/a</v>
      </c>
      <c r="J10" s="93" t="str">
        <f>IF(I10=$N$7,"n/a",IF(AND(I10=$N$5,D10=$N$6),1.5,IF(AND(I10=$N$4,D10=$N$5),2.5,IF(AND(I10=$N$3,D10=$N$4),3.5,IF(AND(I10=$N$6,D10=$N$5),1.49,IF(AND(I10=$N$5,D10=$N$4),2.49,IF(AND(I10=$N$4,D10=$N$3),3.49,E10)))))))</f>
        <v>n/a</v>
      </c>
      <c r="K10" s="94" t="s">
        <v>92</v>
      </c>
      <c r="L10" s="383"/>
      <c r="N10" s="122"/>
    </row>
    <row r="11" spans="1:15" s="108" customFormat="1" ht="20.25" customHeight="1" thickBot="1" x14ac:dyDescent="0.35">
      <c r="A11" s="128" t="s">
        <v>29</v>
      </c>
      <c r="B11" s="129"/>
      <c r="C11" s="189"/>
      <c r="D11" s="130"/>
      <c r="E11" s="130"/>
      <c r="F11" s="130"/>
      <c r="G11" s="130"/>
      <c r="H11" s="130"/>
      <c r="I11" s="130"/>
      <c r="J11" s="130"/>
      <c r="K11" s="130"/>
      <c r="L11" s="382"/>
      <c r="N11" s="122"/>
    </row>
    <row r="12" spans="1:15" ht="45.75" customHeight="1" x14ac:dyDescent="0.3">
      <c r="A12" s="525" t="s">
        <v>191</v>
      </c>
      <c r="B12" s="525"/>
      <c r="C12" s="39" t="s">
        <v>232</v>
      </c>
      <c r="D12" s="176" t="s">
        <v>43</v>
      </c>
      <c r="E12" s="187">
        <f>IF(D12=$N$6,1,IF(D12=$N$5,2,IF(D12=$N$4,3,IF(D12=$N$3,4,"n/a"))))</f>
        <v>2</v>
      </c>
      <c r="F12" s="553" t="s">
        <v>285</v>
      </c>
      <c r="G12" s="553"/>
      <c r="H12" s="553"/>
      <c r="I12" s="553"/>
      <c r="J12" s="553"/>
      <c r="K12" s="553"/>
      <c r="L12" s="384" t="s">
        <v>97</v>
      </c>
      <c r="N12" s="122"/>
    </row>
    <row r="13" spans="1:15" ht="43.5" customHeight="1" thickBot="1" x14ac:dyDescent="0.3">
      <c r="A13" s="559" t="s">
        <v>192</v>
      </c>
      <c r="B13" s="559"/>
      <c r="C13" s="193" t="s">
        <v>233</v>
      </c>
      <c r="D13" s="191" t="s">
        <v>5</v>
      </c>
      <c r="E13" s="188">
        <f>IF(D13=$N$6,1,IF(D13=$N$5,2,IF(D13=$N$4,3,IF(D13=$N$3,4,"n/a"))))</f>
        <v>3</v>
      </c>
      <c r="F13" s="592" t="s">
        <v>231</v>
      </c>
      <c r="G13" s="560"/>
      <c r="H13" s="560"/>
      <c r="I13" s="560"/>
      <c r="J13" s="560"/>
      <c r="K13" s="544"/>
      <c r="L13" s="384" t="s">
        <v>97</v>
      </c>
    </row>
    <row r="14" spans="1:15" s="111" customFormat="1" ht="28.5" customHeight="1" thickBot="1" x14ac:dyDescent="0.35">
      <c r="A14" s="554"/>
      <c r="B14" s="556"/>
      <c r="C14" s="192" t="s">
        <v>24</v>
      </c>
      <c r="D14" s="29" t="str">
        <f>IF(E14&lt;1.5,$N$6,IF(E14&lt;2.5,$N$5,IF(E14&lt;3.5,$N$4,IF(E14&lt;4.5,$N$3,"n/a"))))</f>
        <v>Substantial</v>
      </c>
      <c r="E14" s="154">
        <f>IF(COUNT(E12:E13)=0,"n/a",AVERAGE(E12:E13))</f>
        <v>2.5</v>
      </c>
      <c r="F14" s="30">
        <f>E14</f>
        <v>2.5</v>
      </c>
      <c r="G14" s="225"/>
      <c r="H14" s="31" t="s">
        <v>23</v>
      </c>
      <c r="I14" s="28" t="str">
        <f>D14</f>
        <v>Substantial</v>
      </c>
      <c r="J14" s="32">
        <f>IF(I14=$N$7,"n/a",IF(AND(I14=$N$5,D14=$N$6),1.5,IF(AND(I14=$N$4,D14=$N$5),2.5,IF(AND(I14=$N$3,D14=$N$4),3.5,IF(AND(I14=$N$6,D14=$N$5),1.49,IF(AND(I14=$N$5,D14=$N$4),2.49,IF(AND(I14=$N$4,D14=$N$3),3.49,E14)))))))</f>
        <v>2.5</v>
      </c>
      <c r="K14" s="190" t="s">
        <v>92</v>
      </c>
      <c r="L14" s="385"/>
      <c r="N14" s="122"/>
    </row>
    <row r="15" spans="1:15" ht="21.75" customHeight="1" x14ac:dyDescent="0.3">
      <c r="A15" s="403" t="s">
        <v>32</v>
      </c>
      <c r="B15" s="128"/>
      <c r="C15" s="128"/>
      <c r="D15" s="128"/>
      <c r="E15" s="128"/>
      <c r="F15" s="128"/>
      <c r="G15" s="128"/>
      <c r="H15" s="128"/>
      <c r="I15" s="128"/>
      <c r="J15" s="128"/>
      <c r="K15" s="128"/>
      <c r="L15" s="386"/>
      <c r="N15" s="122"/>
    </row>
    <row r="16" spans="1:15" ht="46.5" customHeight="1" thickBot="1" x14ac:dyDescent="0.3">
      <c r="A16" s="527" t="s">
        <v>193</v>
      </c>
      <c r="B16" s="527"/>
      <c r="C16" s="193" t="s">
        <v>233</v>
      </c>
      <c r="D16" s="177" t="s">
        <v>5</v>
      </c>
      <c r="E16" s="181">
        <f>IF(D16=$N$6,1,IF(D16=$N$5,2,IF(D16=$N$4,3,IF(D16=$N$3,4,"n/a"))))</f>
        <v>3</v>
      </c>
      <c r="F16" s="542" t="s">
        <v>286</v>
      </c>
      <c r="G16" s="560"/>
      <c r="H16" s="543"/>
      <c r="I16" s="543"/>
      <c r="J16" s="560"/>
      <c r="K16" s="544"/>
      <c r="L16" s="386"/>
    </row>
    <row r="17" spans="1:14" s="108" customFormat="1" ht="24.75" customHeight="1" thickBot="1" x14ac:dyDescent="0.3">
      <c r="A17" s="566"/>
      <c r="B17" s="567"/>
      <c r="C17" s="192" t="s">
        <v>24</v>
      </c>
      <c r="D17" s="29" t="str">
        <f>IF(E17&lt;1.5,$N$6,IF(E17&lt;2.5,$N$5,IF(E17&lt;3.5,$N$4,IF(E17&lt;4.5,$N$3,"n/a"))))</f>
        <v>Substantial</v>
      </c>
      <c r="E17" s="154">
        <f>IF(COUNT(E16)=0,"n/a",AVERAGE(E16))</f>
        <v>3</v>
      </c>
      <c r="F17" s="30">
        <f>E17</f>
        <v>3</v>
      </c>
      <c r="G17" s="225"/>
      <c r="H17" s="31" t="s">
        <v>23</v>
      </c>
      <c r="I17" s="28" t="str">
        <f>D17</f>
        <v>Substantial</v>
      </c>
      <c r="J17" s="32">
        <f>IF(I17=$N$7,"n/a",IF(AND(I17=$N$5,D17=$N$6),1.5,IF(AND(I17=$N$4,D17=$N$5),2.5,IF(AND(I17=$N$3,D17=$N$4),3.5,IF(AND(I17=$N$6,D17=$N$5),1.49,IF(AND(I17=$N$5,D17=$N$4),2.49,IF(AND(I17=$N$4,D17=$N$3),3.49,E17)))))))</f>
        <v>3</v>
      </c>
      <c r="K17" s="190" t="s">
        <v>92</v>
      </c>
      <c r="L17" s="382"/>
      <c r="N17" s="110"/>
    </row>
    <row r="18" spans="1:14" s="131" customFormat="1" ht="21" customHeight="1" x14ac:dyDescent="0.3">
      <c r="A18" s="128" t="s">
        <v>70</v>
      </c>
      <c r="B18" s="128"/>
      <c r="C18" s="128"/>
      <c r="D18" s="128"/>
      <c r="E18" s="128"/>
      <c r="F18" s="128"/>
      <c r="G18" s="128"/>
      <c r="H18" s="128"/>
      <c r="I18" s="128"/>
      <c r="J18" s="128"/>
      <c r="K18" s="128"/>
      <c r="L18" s="386"/>
      <c r="N18" s="132"/>
    </row>
    <row r="19" spans="1:14" s="131" customFormat="1" ht="48.75" customHeight="1" x14ac:dyDescent="0.3">
      <c r="A19" s="525" t="s">
        <v>74</v>
      </c>
      <c r="B19" s="525"/>
      <c r="C19" s="39" t="s">
        <v>315</v>
      </c>
      <c r="D19" s="50" t="s">
        <v>5</v>
      </c>
      <c r="E19" s="173">
        <f>IF(D19=$N$6,1,IF(D19=$N$5,2,IF(D19=$N$4,3,IF(D19=$N$3,4,"n/a"))))</f>
        <v>3</v>
      </c>
      <c r="F19" s="542" t="s">
        <v>287</v>
      </c>
      <c r="G19" s="543"/>
      <c r="H19" s="543"/>
      <c r="I19" s="543"/>
      <c r="J19" s="543"/>
      <c r="K19" s="544"/>
      <c r="L19" s="384" t="s">
        <v>97</v>
      </c>
      <c r="N19" s="132"/>
    </row>
    <row r="20" spans="1:14" s="131" customFormat="1" ht="33" customHeight="1" thickBot="1" x14ac:dyDescent="0.35">
      <c r="A20" s="559" t="s">
        <v>71</v>
      </c>
      <c r="B20" s="559"/>
      <c r="C20" s="193" t="s">
        <v>235</v>
      </c>
      <c r="D20" s="186" t="s">
        <v>5</v>
      </c>
      <c r="E20" s="185">
        <f>IF(D20=$N$6,1,IF(D20=$N$5,2,IF(D20=$N$4,3,IF(D20=$N$3,4,"n/a"))))</f>
        <v>3</v>
      </c>
      <c r="F20" s="528" t="s">
        <v>234</v>
      </c>
      <c r="G20" s="560"/>
      <c r="H20" s="529"/>
      <c r="I20" s="529"/>
      <c r="J20" s="529"/>
      <c r="K20" s="530"/>
      <c r="L20" s="387"/>
      <c r="N20" s="132"/>
    </row>
    <row r="21" spans="1:14" s="108" customFormat="1" ht="29.25" customHeight="1" thickBot="1" x14ac:dyDescent="0.3">
      <c r="A21" s="554"/>
      <c r="B21" s="556"/>
      <c r="C21" s="192" t="s">
        <v>24</v>
      </c>
      <c r="D21" s="29" t="str">
        <f>IF(E21&lt;1.5,$N$6,IF(E21&lt;2.5,$N$5,IF(E21&lt;3.5,$N$4,IF(E21&lt;4.5,$N$3,"n/a"))))</f>
        <v>Substantial</v>
      </c>
      <c r="E21" s="154">
        <f>IF(COUNT(E19:E20)=0,"n/a",AVERAGE(E19:E20))</f>
        <v>3</v>
      </c>
      <c r="F21" s="30">
        <f>E21</f>
        <v>3</v>
      </c>
      <c r="G21" s="225"/>
      <c r="H21" s="31" t="s">
        <v>23</v>
      </c>
      <c r="I21" s="28" t="str">
        <f>D21</f>
        <v>Substantial</v>
      </c>
      <c r="J21" s="93">
        <f>IF(I21=$N$7,"n/a",IF(AND(I21=$N$5,D21=$N$6),1.5,IF(AND(I21=$N$4,D21=$N$5),2.5,IF(AND(I21=$N$3,D21=$N$4),3.5,IF(AND(I21=$N$6,D21=$N$5),1.49,IF(AND(I21=$N$5,D21=$N$4),2.49,IF(AND(I21=$N$4,D21=$N$3),3.49,E21)))))))</f>
        <v>3</v>
      </c>
      <c r="K21" s="91" t="s">
        <v>92</v>
      </c>
      <c r="L21" s="388"/>
    </row>
    <row r="22" spans="1:14" s="136" customFormat="1" ht="22.5" customHeight="1" thickBot="1" x14ac:dyDescent="0.3">
      <c r="A22" s="133" t="s">
        <v>218</v>
      </c>
      <c r="B22" s="134"/>
      <c r="C22" s="134"/>
      <c r="D22" s="135"/>
      <c r="E22" s="135"/>
      <c r="F22" s="135"/>
      <c r="G22" s="135"/>
      <c r="H22" s="135"/>
      <c r="I22" s="135"/>
      <c r="J22" s="135"/>
      <c r="K22" s="135"/>
      <c r="L22" s="382"/>
    </row>
    <row r="23" spans="1:14" ht="21.75" customHeight="1" thickBot="1" x14ac:dyDescent="0.3">
      <c r="A23" s="137" t="s">
        <v>45</v>
      </c>
      <c r="B23" s="138"/>
      <c r="C23" s="138"/>
      <c r="D23" s="138"/>
      <c r="E23" s="138"/>
      <c r="F23" s="138"/>
      <c r="G23" s="138"/>
      <c r="H23" s="138"/>
      <c r="I23" s="138"/>
      <c r="J23" s="138"/>
      <c r="K23" s="138"/>
      <c r="L23" s="384" t="s">
        <v>97</v>
      </c>
    </row>
    <row r="24" spans="1:14" ht="54" customHeight="1" x14ac:dyDescent="0.25">
      <c r="A24" s="551" t="s">
        <v>46</v>
      </c>
      <c r="B24" s="552"/>
      <c r="C24" s="183"/>
      <c r="D24" s="174" t="s">
        <v>19</v>
      </c>
      <c r="E24" s="184" t="str">
        <f>IF(D24=$N$6,1,IF(D24=$N$5,2,IF(D24=$N$4,3,IF(D24=$N$3,4,"n/a"))))</f>
        <v>n/a</v>
      </c>
      <c r="F24" s="553" t="s">
        <v>288</v>
      </c>
      <c r="G24" s="553"/>
      <c r="H24" s="553"/>
      <c r="I24" s="553"/>
      <c r="J24" s="553"/>
      <c r="K24" s="553"/>
      <c r="L24" s="384" t="s">
        <v>97</v>
      </c>
    </row>
    <row r="25" spans="1:14" ht="73.5" customHeight="1" thickBot="1" x14ac:dyDescent="0.3">
      <c r="A25" s="564" t="s">
        <v>63</v>
      </c>
      <c r="B25" s="565"/>
      <c r="C25" s="194"/>
      <c r="D25" s="175" t="s">
        <v>19</v>
      </c>
      <c r="E25" s="185" t="str">
        <f>IF(D25=$N$6,1,IF(D25=$N$5,2,IF(D25=$N$4,3,IF(D25=$N$3,4,"n/a"))))</f>
        <v>n/a</v>
      </c>
      <c r="F25" s="528" t="s">
        <v>316</v>
      </c>
      <c r="G25" s="529"/>
      <c r="H25" s="529"/>
      <c r="I25" s="529"/>
      <c r="J25" s="529"/>
      <c r="K25" s="530"/>
      <c r="L25" s="386"/>
    </row>
    <row r="26" spans="1:14" ht="35.25" customHeight="1" thickBot="1" x14ac:dyDescent="0.3">
      <c r="A26" s="585"/>
      <c r="B26" s="586"/>
      <c r="C26" s="42" t="s">
        <v>24</v>
      </c>
      <c r="D26" s="29" t="str">
        <f>IF(E26&lt;1.5,"Low",IF(E26&lt;2.5,"Moderate",IF(E26&lt;3.5,"Substantial",IF(E26&lt;4.5,"High","n/a"))))</f>
        <v>n/a</v>
      </c>
      <c r="E26" s="154" t="str">
        <f>IF(COUNT(E24:E25)=0,"n/a",AVERAGE(E24:E25))</f>
        <v>n/a</v>
      </c>
      <c r="F26" s="51" t="str">
        <f>E26</f>
        <v>n/a</v>
      </c>
      <c r="G26" s="225"/>
      <c r="H26" s="52" t="s">
        <v>23</v>
      </c>
      <c r="I26" s="28" t="str">
        <f>D26</f>
        <v>n/a</v>
      </c>
      <c r="J26" s="93" t="str">
        <f>IF(I26=$N$7,"n/a",IF(AND(I26=$N$5,D26=$N$6),1.5,IF(AND(I26=$N$4,D26=$N$5),2.5,IF(AND(I26=$N$3,D26=$N$4),3.5,IF(AND(I26=$N$6,D26=$N$5),1.49,IF(AND(I26=$N$5,D26=$N$4),2.49,IF(AND(I26=$N$4,D26=$N$3),3.49,E26)))))))</f>
        <v>n/a</v>
      </c>
      <c r="K26" s="332" t="s">
        <v>92</v>
      </c>
      <c r="L26" s="386"/>
    </row>
    <row r="27" spans="1:14" ht="20.25" customHeight="1" thickBot="1" x14ac:dyDescent="0.3">
      <c r="A27" s="139" t="s">
        <v>49</v>
      </c>
      <c r="B27" s="140"/>
      <c r="C27" s="141"/>
      <c r="D27" s="142"/>
      <c r="E27" s="142"/>
      <c r="F27" s="142"/>
      <c r="G27" s="142"/>
      <c r="H27" s="142"/>
      <c r="I27" s="142"/>
      <c r="J27" s="142"/>
      <c r="K27" s="142"/>
      <c r="L27" s="386"/>
    </row>
    <row r="28" spans="1:14" ht="30.75" customHeight="1" thickBot="1" x14ac:dyDescent="0.3">
      <c r="A28" s="574" t="s">
        <v>66</v>
      </c>
      <c r="B28" s="558"/>
      <c r="C28" s="43"/>
      <c r="D28" s="176" t="s">
        <v>19</v>
      </c>
      <c r="E28" s="187" t="str">
        <f>IF(D28=$N$6,1,IF(D28=$N$5,2,IF(D28=$N$4,3,IF(D28=$N$3,4,"n/a"))))</f>
        <v>n/a</v>
      </c>
      <c r="F28" s="561" t="s">
        <v>324</v>
      </c>
      <c r="G28" s="562"/>
      <c r="H28" s="562"/>
      <c r="I28" s="562"/>
      <c r="J28" s="562"/>
      <c r="K28" s="563"/>
      <c r="L28" s="386"/>
    </row>
    <row r="29" spans="1:14" ht="50.25" customHeight="1" thickBot="1" x14ac:dyDescent="0.3">
      <c r="A29" s="574" t="s">
        <v>47</v>
      </c>
      <c r="B29" s="558"/>
      <c r="C29" s="43"/>
      <c r="D29" s="50" t="s">
        <v>19</v>
      </c>
      <c r="E29" s="173" t="str">
        <f>IF(D29=$N$6,1,IF(D29=$N$5,2,IF(D29=$N$4,3,IF(D29=$N$3,4,"n/a"))))</f>
        <v>n/a</v>
      </c>
      <c r="F29" s="561" t="s">
        <v>325</v>
      </c>
      <c r="G29" s="562"/>
      <c r="H29" s="562"/>
      <c r="I29" s="562"/>
      <c r="J29" s="562"/>
      <c r="K29" s="563"/>
      <c r="L29" s="386"/>
    </row>
    <row r="30" spans="1:14" s="143" customFormat="1" ht="56.25" customHeight="1" thickBot="1" x14ac:dyDescent="0.3">
      <c r="A30" s="574" t="s">
        <v>61</v>
      </c>
      <c r="B30" s="558"/>
      <c r="C30" s="43" t="s">
        <v>326</v>
      </c>
      <c r="D30" s="50" t="s">
        <v>19</v>
      </c>
      <c r="E30" s="173" t="str">
        <f>IF(D30=$N$6,1,IF(D30=$N$5,2,IF(D30=$N$4,3,IF(D30=$N$3,4,"n/a"))))</f>
        <v>n/a</v>
      </c>
      <c r="F30" s="561" t="s">
        <v>327</v>
      </c>
      <c r="G30" s="562"/>
      <c r="H30" s="562"/>
      <c r="I30" s="562"/>
      <c r="J30" s="562"/>
      <c r="K30" s="563"/>
      <c r="L30" s="382"/>
    </row>
    <row r="31" spans="1:14" s="136" customFormat="1" ht="36" customHeight="1" thickBot="1" x14ac:dyDescent="0.3">
      <c r="A31" s="590" t="s">
        <v>62</v>
      </c>
      <c r="B31" s="591"/>
      <c r="C31" s="194"/>
      <c r="D31" s="177" t="s">
        <v>19</v>
      </c>
      <c r="E31" s="182" t="str">
        <f>IF(D31=$N$6,1,IF(D31=$N$5,2,IF(D31=$N$4,3,IF(D31=$N$3,4,"n/a"))))</f>
        <v>n/a</v>
      </c>
      <c r="F31" s="561" t="s">
        <v>325</v>
      </c>
      <c r="G31" s="562"/>
      <c r="H31" s="562"/>
      <c r="I31" s="562"/>
      <c r="J31" s="562"/>
      <c r="K31" s="563"/>
      <c r="L31" s="384" t="s">
        <v>97</v>
      </c>
    </row>
    <row r="32" spans="1:14" s="108" customFormat="1" ht="25.5" customHeight="1" thickBot="1" x14ac:dyDescent="0.3">
      <c r="A32" s="197"/>
      <c r="B32" s="198"/>
      <c r="C32" s="42" t="s">
        <v>24</v>
      </c>
      <c r="D32" s="29" t="str">
        <f>IF(E32&lt;1.5,"Low",IF(E32&lt;2.5,"Moderate",IF(E32&lt;3.5,"Substantial",IF(E32&lt;4.5,"High","n/a"))))</f>
        <v>n/a</v>
      </c>
      <c r="E32" s="154" t="str">
        <f>IF(COUNT(E28:E31)=0,"n/a",AVERAGE(E28:E31))</f>
        <v>n/a</v>
      </c>
      <c r="F32" s="30" t="str">
        <f>E32</f>
        <v>n/a</v>
      </c>
      <c r="G32" s="225"/>
      <c r="H32" s="31" t="s">
        <v>23</v>
      </c>
      <c r="I32" s="28" t="str">
        <f>D32</f>
        <v>n/a</v>
      </c>
      <c r="J32" s="32" t="str">
        <f>IF(I32=$N$7,"n/a",IF(AND(I32=$N$5,D32=$N$6),1.5,IF(AND(I32=$N$4,D32=$N$5),2.5,IF(AND(I32=$N$3,D32=$N$4),3.5,IF(AND(I32=$N$6,D32=$N$5),1.49,IF(AND(I32=$N$5,D32=$N$4),2.49,IF(AND(I32=$N$4,D32=$N$3),3.49,E32)))))))</f>
        <v>n/a</v>
      </c>
      <c r="K32" s="190" t="s">
        <v>92</v>
      </c>
      <c r="L32" s="382"/>
    </row>
    <row r="33" spans="1:12" s="108" customFormat="1" ht="25.5" customHeight="1" thickBot="1" x14ac:dyDescent="0.3">
      <c r="A33" s="195" t="s">
        <v>50</v>
      </c>
      <c r="B33" s="196"/>
      <c r="C33" s="196"/>
      <c r="D33" s="196"/>
      <c r="E33" s="196"/>
      <c r="F33" s="196"/>
      <c r="G33" s="196"/>
      <c r="H33" s="196"/>
      <c r="I33" s="196"/>
      <c r="J33" s="196"/>
      <c r="K33" s="196"/>
      <c r="L33" s="382"/>
    </row>
    <row r="34" spans="1:12" s="108" customFormat="1" ht="68.25" customHeight="1" x14ac:dyDescent="0.25">
      <c r="A34" s="547" t="s">
        <v>51</v>
      </c>
      <c r="B34" s="548"/>
      <c r="C34" s="49" t="s">
        <v>319</v>
      </c>
      <c r="D34" s="50" t="s">
        <v>5</v>
      </c>
      <c r="E34" s="125">
        <f>IF(D34=$N$6,1,IF(D34=$N$5,2,IF(D34=$N$4,3,IF(D34=$N$3,4,"n/a"))))</f>
        <v>3</v>
      </c>
      <c r="F34" s="553" t="s">
        <v>328</v>
      </c>
      <c r="G34" s="553"/>
      <c r="H34" s="553"/>
      <c r="I34" s="553"/>
      <c r="J34" s="553"/>
      <c r="K34" s="553"/>
      <c r="L34" s="384" t="s">
        <v>97</v>
      </c>
    </row>
    <row r="35" spans="1:12" s="108" customFormat="1" ht="33" customHeight="1" x14ac:dyDescent="0.25">
      <c r="A35" s="557" t="s">
        <v>52</v>
      </c>
      <c r="B35" s="558"/>
      <c r="C35" s="49"/>
      <c r="D35" s="178" t="s">
        <v>19</v>
      </c>
      <c r="E35" s="125" t="str">
        <f>IF(D35=$N$6,1,IF(D35=$N$5,2,IF(D35=$N$4,3,IF(D35=$N$3,4,"n/a"))))</f>
        <v>n/a</v>
      </c>
      <c r="F35" s="542" t="s">
        <v>317</v>
      </c>
      <c r="G35" s="543"/>
      <c r="H35" s="543"/>
      <c r="I35" s="543"/>
      <c r="J35" s="543"/>
      <c r="K35" s="544"/>
      <c r="L35" s="382"/>
    </row>
    <row r="36" spans="1:12" s="108" customFormat="1" ht="60.75" customHeight="1" x14ac:dyDescent="0.25">
      <c r="A36" s="547" t="s">
        <v>68</v>
      </c>
      <c r="B36" s="548"/>
      <c r="C36" s="49" t="s">
        <v>318</v>
      </c>
      <c r="D36" s="178" t="s">
        <v>43</v>
      </c>
      <c r="E36" s="125">
        <f>IF(D36=$N$6,1,IF(D36=$N$5,2,IF(D36=$N$4,3,IF(D36=$N$3,4,"n/a"))))</f>
        <v>2</v>
      </c>
      <c r="F36" s="542" t="s">
        <v>329</v>
      </c>
      <c r="G36" s="543"/>
      <c r="H36" s="543"/>
      <c r="I36" s="543"/>
      <c r="J36" s="543"/>
      <c r="K36" s="544"/>
      <c r="L36" s="382"/>
    </row>
    <row r="37" spans="1:12" s="108" customFormat="1" ht="60.75" customHeight="1" thickBot="1" x14ac:dyDescent="0.3">
      <c r="A37" s="575" t="s">
        <v>69</v>
      </c>
      <c r="B37" s="576"/>
      <c r="C37" s="199" t="s">
        <v>320</v>
      </c>
      <c r="D37" s="177" t="s">
        <v>43</v>
      </c>
      <c r="E37" s="181">
        <f>IF(D37=$N$6,1,IF(D37=$N$5,2,IF(D37=$N$4,3,IF(D37=$N$3,4,"n/a"))))</f>
        <v>2</v>
      </c>
      <c r="F37" s="577" t="s">
        <v>323</v>
      </c>
      <c r="G37" s="578"/>
      <c r="H37" s="578"/>
      <c r="I37" s="578"/>
      <c r="J37" s="578"/>
      <c r="K37" s="579"/>
      <c r="L37" s="382"/>
    </row>
    <row r="38" spans="1:12" s="108" customFormat="1" ht="25.5" customHeight="1" thickBot="1" x14ac:dyDescent="0.3">
      <c r="A38" s="44"/>
      <c r="B38" s="45"/>
      <c r="C38" s="46" t="s">
        <v>24</v>
      </c>
      <c r="D38" s="29" t="str">
        <f>IF(E38&lt;1.5,"Low",IF(E38&lt;2.5,"Moderate",IF(E38&lt;3.5,"Substantial",IF(E38&lt;4.5,"High","n/a"))))</f>
        <v>Moderate</v>
      </c>
      <c r="E38" s="154">
        <f>IF(COUNT(E34:E37)=0,"n/a",AVERAGE(E34:E37))</f>
        <v>2.3333333333333335</v>
      </c>
      <c r="F38" s="30">
        <f>E38</f>
        <v>2.3333333333333335</v>
      </c>
      <c r="G38" s="225"/>
      <c r="H38" s="31" t="s">
        <v>23</v>
      </c>
      <c r="I38" s="28" t="str">
        <f>D38</f>
        <v>Moderate</v>
      </c>
      <c r="J38" s="32">
        <f>IF(I38=$N$7,"n/a",IF(AND(I38=$N$5,D38=$N$6),1.5,IF(AND(I38=$N$4,D38=$N$5),2.5,IF(AND(I38=$N$3,D38=$N$4),3.5,IF(AND(I38=$N$6,D38=$N$5),1.49,IF(AND(I38=$N$5,D38=$N$4),2.49,IF(AND(I38=$N$4,D38=$N$3),3.49,E38)))))))</f>
        <v>2.3333333333333335</v>
      </c>
      <c r="K38" s="190" t="s">
        <v>92</v>
      </c>
      <c r="L38" s="382"/>
    </row>
    <row r="39" spans="1:12" s="131" customFormat="1" ht="22.5" customHeight="1" thickBot="1" x14ac:dyDescent="0.35">
      <c r="A39" s="33" t="s">
        <v>219</v>
      </c>
      <c r="B39" s="34"/>
      <c r="C39" s="35"/>
      <c r="D39" s="37"/>
      <c r="E39" s="37"/>
      <c r="F39" s="36"/>
      <c r="G39" s="144"/>
      <c r="H39" s="37"/>
      <c r="I39" s="37"/>
      <c r="J39" s="36"/>
      <c r="K39" s="145"/>
      <c r="L39" s="386"/>
    </row>
    <row r="40" spans="1:12" s="131" customFormat="1" ht="22.5" customHeight="1" x14ac:dyDescent="0.3">
      <c r="A40" s="146" t="s">
        <v>34</v>
      </c>
      <c r="B40" s="147"/>
      <c r="C40" s="147"/>
      <c r="D40" s="147"/>
      <c r="E40" s="147"/>
      <c r="F40" s="147"/>
      <c r="G40" s="147"/>
      <c r="H40" s="147"/>
      <c r="I40" s="147"/>
      <c r="J40" s="147"/>
      <c r="K40" s="147"/>
      <c r="L40" s="386"/>
    </row>
    <row r="41" spans="1:12" s="108" customFormat="1" ht="33.75" customHeight="1" x14ac:dyDescent="0.25">
      <c r="A41" s="538" t="s">
        <v>42</v>
      </c>
      <c r="B41" s="538"/>
      <c r="C41" s="193" t="s">
        <v>237</v>
      </c>
      <c r="D41" s="50" t="s">
        <v>43</v>
      </c>
      <c r="E41" s="173">
        <f>IF(D41=$N$6,1,IF(D41=$N$5,2,IF(D41=$N$4,3,IF(D41=$N$3,4,"n/a"))))</f>
        <v>2</v>
      </c>
      <c r="F41" s="560" t="s">
        <v>289</v>
      </c>
      <c r="G41" s="560"/>
      <c r="H41" s="560"/>
      <c r="I41" s="560"/>
      <c r="J41" s="560"/>
      <c r="K41" s="560"/>
      <c r="L41" s="384" t="s">
        <v>97</v>
      </c>
    </row>
    <row r="42" spans="1:12" s="108" customFormat="1" ht="44.25" customHeight="1" thickBot="1" x14ac:dyDescent="0.3">
      <c r="A42" s="569" t="s">
        <v>141</v>
      </c>
      <c r="B42" s="570"/>
      <c r="C42" s="193" t="s">
        <v>233</v>
      </c>
      <c r="D42" s="50" t="s">
        <v>5</v>
      </c>
      <c r="E42" s="173">
        <f>IF(D42=$N$6,1,IF(D42=$N$5,2,IF(D42=$N$4,3,IF(D42=$N$3,4,"n/a"))))</f>
        <v>3</v>
      </c>
      <c r="F42" s="560" t="s">
        <v>236</v>
      </c>
      <c r="G42" s="560"/>
      <c r="H42" s="560"/>
      <c r="I42" s="560"/>
      <c r="J42" s="560"/>
      <c r="K42" s="611"/>
      <c r="L42" s="382"/>
    </row>
    <row r="43" spans="1:12" s="131" customFormat="1" ht="30" customHeight="1" thickBot="1" x14ac:dyDescent="0.35">
      <c r="A43" s="568"/>
      <c r="B43" s="540"/>
      <c r="C43" s="38" t="s">
        <v>24</v>
      </c>
      <c r="D43" s="29" t="str">
        <f>IF(E43&lt;1.5,"Low",IF(E43&lt;2.5,"Moderate",IF(E43&lt;3.5,"Substantial",IF(E43&lt;4.5,"High","n/a"))))</f>
        <v>Substantial</v>
      </c>
      <c r="E43" s="154">
        <f>IF(COUNT(E41:E42)=0,"n/a",AVERAGE(E41:E42))</f>
        <v>2.5</v>
      </c>
      <c r="F43" s="30">
        <f>E43</f>
        <v>2.5</v>
      </c>
      <c r="G43" s="225"/>
      <c r="H43" s="31" t="s">
        <v>23</v>
      </c>
      <c r="I43" s="28" t="str">
        <f>D43</f>
        <v>Substantial</v>
      </c>
      <c r="J43" s="32">
        <f>IF(I43=$N$7,"n/a",IF(AND(I43=$N$5,D43=$N$6),1.5,IF(AND(I43=$N$4,D43=$N$5),2.5,IF(AND(I43=$N$3,D43=$N$4),3.5,IF(AND(I43=$N$6,D43=$N$5),1.49,IF(AND(I43=$N$5,D43=$N$4),2.49,IF(AND(I43=$N$4,D43=$N$3),3.49,E43)))))))</f>
        <v>2.5</v>
      </c>
      <c r="K43" s="201" t="s">
        <v>92</v>
      </c>
      <c r="L43" s="389"/>
    </row>
    <row r="44" spans="1:12" s="131" customFormat="1" ht="18" customHeight="1" thickBot="1" x14ac:dyDescent="0.35">
      <c r="A44" s="148" t="s">
        <v>35</v>
      </c>
      <c r="B44" s="149"/>
      <c r="C44" s="149"/>
      <c r="D44" s="150"/>
      <c r="E44" s="150"/>
      <c r="F44" s="150"/>
      <c r="G44" s="150"/>
      <c r="H44" s="150"/>
      <c r="I44" s="150"/>
      <c r="J44" s="150"/>
      <c r="K44" s="150"/>
      <c r="L44" s="386"/>
    </row>
    <row r="45" spans="1:12" s="136" customFormat="1" ht="30.75" customHeight="1" x14ac:dyDescent="0.3">
      <c r="A45" s="538" t="s">
        <v>142</v>
      </c>
      <c r="B45" s="539"/>
      <c r="C45" s="40" t="s">
        <v>290</v>
      </c>
      <c r="D45" s="50" t="s">
        <v>43</v>
      </c>
      <c r="E45" s="173">
        <f>IF(D45=$N$6,1,IF(D45=$N$5,2,IF(D45=$N$4,3,IF(D45=$N$3,4,"n/a"))))</f>
        <v>2</v>
      </c>
      <c r="F45" s="561" t="s">
        <v>291</v>
      </c>
      <c r="G45" s="562"/>
      <c r="H45" s="562"/>
      <c r="I45" s="562"/>
      <c r="J45" s="562"/>
      <c r="K45" s="563"/>
      <c r="L45" s="382"/>
    </row>
    <row r="46" spans="1:12" s="136" customFormat="1" ht="45.65" customHeight="1" x14ac:dyDescent="0.25">
      <c r="A46" s="571" t="s">
        <v>40</v>
      </c>
      <c r="B46" s="572"/>
      <c r="C46" s="40" t="s">
        <v>238</v>
      </c>
      <c r="D46" s="50" t="s">
        <v>43</v>
      </c>
      <c r="E46" s="173">
        <f>IF(D46=$N$6,1,IF(D46=$N$5,2,IF(D46=$N$4,3,IF(D46=$N$3,4,"n/a"))))</f>
        <v>2</v>
      </c>
      <c r="F46" s="573" t="s">
        <v>239</v>
      </c>
      <c r="G46" s="573"/>
      <c r="H46" s="573"/>
      <c r="I46" s="573"/>
      <c r="J46" s="573"/>
      <c r="K46" s="573"/>
      <c r="L46" s="382"/>
    </row>
    <row r="47" spans="1:12" s="108" customFormat="1" ht="46.5" customHeight="1" x14ac:dyDescent="0.25">
      <c r="A47" s="571" t="s">
        <v>144</v>
      </c>
      <c r="B47" s="572"/>
      <c r="C47" s="40" t="s">
        <v>243</v>
      </c>
      <c r="D47" s="50" t="s">
        <v>43</v>
      </c>
      <c r="E47" s="173">
        <f>IF(D47=$N$6,1,IF(D47=$N$5,2,IF(D47=$N$4,3,IF(D47=$N$3,4,"n/a"))))</f>
        <v>2</v>
      </c>
      <c r="F47" s="543" t="s">
        <v>240</v>
      </c>
      <c r="G47" s="543"/>
      <c r="H47" s="543"/>
      <c r="I47" s="543"/>
      <c r="J47" s="543"/>
      <c r="K47" s="543"/>
      <c r="L47" s="382"/>
    </row>
    <row r="48" spans="1:12" s="108" customFormat="1" ht="31.5" customHeight="1" thickBot="1" x14ac:dyDescent="0.3">
      <c r="A48" s="569" t="s">
        <v>145</v>
      </c>
      <c r="B48" s="570"/>
      <c r="C48" s="202" t="s">
        <v>242</v>
      </c>
      <c r="D48" s="177" t="s">
        <v>43</v>
      </c>
      <c r="E48" s="173">
        <f>IF(D48=$N$6,1,IF(D48=$N$5,2,IF(D48=$N$4,3,IF(D48=$N$3,4,"n/a"))))</f>
        <v>2</v>
      </c>
      <c r="F48" s="528" t="s">
        <v>241</v>
      </c>
      <c r="G48" s="529"/>
      <c r="H48" s="529"/>
      <c r="I48" s="529"/>
      <c r="J48" s="529"/>
      <c r="K48" s="530"/>
      <c r="L48" s="382"/>
    </row>
    <row r="49" spans="1:19" s="131" customFormat="1" ht="32.25" customHeight="1" thickBot="1" x14ac:dyDescent="0.35">
      <c r="A49" s="540"/>
      <c r="B49" s="541"/>
      <c r="C49" s="38" t="s">
        <v>24</v>
      </c>
      <c r="D49" s="29" t="str">
        <f>IF(E49&lt;1.5,"Low",IF(E49&lt;2.5,"Moderate",IF(E49&lt;3.5,"Substantial",IF(E49&lt;4.5,"High","n/a"))))</f>
        <v>Moderate</v>
      </c>
      <c r="E49" s="154">
        <f>IF(COUNT(E45:E48)=0,"n/a",AVERAGE(E45:E48))</f>
        <v>2</v>
      </c>
      <c r="F49" s="51">
        <f>E49</f>
        <v>2</v>
      </c>
      <c r="G49" s="225"/>
      <c r="H49" s="52" t="s">
        <v>23</v>
      </c>
      <c r="I49" s="331" t="str">
        <f>D49</f>
        <v>Moderate</v>
      </c>
      <c r="J49" s="93">
        <f>IF(I49=$N$7,"n/a",IF(AND(I49=$N$5,D49=$N$6),1.5,IF(AND(I49=$N$4,D49=$N$5),2.5,IF(AND(I49=$N$3,D49=$N$4),3.5,IF(AND(I49=$N$6,D49=$N$5),1.49,IF(AND(I49=$N$5,D49=$N$4),2.49,IF(AND(I49=$N$4,D49=$N$3),3.49,E49)))))))</f>
        <v>2</v>
      </c>
      <c r="K49" s="94" t="s">
        <v>92</v>
      </c>
      <c r="L49" s="386"/>
    </row>
    <row r="50" spans="1:19" s="131" customFormat="1" ht="22.5" customHeight="1" thickBot="1" x14ac:dyDescent="0.35">
      <c r="A50" s="151" t="s">
        <v>148</v>
      </c>
      <c r="B50" s="152"/>
      <c r="C50" s="179"/>
      <c r="D50" s="179"/>
      <c r="E50" s="180"/>
      <c r="F50" s="153"/>
      <c r="G50" s="153"/>
      <c r="H50" s="153"/>
      <c r="I50" s="153"/>
      <c r="J50" s="153"/>
      <c r="K50" s="153"/>
      <c r="L50" s="386"/>
    </row>
    <row r="51" spans="1:19" s="131" customFormat="1" ht="45.65" customHeight="1" x14ac:dyDescent="0.3">
      <c r="A51" s="582" t="s">
        <v>147</v>
      </c>
      <c r="B51" s="582"/>
      <c r="C51" s="193" t="s">
        <v>233</v>
      </c>
      <c r="D51" s="178" t="s">
        <v>43</v>
      </c>
      <c r="E51" s="172">
        <f>IF(D51=$N$6,1,IF(D51=$N$5,2,IF(D51=$N$4,3,IF(D51=$N$3,4,"n/a"))))</f>
        <v>2</v>
      </c>
      <c r="F51" s="561" t="s">
        <v>292</v>
      </c>
      <c r="G51" s="562"/>
      <c r="H51" s="562"/>
      <c r="I51" s="562"/>
      <c r="J51" s="562"/>
      <c r="K51" s="563"/>
      <c r="L51" s="386"/>
    </row>
    <row r="52" spans="1:19" s="131" customFormat="1" ht="34.5" customHeight="1" x14ac:dyDescent="0.3">
      <c r="A52" s="582" t="s">
        <v>143</v>
      </c>
      <c r="B52" s="582"/>
      <c r="C52" s="193" t="s">
        <v>233</v>
      </c>
      <c r="D52" s="178" t="s">
        <v>43</v>
      </c>
      <c r="E52" s="172">
        <f>IF(D52=$N$6,1,IF(D52=$N$5,2,IF(D52=$N$4,3,IF(D52=$N$3,4,"n/a"))))</f>
        <v>2</v>
      </c>
      <c r="F52" s="542" t="s">
        <v>244</v>
      </c>
      <c r="G52" s="543"/>
      <c r="H52" s="543"/>
      <c r="I52" s="543"/>
      <c r="J52" s="543"/>
      <c r="K52" s="544"/>
      <c r="L52" s="386"/>
    </row>
    <row r="53" spans="1:19" s="131" customFormat="1" ht="50.15" customHeight="1" x14ac:dyDescent="0.3">
      <c r="A53" s="538" t="s">
        <v>146</v>
      </c>
      <c r="B53" s="538"/>
      <c r="C53" s="193" t="s">
        <v>233</v>
      </c>
      <c r="D53" s="178" t="s">
        <v>43</v>
      </c>
      <c r="E53" s="172">
        <f>IF(D53=$N$6,1,IF(D53=$N$5,2,IF(D53=$N$4,3,IF(D53=$N$3,4,"n/a"))))</f>
        <v>2</v>
      </c>
      <c r="F53" s="583" t="s">
        <v>245</v>
      </c>
      <c r="G53" s="573"/>
      <c r="H53" s="573"/>
      <c r="I53" s="573"/>
      <c r="J53" s="573"/>
      <c r="K53" s="584"/>
      <c r="L53" s="386"/>
    </row>
    <row r="54" spans="1:19" s="131" customFormat="1" ht="21" customHeight="1" x14ac:dyDescent="0.3">
      <c r="A54" s="582" t="s">
        <v>149</v>
      </c>
      <c r="B54" s="582"/>
      <c r="C54" s="193" t="s">
        <v>247</v>
      </c>
      <c r="D54" s="50" t="s">
        <v>5</v>
      </c>
      <c r="E54" s="181">
        <f>IF(D54=$N$6,1,IF(D54=$N$5,2,IF(D54=$N$4,3,IF(D54=$N$3,4,"n/a"))))</f>
        <v>3</v>
      </c>
      <c r="F54" s="542" t="s">
        <v>246</v>
      </c>
      <c r="G54" s="560"/>
      <c r="H54" s="543"/>
      <c r="I54" s="543"/>
      <c r="J54" s="543"/>
      <c r="K54" s="544"/>
      <c r="L54" s="386"/>
    </row>
    <row r="55" spans="1:19" s="131" customFormat="1" ht="34.5" customHeight="1" thickBot="1" x14ac:dyDescent="0.35">
      <c r="A55" s="538" t="s">
        <v>150</v>
      </c>
      <c r="B55" s="538"/>
      <c r="C55" s="40"/>
      <c r="D55" s="178" t="s">
        <v>19</v>
      </c>
      <c r="E55" s="173" t="str">
        <f>IF(D55=$N$6,1,IF(D55=$N$5,2,IF(D55=$N$4,3,IF(D55=$N$3,4,"n/a"))))</f>
        <v>n/a</v>
      </c>
      <c r="F55" s="543" t="s">
        <v>16</v>
      </c>
      <c r="G55" s="543"/>
      <c r="H55" s="543"/>
      <c r="I55" s="543"/>
      <c r="J55" s="560"/>
      <c r="K55" s="543"/>
      <c r="L55" s="386"/>
    </row>
    <row r="56" spans="1:19" s="136" customFormat="1" ht="28.5" customHeight="1" thickBot="1" x14ac:dyDescent="0.3">
      <c r="A56" s="593"/>
      <c r="B56" s="594"/>
      <c r="C56" s="38" t="s">
        <v>24</v>
      </c>
      <c r="D56" s="29" t="str">
        <f>IF(E56&lt;1.5,"Low",IF(E56&lt;2.5,"Moderate",IF(E56&lt;3.5,"Substantial",IF(E56&lt;4.5,"High","n/a"))))</f>
        <v>Moderate</v>
      </c>
      <c r="E56" s="154">
        <f>IF(COUNT(E51:E55)=0,"n/a",AVERAGE(E51:E55))</f>
        <v>2.25</v>
      </c>
      <c r="F56" s="30">
        <f>E56</f>
        <v>2.25</v>
      </c>
      <c r="G56" s="225"/>
      <c r="H56" s="31" t="s">
        <v>23</v>
      </c>
      <c r="I56" s="28" t="str">
        <f>D56</f>
        <v>Moderate</v>
      </c>
      <c r="J56" s="32">
        <f>IF(I56=$N$7,"n/a",IF(AND(I56=$N$5,D56=$N$6),1.5,IF(AND(I56=$N$4,D56=$N$5),2.5,IF(AND(I56=$N$3,D56=$N$4),3.5,IF(AND(I56=$N$6,D56=$N$5),1.49,IF(AND(I56=$N$5,D56=$N$4),2.49,IF(AND(I56=$N$4,D56=$N$3),3.49,E56)))))))</f>
        <v>2.25</v>
      </c>
      <c r="K56" s="91" t="s">
        <v>92</v>
      </c>
      <c r="L56" s="382"/>
    </row>
    <row r="57" spans="1:19" s="108" customFormat="1" ht="19.5" customHeight="1" thickBot="1" x14ac:dyDescent="0.3">
      <c r="A57" s="148" t="s">
        <v>151</v>
      </c>
      <c r="B57" s="155"/>
      <c r="C57" s="203"/>
      <c r="D57" s="156"/>
      <c r="E57" s="156"/>
      <c r="F57" s="156"/>
      <c r="G57" s="156"/>
      <c r="H57" s="156"/>
      <c r="I57" s="156"/>
      <c r="J57" s="156"/>
      <c r="K57" s="156"/>
      <c r="L57" s="382"/>
    </row>
    <row r="58" spans="1:19" s="131" customFormat="1" ht="42" customHeight="1" x14ac:dyDescent="0.3">
      <c r="A58" s="538" t="s">
        <v>39</v>
      </c>
      <c r="B58" s="538"/>
      <c r="C58" s="193" t="s">
        <v>247</v>
      </c>
      <c r="D58" s="176" t="s">
        <v>43</v>
      </c>
      <c r="E58" s="181">
        <f>IF(D58=$N$6,1,IF(D58=$N$5,2,IF(D58=$N$4,3,IF(D58=$N$3,4,"n/a"))))</f>
        <v>2</v>
      </c>
      <c r="F58" s="587" t="s">
        <v>293</v>
      </c>
      <c r="G58" s="588"/>
      <c r="H58" s="588"/>
      <c r="I58" s="588"/>
      <c r="J58" s="588"/>
      <c r="K58" s="589"/>
      <c r="L58" s="386"/>
    </row>
    <row r="59" spans="1:19" s="131" customFormat="1" ht="32.25" customHeight="1" x14ac:dyDescent="0.3">
      <c r="A59" s="538" t="s">
        <v>36</v>
      </c>
      <c r="B59" s="538"/>
      <c r="C59" s="193" t="s">
        <v>248</v>
      </c>
      <c r="D59" s="50" t="s">
        <v>43</v>
      </c>
      <c r="E59" s="125">
        <f>IF(D59=$N$6,1,IF(D59=$N$5,2,IF(D59=$N$4,3,IF(D59=$N$3,4,"n/a"))))</f>
        <v>2</v>
      </c>
      <c r="F59" s="542" t="s">
        <v>249</v>
      </c>
      <c r="G59" s="543"/>
      <c r="H59" s="543"/>
      <c r="I59" s="543"/>
      <c r="J59" s="543"/>
      <c r="K59" s="544"/>
      <c r="L59" s="386"/>
    </row>
    <row r="60" spans="1:19" s="131" customFormat="1" ht="48.75" customHeight="1" x14ac:dyDescent="0.3">
      <c r="A60" s="538" t="s">
        <v>37</v>
      </c>
      <c r="B60" s="538"/>
      <c r="C60" s="40" t="s">
        <v>248</v>
      </c>
      <c r="D60" s="50" t="s">
        <v>43</v>
      </c>
      <c r="E60" s="125">
        <f>IF(D60=$N$6,1,IF(D60=$N$5,2,IF(D60=$N$4,3,IF(D60=$N$3,4,"n/a"))))</f>
        <v>2</v>
      </c>
      <c r="F60" s="542" t="s">
        <v>294</v>
      </c>
      <c r="G60" s="543"/>
      <c r="H60" s="543"/>
      <c r="I60" s="543"/>
      <c r="J60" s="543"/>
      <c r="K60" s="544"/>
      <c r="L60" s="390"/>
    </row>
    <row r="61" spans="1:19" s="131" customFormat="1" ht="21" customHeight="1" thickBot="1" x14ac:dyDescent="0.35">
      <c r="A61" s="582" t="s">
        <v>38</v>
      </c>
      <c r="B61" s="582"/>
      <c r="C61" s="193" t="s">
        <v>247</v>
      </c>
      <c r="D61" s="186" t="s">
        <v>43</v>
      </c>
      <c r="E61" s="185">
        <f>IF(D61=$N$6,1,IF(D61=$N$5,2,IF(D61=$N$4,3,IF(D61=$N$3,4,"n/a"))))</f>
        <v>2</v>
      </c>
      <c r="F61" s="528" t="s">
        <v>295</v>
      </c>
      <c r="G61" s="529"/>
      <c r="H61" s="529"/>
      <c r="I61" s="529"/>
      <c r="J61" s="529"/>
      <c r="K61" s="530"/>
      <c r="L61" s="386"/>
    </row>
    <row r="62" spans="1:19" s="136" customFormat="1" ht="28.5" customHeight="1" thickBot="1" x14ac:dyDescent="0.3">
      <c r="A62" s="614"/>
      <c r="B62" s="615"/>
      <c r="C62" s="38" t="s">
        <v>24</v>
      </c>
      <c r="D62" s="29" t="str">
        <f>IF(E62&lt;1.5,"Low",IF(E62&lt;2.5,"Moderate",IF(E62&lt;3.5,"Substantial",IF(E62&lt;4.5,"High","n/a"))))</f>
        <v>Moderate</v>
      </c>
      <c r="E62" s="154">
        <f>IF(COUNT(E58:E61)=0,"n/a",AVERAGE(E58:E61))</f>
        <v>2</v>
      </c>
      <c r="F62" s="51">
        <f>E62</f>
        <v>2</v>
      </c>
      <c r="G62" s="127"/>
      <c r="H62" s="52" t="s">
        <v>23</v>
      </c>
      <c r="I62" s="331" t="str">
        <f>D62</f>
        <v>Moderate</v>
      </c>
      <c r="J62" s="93">
        <f>IF(I62=$N$7,"n/a",IF(AND(I62=$N$5,D62=$N$6),1.5,IF(AND(I62=$N$4,D62=$N$5),2.5,IF(AND(I62=$N$3,D62=$N$4),3.5,IF(AND(I62=$N$6,D62=$N$5),1.49,IF(AND(I62=$N$5,D62=$N$4),2.49,IF(AND(I62=$N$4,D62=$N$3),3.49,E62)))))))</f>
        <v>2</v>
      </c>
      <c r="K62" s="332" t="s">
        <v>92</v>
      </c>
      <c r="L62" s="382"/>
    </row>
    <row r="63" spans="1:19" s="108" customFormat="1" ht="21.75" customHeight="1" x14ac:dyDescent="0.25">
      <c r="A63" s="207" t="s">
        <v>152</v>
      </c>
      <c r="B63" s="147"/>
      <c r="C63" s="155"/>
      <c r="D63" s="147"/>
      <c r="E63" s="203"/>
      <c r="F63" s="203"/>
      <c r="G63" s="203"/>
      <c r="H63" s="203"/>
      <c r="I63" s="203"/>
      <c r="J63" s="203"/>
      <c r="K63" s="206"/>
      <c r="L63" s="382"/>
    </row>
    <row r="64" spans="1:19" s="157" customFormat="1" ht="47.25" customHeight="1" x14ac:dyDescent="0.25">
      <c r="A64" s="606" t="s">
        <v>153</v>
      </c>
      <c r="B64" s="572"/>
      <c r="C64" s="40" t="s">
        <v>250</v>
      </c>
      <c r="D64" s="204" t="s">
        <v>43</v>
      </c>
      <c r="E64" s="205">
        <f>IF(D64=$N$6,1,IF(D64=$N$5,2,IF(D64=$N$4,3,IF(D64=$N$3,4,"n/a"))))</f>
        <v>2</v>
      </c>
      <c r="F64" s="578" t="s">
        <v>296</v>
      </c>
      <c r="G64" s="578"/>
      <c r="H64" s="578"/>
      <c r="I64" s="578"/>
      <c r="J64" s="578"/>
      <c r="K64" s="578"/>
      <c r="L64" s="391"/>
      <c r="S64" s="158"/>
    </row>
    <row r="65" spans="1:19" s="157" customFormat="1" ht="48.75" customHeight="1" thickBot="1" x14ac:dyDescent="0.3">
      <c r="A65" s="609" t="s">
        <v>154</v>
      </c>
      <c r="B65" s="610"/>
      <c r="C65" s="200" t="s">
        <v>247</v>
      </c>
      <c r="D65" s="175" t="s">
        <v>80</v>
      </c>
      <c r="E65" s="173">
        <f>IF(D65=$N$6,1,IF(D65=$N$5,2,IF(D65=$N$4,3,IF(D65=$N$3,4,"n/a"))))</f>
        <v>1</v>
      </c>
      <c r="F65" s="528" t="s">
        <v>251</v>
      </c>
      <c r="G65" s="529"/>
      <c r="H65" s="529"/>
      <c r="I65" s="529"/>
      <c r="J65" s="529"/>
      <c r="K65" s="530"/>
      <c r="L65" s="391"/>
      <c r="S65" s="158"/>
    </row>
    <row r="66" spans="1:19" s="157" customFormat="1" ht="30" customHeight="1" thickBot="1" x14ac:dyDescent="0.3">
      <c r="A66" s="607"/>
      <c r="B66" s="608"/>
      <c r="C66" s="38" t="s">
        <v>24</v>
      </c>
      <c r="D66" s="29" t="str">
        <f>IF(E66&lt;1.5,"Low",IF(E66&lt;2.5,"Moderate",IF(E66&lt;3.5,"Substantial",IF(E66&lt;4.5,"High","n/a"))))</f>
        <v>Moderate</v>
      </c>
      <c r="E66" s="154">
        <f>IF(COUNT(E64:E65)=0,"n/a",AVERAGE(E64:E65))</f>
        <v>1.5</v>
      </c>
      <c r="F66" s="51">
        <f>E66</f>
        <v>1.5</v>
      </c>
      <c r="G66" s="225"/>
      <c r="H66" s="52" t="s">
        <v>23</v>
      </c>
      <c r="I66" s="331" t="str">
        <f>D66</f>
        <v>Moderate</v>
      </c>
      <c r="J66" s="93">
        <f>IF(I66=$N$7,"n/a",IF(AND(I66=$N$5,D66=$N$6),1.5,IF(AND(I66=$N$4,D66=$N$5),2.5,IF(AND(I66=$N$3,D66=$N$4),3.5,IF(AND(I66=$N$6,D66=$N$5),1.49,IF(AND(I66=$N$5,D66=$N$4),2.49,IF(AND(I66=$N$4,D66=$N$3),3.49,E66)))))))</f>
        <v>1.5</v>
      </c>
      <c r="K66" s="333" t="s">
        <v>92</v>
      </c>
      <c r="L66" s="392"/>
      <c r="S66" s="158"/>
    </row>
    <row r="67" spans="1:19" s="161" customFormat="1" ht="24.75" customHeight="1" thickBot="1" x14ac:dyDescent="0.3">
      <c r="A67" s="159" t="s">
        <v>220</v>
      </c>
      <c r="B67" s="160"/>
      <c r="C67" s="217"/>
      <c r="D67" s="217"/>
      <c r="E67" s="217"/>
      <c r="F67" s="217"/>
      <c r="G67" s="217"/>
      <c r="H67" s="217"/>
      <c r="I67" s="217"/>
      <c r="J67" s="217"/>
      <c r="K67" s="218"/>
      <c r="L67" s="384" t="s">
        <v>97</v>
      </c>
      <c r="Q67" s="162"/>
    </row>
    <row r="68" spans="1:19" s="163" customFormat="1" ht="23.25" customHeight="1" x14ac:dyDescent="0.25">
      <c r="A68" s="211" t="s">
        <v>213</v>
      </c>
      <c r="B68" s="212"/>
      <c r="C68" s="214"/>
      <c r="D68" s="215"/>
      <c r="E68" s="215"/>
      <c r="F68" s="215"/>
      <c r="G68" s="215"/>
      <c r="H68" s="215"/>
      <c r="I68" s="215"/>
      <c r="J68" s="215"/>
      <c r="K68" s="216"/>
      <c r="L68" s="391"/>
    </row>
    <row r="69" spans="1:19" s="163" customFormat="1" ht="50.15" customHeight="1" thickBot="1" x14ac:dyDescent="0.3">
      <c r="A69" s="506" t="s">
        <v>53</v>
      </c>
      <c r="B69" s="509"/>
      <c r="C69" s="200" t="s">
        <v>254</v>
      </c>
      <c r="D69" s="233" t="s">
        <v>19</v>
      </c>
      <c r="E69" s="125" t="str">
        <f>IF(D69=$N$6,1,IF(D69=$N$5,2,IF(D69=$N$4,3,IF(D69=$N$3,4,"n/a"))))</f>
        <v>n/a</v>
      </c>
      <c r="F69" s="491" t="s">
        <v>297</v>
      </c>
      <c r="G69" s="491"/>
      <c r="H69" s="491"/>
      <c r="I69" s="491"/>
      <c r="J69" s="491"/>
      <c r="K69" s="491"/>
      <c r="L69" s="384" t="s">
        <v>97</v>
      </c>
    </row>
    <row r="70" spans="1:19" s="163" customFormat="1" ht="33.75" customHeight="1" thickBot="1" x14ac:dyDescent="0.3">
      <c r="A70" s="501" t="s">
        <v>54</v>
      </c>
      <c r="B70" s="502"/>
      <c r="C70" s="234" t="s">
        <v>247</v>
      </c>
      <c r="D70" s="175" t="s">
        <v>19</v>
      </c>
      <c r="E70" s="185" t="str">
        <f>IF(D70=$N$6,1,IF(D70=$N$5,2,IF(D70=$N$4,3,IF(D70=$N$3,4,"n/a"))))</f>
        <v>n/a</v>
      </c>
      <c r="F70" s="508" t="s">
        <v>255</v>
      </c>
      <c r="G70" s="517"/>
      <c r="H70" s="508"/>
      <c r="I70" s="508"/>
      <c r="J70" s="517"/>
      <c r="K70" s="508"/>
      <c r="L70" s="384" t="s">
        <v>97</v>
      </c>
    </row>
    <row r="71" spans="1:19" s="163" customFormat="1" ht="27" customHeight="1" thickBot="1" x14ac:dyDescent="0.3">
      <c r="A71" s="612"/>
      <c r="B71" s="613"/>
      <c r="C71" s="221" t="s">
        <v>24</v>
      </c>
      <c r="D71" s="48" t="str">
        <f>IF(E71&lt;1.5,"Low",IF(E71&lt;2.5,"Moderate",IF(E71&lt;3.5,"Substantial",IF(E71&lt;4.5,"High","n/a"))))</f>
        <v>n/a</v>
      </c>
      <c r="E71" s="154" t="str">
        <f>IF(COUNT(E69:E70)=0,"n/a",AVERAGE(E69:E70))</f>
        <v>n/a</v>
      </c>
      <c r="F71" s="30" t="str">
        <f>E71</f>
        <v>n/a</v>
      </c>
      <c r="G71" s="225"/>
      <c r="H71" s="31" t="s">
        <v>23</v>
      </c>
      <c r="I71" s="28" t="str">
        <f>D71</f>
        <v>n/a</v>
      </c>
      <c r="J71" s="32" t="str">
        <f>IF(I71=$N$7,"n/a",IF(AND(I71=$N$5,D71=$N$6),1.5,IF(AND(I71=$N$4,D71=$N$5),2.5,IF(AND(I71=$N$3,D71=$N$4),3.5,IF(AND(I71=$N$6,D71=$N$5),1.49,IF(AND(I71=$N$5,D71=$N$4),2.49,IF(AND(I71=$N$4,D71=$N$3),3.49,E71)))))))</f>
        <v>n/a</v>
      </c>
      <c r="K71" s="190" t="s">
        <v>92</v>
      </c>
      <c r="L71" s="391"/>
    </row>
    <row r="72" spans="1:19" s="163" customFormat="1" ht="20.25" customHeight="1" x14ac:dyDescent="0.25">
      <c r="A72" s="319" t="s">
        <v>44</v>
      </c>
      <c r="B72" s="214"/>
      <c r="C72" s="215"/>
      <c r="D72" s="208"/>
      <c r="E72" s="209"/>
      <c r="F72" s="215"/>
      <c r="G72" s="215"/>
      <c r="H72" s="215"/>
      <c r="I72" s="215"/>
      <c r="J72" s="215"/>
      <c r="K72" s="216"/>
      <c r="L72" s="391"/>
    </row>
    <row r="73" spans="1:19" s="163" customFormat="1" ht="61.5" customHeight="1" x14ac:dyDescent="0.25">
      <c r="A73" s="604" t="s">
        <v>75</v>
      </c>
      <c r="B73" s="605"/>
      <c r="C73" s="235" t="s">
        <v>257</v>
      </c>
      <c r="D73" s="178" t="s">
        <v>5</v>
      </c>
      <c r="E73" s="125">
        <f>IF(D73=$N$6,1,IF(D73=$N$5,2,IF(D73=$N$4,3,IF(D73=$N$3,4,"n/a"))))</f>
        <v>3</v>
      </c>
      <c r="F73" s="514" t="s">
        <v>256</v>
      </c>
      <c r="G73" s="508"/>
      <c r="H73" s="508"/>
      <c r="I73" s="508"/>
      <c r="J73" s="508"/>
      <c r="K73" s="515"/>
      <c r="L73" s="384"/>
    </row>
    <row r="74" spans="1:19" s="163" customFormat="1" ht="33.75" customHeight="1" thickBot="1" x14ac:dyDescent="0.3">
      <c r="A74" s="501" t="s">
        <v>58</v>
      </c>
      <c r="B74" s="502"/>
      <c r="C74" s="234" t="s">
        <v>247</v>
      </c>
      <c r="D74" s="177" t="s">
        <v>43</v>
      </c>
      <c r="E74" s="185">
        <f>IF(D74=$N$6,1,IF(D74=$N$5,2,IF(D74=$N$4,3,IF(D74=$N$3,4,"n/a"))))</f>
        <v>2</v>
      </c>
      <c r="F74" s="503" t="s">
        <v>258</v>
      </c>
      <c r="G74" s="504"/>
      <c r="H74" s="504"/>
      <c r="I74" s="504"/>
      <c r="J74" s="504"/>
      <c r="K74" s="505"/>
      <c r="L74" s="384" t="s">
        <v>97</v>
      </c>
    </row>
    <row r="75" spans="1:19" s="163" customFormat="1" ht="25.5" customHeight="1" thickBot="1" x14ac:dyDescent="0.3">
      <c r="A75" s="510"/>
      <c r="B75" s="511"/>
      <c r="C75" s="47" t="s">
        <v>24</v>
      </c>
      <c r="D75" s="29" t="str">
        <f>IF(E75&lt;1.5,"Low",IF(E75&lt;2.5,"Moderate",IF(E75&lt;3.5,"Substantial",IF(E75&lt;4.5,"High","n/a"))))</f>
        <v>Substantial</v>
      </c>
      <c r="E75" s="154">
        <f>IF(COUNT(E73:E74)=0,"n/a",AVERAGE(E73:E74))</f>
        <v>2.5</v>
      </c>
      <c r="F75" s="51">
        <f>E75</f>
        <v>2.5</v>
      </c>
      <c r="G75" s="225"/>
      <c r="H75" s="52" t="s">
        <v>23</v>
      </c>
      <c r="I75" s="331" t="str">
        <f>D75</f>
        <v>Substantial</v>
      </c>
      <c r="J75" s="93">
        <f>IF(I75=$N$7,"n/a",IF(AND(I75=$N$5,D75=$N$6),1.5,IF(AND(I75=$N$4,D75=$N$5),2.5,IF(AND(I75=$N$3,D75=$N$4),3.5,IF(AND(I75=$N$6,D75=$N$5),1.49,IF(AND(I75=$N$5,D75=$N$4),2.49,IF(AND(I75=$N$4,D75=$N$3),3.49,E75)))))))</f>
        <v>2.5</v>
      </c>
      <c r="K75" s="94" t="s">
        <v>92</v>
      </c>
      <c r="L75" s="391"/>
    </row>
    <row r="76" spans="1:19" s="163" customFormat="1" ht="21" customHeight="1" x14ac:dyDescent="0.25">
      <c r="A76" s="211" t="s">
        <v>55</v>
      </c>
      <c r="B76" s="212"/>
      <c r="C76" s="208"/>
      <c r="D76" s="208"/>
      <c r="E76" s="208"/>
      <c r="F76" s="208"/>
      <c r="G76" s="208"/>
      <c r="H76" s="208"/>
      <c r="I76" s="208"/>
      <c r="J76" s="208"/>
      <c r="K76" s="210"/>
      <c r="L76" s="391"/>
    </row>
    <row r="77" spans="1:19" s="163" customFormat="1" ht="35.25" customHeight="1" thickBot="1" x14ac:dyDescent="0.3">
      <c r="A77" s="506" t="s">
        <v>56</v>
      </c>
      <c r="B77" s="509"/>
      <c r="C77" s="234" t="s">
        <v>247</v>
      </c>
      <c r="D77" s="178" t="s">
        <v>5</v>
      </c>
      <c r="E77" s="125">
        <f>IF(D77=$N$6,1,IF(D77=$N$5,2,IF(D77=$N$4,3,IF(D77=$N$3,4,"n/a"))))</f>
        <v>3</v>
      </c>
      <c r="F77" s="491" t="s">
        <v>312</v>
      </c>
      <c r="G77" s="491"/>
      <c r="H77" s="491"/>
      <c r="I77" s="491"/>
      <c r="J77" s="491"/>
      <c r="K77" s="491"/>
      <c r="L77" s="391"/>
    </row>
    <row r="78" spans="1:19" s="163" customFormat="1" ht="26.25" customHeight="1" thickBot="1" x14ac:dyDescent="0.3">
      <c r="A78" s="506" t="s">
        <v>57</v>
      </c>
      <c r="B78" s="507"/>
      <c r="C78" s="234" t="s">
        <v>247</v>
      </c>
      <c r="D78" s="50" t="s">
        <v>5</v>
      </c>
      <c r="E78" s="125">
        <f>IF(D78=$N$6,1,IF(D78=$N$5,2,IF(D78=$N$4,3,IF(D78=$N$3,4,"n/a"))))</f>
        <v>3</v>
      </c>
      <c r="F78" s="508" t="s">
        <v>313</v>
      </c>
      <c r="G78" s="508"/>
      <c r="H78" s="508"/>
      <c r="I78" s="508"/>
      <c r="J78" s="508"/>
      <c r="K78" s="508"/>
      <c r="L78" s="384" t="s">
        <v>97</v>
      </c>
    </row>
    <row r="79" spans="1:19" s="163" customFormat="1" ht="24" customHeight="1" thickBot="1" x14ac:dyDescent="0.3">
      <c r="A79" s="506" t="s">
        <v>76</v>
      </c>
      <c r="B79" s="507"/>
      <c r="C79" s="234" t="s">
        <v>247</v>
      </c>
      <c r="D79" s="177" t="s">
        <v>5</v>
      </c>
      <c r="E79" s="185">
        <f>IF(D79=$N$6,1,IF(D79=$N$5,2,IF(D79=$N$4,3,IF(D79=$N$3,4,"n/a"))))</f>
        <v>3</v>
      </c>
      <c r="F79" s="508" t="s">
        <v>314</v>
      </c>
      <c r="G79" s="517"/>
      <c r="H79" s="508"/>
      <c r="I79" s="508"/>
      <c r="J79" s="517"/>
      <c r="K79" s="508"/>
      <c r="L79" s="384" t="s">
        <v>97</v>
      </c>
    </row>
    <row r="80" spans="1:19" s="163" customFormat="1" ht="27.75" customHeight="1" thickBot="1" x14ac:dyDescent="0.3">
      <c r="A80" s="510"/>
      <c r="B80" s="511"/>
      <c r="C80" s="47" t="s">
        <v>24</v>
      </c>
      <c r="D80" s="29" t="str">
        <f>IF(E80&lt;1.5,"Low",IF(E80&lt;2.5,"Moderate",IF(E80&lt;3.5,"Substantial",IF(E80&lt;4.5,"High","n/a"))))</f>
        <v>Substantial</v>
      </c>
      <c r="E80" s="154">
        <f>IF(COUNT(E77:E79)=0,"n/a",AVERAGE(E77:E79))</f>
        <v>3</v>
      </c>
      <c r="F80" s="30">
        <f>E80</f>
        <v>3</v>
      </c>
      <c r="G80" s="225"/>
      <c r="H80" s="31" t="s">
        <v>23</v>
      </c>
      <c r="I80" s="28" t="str">
        <f>D80</f>
        <v>Substantial</v>
      </c>
      <c r="J80" s="32">
        <f>IF(I80=$N$7,"n/a",IF(AND(I80=$N$5,D80=$N$6),1.5,IF(AND(I80=$N$4,D80=$N$5),2.5,IF(AND(I80=$N$3,D80=$N$4),3.5,IF(AND(I80=$N$6,D80=$N$5),1.49,IF(AND(I80=$N$5,D80=$N$4),2.49,IF(AND(I80=$N$4,D80=$N$3),3.49,E80)))))))</f>
        <v>3</v>
      </c>
      <c r="K80" s="91" t="s">
        <v>92</v>
      </c>
      <c r="L80" s="391"/>
    </row>
    <row r="81" spans="1:17" s="163" customFormat="1" ht="21" customHeight="1" x14ac:dyDescent="0.25">
      <c r="A81" s="213" t="s">
        <v>59</v>
      </c>
      <c r="B81" s="208"/>
      <c r="C81" s="208"/>
      <c r="D81" s="208"/>
      <c r="E81" s="208"/>
      <c r="F81" s="208"/>
      <c r="G81" s="208"/>
      <c r="H81" s="208"/>
      <c r="I81" s="208"/>
      <c r="J81" s="208"/>
      <c r="K81" s="210"/>
      <c r="L81" s="391"/>
    </row>
    <row r="82" spans="1:17" s="163" customFormat="1" ht="34.5" customHeight="1" thickBot="1" x14ac:dyDescent="0.3">
      <c r="A82" s="506" t="s">
        <v>78</v>
      </c>
      <c r="B82" s="509"/>
      <c r="C82" s="234" t="s">
        <v>247</v>
      </c>
      <c r="D82" s="178" t="s">
        <v>5</v>
      </c>
      <c r="E82" s="125">
        <f>IF(D82=$N$6,1,IF(D82=$N$5,2,IF(D82=$N$4,3,IF(D82=$N$3,4,"n/a"))))</f>
        <v>3</v>
      </c>
      <c r="F82" s="491" t="s">
        <v>260</v>
      </c>
      <c r="G82" s="491"/>
      <c r="H82" s="491"/>
      <c r="I82" s="491"/>
      <c r="J82" s="491"/>
      <c r="K82" s="491"/>
      <c r="L82" s="391"/>
    </row>
    <row r="83" spans="1:17" s="163" customFormat="1" ht="27.75" customHeight="1" thickBot="1" x14ac:dyDescent="0.3">
      <c r="A83" s="501" t="s">
        <v>79</v>
      </c>
      <c r="B83" s="502"/>
      <c r="C83" s="234" t="s">
        <v>247</v>
      </c>
      <c r="D83" s="177" t="s">
        <v>80</v>
      </c>
      <c r="E83" s="185">
        <f>IF(D83=$N$6,1,IF(D83=$N$5,2,IF(D83=$N$4,3,IF(D83=$N$3,4,"n/a"))))</f>
        <v>1</v>
      </c>
      <c r="F83" s="503" t="s">
        <v>259</v>
      </c>
      <c r="G83" s="504"/>
      <c r="H83" s="504"/>
      <c r="I83" s="504"/>
      <c r="J83" s="504"/>
      <c r="K83" s="537"/>
      <c r="L83" s="384" t="s">
        <v>97</v>
      </c>
      <c r="Q83" s="164"/>
    </row>
    <row r="84" spans="1:17" s="163" customFormat="1" ht="26.25" customHeight="1" thickBot="1" x14ac:dyDescent="0.3">
      <c r="A84" s="219"/>
      <c r="B84" s="220"/>
      <c r="C84" s="221" t="s">
        <v>24</v>
      </c>
      <c r="D84" s="29" t="str">
        <f>IF(E84&lt;1.5,"Low",IF(E84&lt;2.5,"Moderate",IF(E84&lt;3.5,"Substantial",IF(E84&lt;4.5,"High","n/a"))))</f>
        <v>Moderate</v>
      </c>
      <c r="E84" s="154">
        <f>IF(COUNT(E82:E83)=0,"n/a",AVERAGE(E82:E83))</f>
        <v>2</v>
      </c>
      <c r="F84" s="51">
        <f>E84</f>
        <v>2</v>
      </c>
      <c r="G84" s="226"/>
      <c r="H84" s="330" t="s">
        <v>23</v>
      </c>
      <c r="I84" s="331" t="str">
        <f>D84</f>
        <v>Moderate</v>
      </c>
      <c r="J84" s="93">
        <f>IF(I84=$N$7,"n/a",IF(AND(I84=$N$5,D84=$N$6),1.5,IF(AND(I84=$N$4,D84=$N$5),2.5,IF(AND(I84=$N$3,D84=$N$4),3.5,IF(AND(I84=$N$6,D84=$N$5),1.49,IF(AND(I84=$N$5,D84=$N$4),2.49,IF(AND(I84=$N$4,D84=$N$3),3.49,E84)))))))</f>
        <v>2</v>
      </c>
      <c r="K84" s="332" t="s">
        <v>92</v>
      </c>
      <c r="L84" s="391"/>
      <c r="Q84" s="165"/>
    </row>
    <row r="85" spans="1:17" s="163" customFormat="1" ht="26.25" customHeight="1" thickBot="1" x14ac:dyDescent="0.3">
      <c r="A85" s="296" t="s">
        <v>221</v>
      </c>
      <c r="B85" s="295"/>
      <c r="C85" s="295"/>
      <c r="D85" s="295"/>
      <c r="E85" s="295"/>
      <c r="F85" s="295"/>
      <c r="G85" s="295"/>
      <c r="H85" s="295"/>
      <c r="I85" s="295"/>
      <c r="J85" s="295"/>
      <c r="K85" s="295"/>
      <c r="L85" s="391"/>
      <c r="Q85" s="165"/>
    </row>
    <row r="86" spans="1:17" s="163" customFormat="1" ht="21.75" customHeight="1" x14ac:dyDescent="0.25">
      <c r="A86" s="400" t="s">
        <v>177</v>
      </c>
      <c r="B86" s="297"/>
      <c r="C86" s="297"/>
      <c r="D86" s="297"/>
      <c r="E86" s="297"/>
      <c r="F86" s="297"/>
      <c r="G86" s="297"/>
      <c r="H86" s="297"/>
      <c r="I86" s="297"/>
      <c r="J86" s="297"/>
      <c r="K86" s="298"/>
      <c r="L86" s="391"/>
      <c r="Q86" s="165"/>
    </row>
    <row r="87" spans="1:17" s="163" customFormat="1" ht="52.5" customHeight="1" x14ac:dyDescent="0.25">
      <c r="A87" s="496" t="s">
        <v>155</v>
      </c>
      <c r="B87" s="497"/>
      <c r="C87" s="299" t="s">
        <v>268</v>
      </c>
      <c r="D87" s="233" t="s">
        <v>43</v>
      </c>
      <c r="E87" s="222">
        <f>IF(D87=$N$6,1,IF(D87=$N$5,2,IF(D87=$N$4,3,IF(D87=$N$3,4,"n/a"))))</f>
        <v>2</v>
      </c>
      <c r="F87" s="491" t="s">
        <v>263</v>
      </c>
      <c r="G87" s="491"/>
      <c r="H87" s="491"/>
      <c r="I87" s="491"/>
      <c r="J87" s="491"/>
      <c r="K87" s="491"/>
      <c r="L87" s="391"/>
      <c r="Q87" s="165"/>
    </row>
    <row r="88" spans="1:17" s="163" customFormat="1" ht="33.75" customHeight="1" x14ac:dyDescent="0.25">
      <c r="A88" s="496" t="s">
        <v>156</v>
      </c>
      <c r="B88" s="497"/>
      <c r="C88" s="299" t="s">
        <v>265</v>
      </c>
      <c r="D88" s="233" t="s">
        <v>43</v>
      </c>
      <c r="E88" s="222">
        <f>IF(D88=$N$6,1,IF(D88=$N$5,2,IF(D88=$N$4,3,IF(D88=$N$3,4,"n/a"))))</f>
        <v>2</v>
      </c>
      <c r="F88" s="491" t="s">
        <v>264</v>
      </c>
      <c r="G88" s="491"/>
      <c r="H88" s="491"/>
      <c r="I88" s="491"/>
      <c r="J88" s="491"/>
      <c r="K88" s="491"/>
      <c r="L88" s="384" t="s">
        <v>97</v>
      </c>
      <c r="Q88" s="165"/>
    </row>
    <row r="89" spans="1:17" s="163" customFormat="1" ht="30.75" customHeight="1" x14ac:dyDescent="0.25">
      <c r="A89" s="496" t="s">
        <v>157</v>
      </c>
      <c r="B89" s="497"/>
      <c r="C89" s="299" t="s">
        <v>269</v>
      </c>
      <c r="D89" s="233" t="s">
        <v>43</v>
      </c>
      <c r="E89" s="222">
        <f>IF(D89=$N$6,1,IF(D89=$N$5,2,IF(D89=$N$4,3,IF(D89=$N$3,4,"n/a"))))</f>
        <v>2</v>
      </c>
      <c r="F89" s="491" t="s">
        <v>298</v>
      </c>
      <c r="G89" s="491"/>
      <c r="H89" s="491"/>
      <c r="I89" s="491"/>
      <c r="J89" s="491"/>
      <c r="K89" s="491"/>
      <c r="L89" s="391"/>
      <c r="Q89" s="165"/>
    </row>
    <row r="90" spans="1:17" s="163" customFormat="1" ht="45.75" customHeight="1" thickBot="1" x14ac:dyDescent="0.3">
      <c r="A90" s="496" t="s">
        <v>178</v>
      </c>
      <c r="B90" s="497"/>
      <c r="C90" s="299" t="s">
        <v>267</v>
      </c>
      <c r="D90" s="233" t="s">
        <v>43</v>
      </c>
      <c r="E90" s="222">
        <f>IF(D90=$N$6,1,IF(D90=$N$5,2,IF(D90=$N$4,3,IF(D90=$N$3,4,"n/a"))))</f>
        <v>2</v>
      </c>
      <c r="F90" s="491" t="s">
        <v>266</v>
      </c>
      <c r="G90" s="491"/>
      <c r="H90" s="491"/>
      <c r="I90" s="491"/>
      <c r="J90" s="599"/>
      <c r="K90" s="491"/>
      <c r="L90" s="391"/>
      <c r="Q90" s="165"/>
    </row>
    <row r="91" spans="1:17" s="163" customFormat="1" ht="26.25" customHeight="1" thickBot="1" x14ac:dyDescent="0.3">
      <c r="A91" s="602"/>
      <c r="B91" s="603"/>
      <c r="C91" s="300" t="s">
        <v>24</v>
      </c>
      <c r="D91" s="29" t="str">
        <f>IF(E91&lt;1.5,"Low",IF(E91&lt;2.5,"Moderate",IF(E91&lt;3.5,"Substantial",IF(E91&lt;4.5,"High","n/a"))))</f>
        <v>Moderate</v>
      </c>
      <c r="E91" s="154">
        <f>IF(COUNT(E87:E90)=0,"n/a",AVERAGE(E87:E90))</f>
        <v>2</v>
      </c>
      <c r="F91" s="30">
        <f>E91</f>
        <v>2</v>
      </c>
      <c r="G91" s="226"/>
      <c r="H91" s="53" t="s">
        <v>23</v>
      </c>
      <c r="I91" s="28" t="str">
        <f>D91</f>
        <v>Moderate</v>
      </c>
      <c r="J91" s="32">
        <f>IF(I91=$N$7,"n/a",IF(AND(I91=$N$5,D91=$N$6),1.5,IF(AND(I91=$N$4,D91=$N$5),2.5,IF(AND(I91=$N$3,D91=$N$4),3.5,IF(AND(I91=$N$6,D91=$N$5),1.49,IF(AND(I91=$N$5,D91=$N$4),2.49,IF(AND(I91=$N$4,D91=$N$3),3.49,E91)))))))</f>
        <v>2</v>
      </c>
      <c r="K91" s="91" t="s">
        <v>92</v>
      </c>
      <c r="L91" s="391"/>
      <c r="Q91" s="165"/>
    </row>
    <row r="92" spans="1:17" s="163" customFormat="1" ht="21" customHeight="1" x14ac:dyDescent="0.25">
      <c r="A92" s="400" t="s">
        <v>168</v>
      </c>
      <c r="B92" s="297"/>
      <c r="C92" s="297"/>
      <c r="D92" s="297"/>
      <c r="E92" s="297"/>
      <c r="F92" s="297"/>
      <c r="G92" s="297"/>
      <c r="H92" s="297"/>
      <c r="I92" s="297"/>
      <c r="J92" s="297"/>
      <c r="K92" s="298"/>
      <c r="L92" s="391"/>
      <c r="Q92" s="165"/>
    </row>
    <row r="93" spans="1:17" s="163" customFormat="1" ht="47.25" customHeight="1" x14ac:dyDescent="0.25">
      <c r="A93" s="496" t="s">
        <v>169</v>
      </c>
      <c r="B93" s="497"/>
      <c r="C93" s="299" t="s">
        <v>272</v>
      </c>
      <c r="D93" s="178" t="s">
        <v>43</v>
      </c>
      <c r="E93" s="222">
        <f>IF(D93=$N$6,1,IF(D93=$N$5,2,IF(D93=$N$4,3,IF(D93=$N$3,4,"n/a"))))</f>
        <v>2</v>
      </c>
      <c r="F93" s="491" t="s">
        <v>299</v>
      </c>
      <c r="G93" s="491"/>
      <c r="H93" s="491"/>
      <c r="I93" s="491"/>
      <c r="J93" s="491"/>
      <c r="K93" s="491"/>
      <c r="L93" s="391"/>
      <c r="Q93" s="165"/>
    </row>
    <row r="94" spans="1:17" s="163" customFormat="1" ht="31.5" customHeight="1" thickBot="1" x14ac:dyDescent="0.3">
      <c r="A94" s="492" t="s">
        <v>180</v>
      </c>
      <c r="B94" s="493"/>
      <c r="C94" s="301" t="s">
        <v>271</v>
      </c>
      <c r="D94" s="177" t="s">
        <v>43</v>
      </c>
      <c r="E94" s="185">
        <f>IF(D94=$N$6,1,IF(D94=$N$5,2,IF(D94=$N$4,3,IF(D94=$N$3,4,"n/a"))))</f>
        <v>2</v>
      </c>
      <c r="F94" s="519" t="s">
        <v>270</v>
      </c>
      <c r="G94" s="520"/>
      <c r="H94" s="520"/>
      <c r="I94" s="520"/>
      <c r="J94" s="520"/>
      <c r="K94" s="518"/>
      <c r="L94" s="384" t="s">
        <v>97</v>
      </c>
      <c r="Q94" s="165"/>
    </row>
    <row r="95" spans="1:17" s="163" customFormat="1" ht="26.25" customHeight="1" thickBot="1" x14ac:dyDescent="0.3">
      <c r="A95" s="494"/>
      <c r="B95" s="495"/>
      <c r="C95" s="300" t="s">
        <v>24</v>
      </c>
      <c r="D95" s="29" t="str">
        <f>IF(E95&lt;1.5,"Low",IF(E95&lt;2.5,"Moderate",IF(E95&lt;3.5,"Substantial",IF(E95&lt;4.5,"High","n/a"))))</f>
        <v>Moderate</v>
      </c>
      <c r="E95" s="154">
        <f>IF(COUNT(E93:E94)=0,"n/a",AVERAGE(E93:E94))</f>
        <v>2</v>
      </c>
      <c r="F95" s="30">
        <f>E95</f>
        <v>2</v>
      </c>
      <c r="G95" s="225"/>
      <c r="H95" s="31" t="s">
        <v>23</v>
      </c>
      <c r="I95" s="28" t="str">
        <f>D95</f>
        <v>Moderate</v>
      </c>
      <c r="J95" s="32">
        <f>IF(I95=$N$7,"n/a",IF(AND(I95=$N$5,D95=$N$6),1.5,IF(AND(I95=$N$4,D95=$N$5),2.5,IF(AND(I95=$N$3,D95=$N$4),3.5,IF(AND(I95=$N$6,D95=$N$5),1.49,IF(AND(I95=$N$5,D95=$N$4),2.49,IF(AND(I95=$N$4,D95=$N$3),3.49,E95)))))))</f>
        <v>2</v>
      </c>
      <c r="K95" s="91" t="s">
        <v>92</v>
      </c>
      <c r="L95" s="391"/>
      <c r="Q95" s="165"/>
    </row>
    <row r="96" spans="1:17" s="163" customFormat="1" ht="21" customHeight="1" x14ac:dyDescent="0.25">
      <c r="A96" s="400" t="s">
        <v>159</v>
      </c>
      <c r="B96" s="297"/>
      <c r="C96" s="297"/>
      <c r="D96" s="297"/>
      <c r="E96" s="297"/>
      <c r="F96" s="297"/>
      <c r="G96" s="297"/>
      <c r="H96" s="297"/>
      <c r="I96" s="297"/>
      <c r="J96" s="297"/>
      <c r="K96" s="298"/>
      <c r="L96" s="391"/>
      <c r="Q96" s="165"/>
    </row>
    <row r="97" spans="1:17" s="163" customFormat="1" ht="50.5" customHeight="1" x14ac:dyDescent="0.25">
      <c r="A97" s="496" t="s">
        <v>160</v>
      </c>
      <c r="B97" s="497"/>
      <c r="C97" s="302" t="s">
        <v>273</v>
      </c>
      <c r="D97" s="178" t="s">
        <v>43</v>
      </c>
      <c r="E97" s="125">
        <f>IF(D97=$N$6,1,IF(D97=$N$5,2,IF(D97=$N$4,3,IF(D97=$N$3,4,"n/a"))))</f>
        <v>2</v>
      </c>
      <c r="F97" s="491" t="s">
        <v>307</v>
      </c>
      <c r="G97" s="491"/>
      <c r="H97" s="491"/>
      <c r="I97" s="491"/>
      <c r="J97" s="491"/>
      <c r="K97" s="491"/>
      <c r="L97" s="384" t="s">
        <v>97</v>
      </c>
      <c r="Q97" s="165"/>
    </row>
    <row r="98" spans="1:17" s="163" customFormat="1" ht="33" customHeight="1" x14ac:dyDescent="0.25">
      <c r="A98" s="492" t="s">
        <v>161</v>
      </c>
      <c r="B98" s="498"/>
      <c r="C98" s="302" t="s">
        <v>273</v>
      </c>
      <c r="D98" s="50" t="s">
        <v>5</v>
      </c>
      <c r="E98" s="125">
        <f>IF(D98=$N$6,1,IF(D98=$N$5,2,IF(D98=$N$4,3,IF(D98=$N$3,4,"n/a"))))</f>
        <v>3</v>
      </c>
      <c r="F98" s="514" t="s">
        <v>274</v>
      </c>
      <c r="G98" s="508"/>
      <c r="H98" s="508"/>
      <c r="I98" s="508"/>
      <c r="J98" s="508"/>
      <c r="K98" s="515"/>
      <c r="L98" s="384" t="s">
        <v>97</v>
      </c>
      <c r="P98" s="317"/>
      <c r="Q98" s="165"/>
    </row>
    <row r="99" spans="1:17" s="163" customFormat="1" ht="31.5" customHeight="1" thickBot="1" x14ac:dyDescent="0.3">
      <c r="A99" s="499" t="s">
        <v>162</v>
      </c>
      <c r="B99" s="500"/>
      <c r="C99" s="302" t="s">
        <v>273</v>
      </c>
      <c r="D99" s="293" t="s">
        <v>5</v>
      </c>
      <c r="E99" s="294">
        <f>IF(D99=$N$6,1,IF(D99=$N$5,2,IF(D99=$N$4,3,IF(D99=$N$3,4,"n/a"))))</f>
        <v>3</v>
      </c>
      <c r="F99" s="516" t="s">
        <v>275</v>
      </c>
      <c r="G99" s="517"/>
      <c r="H99" s="517"/>
      <c r="I99" s="517"/>
      <c r="J99" s="517"/>
      <c r="K99" s="518"/>
      <c r="L99" s="391"/>
      <c r="P99" s="317"/>
      <c r="Q99" s="165"/>
    </row>
    <row r="100" spans="1:17" s="163" customFormat="1" ht="26.25" customHeight="1" thickBot="1" x14ac:dyDescent="0.3">
      <c r="A100" s="545"/>
      <c r="B100" s="546"/>
      <c r="C100" s="300" t="s">
        <v>24</v>
      </c>
      <c r="D100" s="29" t="str">
        <f>IF(E100&lt;1.5,"Low",IF(E100&lt;2.5,"Moderate",IF(E100&lt;3.5,"Substantial",IF(E100&lt;4.5,"High","n/a"))))</f>
        <v>Substantial</v>
      </c>
      <c r="E100" s="154">
        <f>IF(COUNT(E97:E99)=0,"n/a",AVERAGE(E97:E99))</f>
        <v>2.6666666666666665</v>
      </c>
      <c r="F100" s="30">
        <f>E100</f>
        <v>2.6666666666666665</v>
      </c>
      <c r="G100" s="225"/>
      <c r="H100" s="31" t="s">
        <v>23</v>
      </c>
      <c r="I100" s="28" t="str">
        <f>D100</f>
        <v>Substantial</v>
      </c>
      <c r="J100" s="32">
        <f>IF(I100=$N$7,"n/a",IF(AND(I100=$N$5,D100=$N$6),1.5,IF(AND(I100=$N$4,D100=$N$5),2.5,IF(AND(I100=$N$3,D100=$N$4),3.5,IF(AND(I100=$N$6,D100=$N$5),1.49,IF(AND(I100=$N$5,D100=$N$4),2.49,IF(AND(I100=$N$4,D100=$N$3),3.49,E100)))))))</f>
        <v>2.6666666666666665</v>
      </c>
      <c r="K100" s="91" t="s">
        <v>92</v>
      </c>
      <c r="L100" s="391"/>
      <c r="P100" s="317"/>
      <c r="Q100" s="165"/>
    </row>
    <row r="101" spans="1:17" s="163" customFormat="1" ht="23.25" customHeight="1" thickBot="1" x14ac:dyDescent="0.3">
      <c r="A101" s="166" t="s">
        <v>222</v>
      </c>
      <c r="B101" s="167"/>
      <c r="C101" s="167"/>
      <c r="D101" s="167"/>
      <c r="E101" s="167"/>
      <c r="F101" s="167"/>
      <c r="G101" s="167"/>
      <c r="H101" s="167"/>
      <c r="I101" s="167"/>
      <c r="J101" s="167"/>
      <c r="K101" s="167"/>
      <c r="L101" s="391"/>
      <c r="M101" s="165"/>
    </row>
    <row r="102" spans="1:17" s="163" customFormat="1" ht="20.25" customHeight="1" x14ac:dyDescent="0.25">
      <c r="A102" s="401" t="s">
        <v>164</v>
      </c>
      <c r="B102" s="223"/>
      <c r="C102" s="223"/>
      <c r="D102" s="223"/>
      <c r="E102" s="223"/>
      <c r="F102" s="223"/>
      <c r="G102" s="223"/>
      <c r="H102" s="223"/>
      <c r="I102" s="223"/>
      <c r="J102" s="223"/>
      <c r="K102" s="224"/>
      <c r="L102" s="391"/>
    </row>
    <row r="103" spans="1:17" s="163" customFormat="1" ht="30.75" customHeight="1" x14ac:dyDescent="0.25">
      <c r="A103" s="523" t="s">
        <v>183</v>
      </c>
      <c r="B103" s="524"/>
      <c r="C103" s="236" t="s">
        <v>277</v>
      </c>
      <c r="D103" s="233" t="s">
        <v>5</v>
      </c>
      <c r="E103" s="222">
        <f>IF(D103=$N$6,1,IF(D103=$N$5,2,IF(D103=$N$4,3,IF(D103=$N$3,4,"n/a"))))</f>
        <v>3</v>
      </c>
      <c r="F103" s="491" t="s">
        <v>302</v>
      </c>
      <c r="G103" s="491"/>
      <c r="H103" s="491"/>
      <c r="I103" s="491"/>
      <c r="J103" s="491"/>
      <c r="K103" s="491"/>
      <c r="L103" s="384" t="s">
        <v>97</v>
      </c>
      <c r="Q103" s="165"/>
    </row>
    <row r="104" spans="1:17" s="163" customFormat="1" ht="32.25" customHeight="1" x14ac:dyDescent="0.25">
      <c r="A104" s="521" t="s">
        <v>184</v>
      </c>
      <c r="B104" s="522"/>
      <c r="C104" s="302" t="s">
        <v>273</v>
      </c>
      <c r="D104" s="204" t="s">
        <v>43</v>
      </c>
      <c r="E104" s="125">
        <f>IF(D104=$N$6,1,IF(D104=$N$5,2,IF(D104=$N$4,3,IF(D104=$N$3,4,"n/a"))))</f>
        <v>2</v>
      </c>
      <c r="F104" s="508" t="s">
        <v>300</v>
      </c>
      <c r="G104" s="508"/>
      <c r="H104" s="508"/>
      <c r="I104" s="508"/>
      <c r="J104" s="508"/>
      <c r="K104" s="508"/>
      <c r="L104" s="384" t="s">
        <v>97</v>
      </c>
      <c r="Q104" s="168"/>
    </row>
    <row r="105" spans="1:17" ht="51" customHeight="1" thickBot="1" x14ac:dyDescent="0.3">
      <c r="A105" s="533" t="s">
        <v>185</v>
      </c>
      <c r="B105" s="534"/>
      <c r="C105" s="302" t="s">
        <v>273</v>
      </c>
      <c r="D105" s="175" t="s">
        <v>5</v>
      </c>
      <c r="E105" s="185">
        <f>IF(D105=$N$6,1,IF(D105=$N$5,2,IF(D105=$N$4,3,IF(D105=$N$3,4,"n/a"))))</f>
        <v>3</v>
      </c>
      <c r="F105" s="508" t="s">
        <v>301</v>
      </c>
      <c r="G105" s="517"/>
      <c r="H105" s="508"/>
      <c r="I105" s="508"/>
      <c r="J105" s="517"/>
      <c r="K105" s="508"/>
      <c r="L105" s="384" t="s">
        <v>97</v>
      </c>
    </row>
    <row r="106" spans="1:17" ht="32.25" customHeight="1" thickBot="1" x14ac:dyDescent="0.3">
      <c r="A106" s="600"/>
      <c r="B106" s="601"/>
      <c r="C106" s="41" t="s">
        <v>24</v>
      </c>
      <c r="D106" s="29" t="str">
        <f>IF(E106&lt;1.5,"Low",IF(E106&lt;2.5,"Moderate",IF(E106&lt;3.5,"Substantial",IF(E106&lt;4.5,"High","n/a"))))</f>
        <v>Substantial</v>
      </c>
      <c r="E106" s="154">
        <f>IF(COUNT(E103:E105)=0,"n/a",AVERAGE(E103:E105))</f>
        <v>2.6666666666666665</v>
      </c>
      <c r="F106" s="30">
        <f>E106</f>
        <v>2.6666666666666665</v>
      </c>
      <c r="G106" s="226"/>
      <c r="H106" s="53" t="s">
        <v>23</v>
      </c>
      <c r="I106" s="28" t="str">
        <f>D106</f>
        <v>Substantial</v>
      </c>
      <c r="J106" s="32">
        <f>IF(I106=$N$7,"n/a",IF(AND(I106=$N$5,D106=$N$6),1.5,IF(AND(I106=$N$4,D106=$N$5),2.5,IF(AND(I106=$N$3,D106=$N$4),3.5,IF(AND(I106=$N$6,D106=$N$5),1.49,IF(AND(I106=$N$5,D106=$N$4),2.49,IF(AND(I106=$N$4,D106=$N$3),3.49,E106)))))))</f>
        <v>2.6666666666666665</v>
      </c>
      <c r="K106" s="91" t="s">
        <v>92</v>
      </c>
      <c r="L106" s="386"/>
    </row>
    <row r="107" spans="1:17" ht="19.5" customHeight="1" x14ac:dyDescent="0.25">
      <c r="A107" s="402" t="s">
        <v>165</v>
      </c>
      <c r="B107" s="223"/>
      <c r="C107" s="223"/>
      <c r="D107" s="223"/>
      <c r="E107" s="223"/>
      <c r="F107" s="223"/>
      <c r="G107" s="223"/>
      <c r="H107" s="223"/>
      <c r="I107" s="223"/>
      <c r="J107" s="223"/>
      <c r="K107" s="224"/>
      <c r="L107" s="386"/>
    </row>
    <row r="108" spans="1:17" ht="99.65" customHeight="1" x14ac:dyDescent="0.25">
      <c r="A108" s="523" t="s">
        <v>186</v>
      </c>
      <c r="B108" s="524"/>
      <c r="C108" s="236" t="s">
        <v>273</v>
      </c>
      <c r="D108" s="178" t="s">
        <v>5</v>
      </c>
      <c r="E108" s="222">
        <f>IF(D108=$N$6,1,IF(D108=$N$5,2,IF(D108=$N$4,3,IF(D108=$N$3,4,"n/a"))))</f>
        <v>3</v>
      </c>
      <c r="F108" s="491" t="s">
        <v>278</v>
      </c>
      <c r="G108" s="491"/>
      <c r="H108" s="491"/>
      <c r="I108" s="491"/>
      <c r="J108" s="491"/>
      <c r="K108" s="491"/>
      <c r="L108" s="386"/>
    </row>
    <row r="109" spans="1:17" ht="31.5" customHeight="1" thickBot="1" x14ac:dyDescent="0.3">
      <c r="A109" s="535" t="s">
        <v>187</v>
      </c>
      <c r="B109" s="536"/>
      <c r="C109" s="239" t="s">
        <v>281</v>
      </c>
      <c r="D109" s="177" t="s">
        <v>43</v>
      </c>
      <c r="E109" s="185">
        <f>IF(D109=$N$6,1,IF(D109=$N$5,2,IF(D109=$N$4,3,IF(D109=$N$3,4,"n/a"))))</f>
        <v>2</v>
      </c>
      <c r="F109" s="519" t="s">
        <v>303</v>
      </c>
      <c r="G109" s="520"/>
      <c r="H109" s="520"/>
      <c r="I109" s="520"/>
      <c r="J109" s="520"/>
      <c r="K109" s="518"/>
      <c r="L109" s="386"/>
    </row>
    <row r="110" spans="1:17" ht="27" customHeight="1" thickBot="1" x14ac:dyDescent="0.3">
      <c r="A110" s="531"/>
      <c r="B110" s="532"/>
      <c r="C110" s="41" t="s">
        <v>24</v>
      </c>
      <c r="D110" s="29" t="str">
        <f>IF(E110&lt;1.5,"Low",IF(E110&lt;2.5,"Moderate",IF(E110&lt;3.5,"Substantial",IF(E110&lt;4.5,"High","n/a"))))</f>
        <v>Substantial</v>
      </c>
      <c r="E110" s="154">
        <f>IF(COUNT(E108:E109)=0,"n/a",AVERAGE(E108:E109))</f>
        <v>2.5</v>
      </c>
      <c r="F110" s="30">
        <f>E110</f>
        <v>2.5</v>
      </c>
      <c r="G110" s="225"/>
      <c r="H110" s="31" t="s">
        <v>23</v>
      </c>
      <c r="I110" s="28" t="str">
        <f>D110</f>
        <v>Substantial</v>
      </c>
      <c r="J110" s="32">
        <f>IF(I110=$N$7,"n/a",IF(AND(I110=$N$5,D110=$N$6),1.5,IF(AND(I110=$N$4,D110=$N$5),2.5,IF(AND(I110=$N$3,D110=$N$4),3.5,IF(AND(I110=$N$6,D110=$N$5),1.49,IF(AND(I110=$N$5,D110=$N$4),2.49,IF(AND(I110=$N$4,D110=$N$3),3.49,E110)))))))</f>
        <v>2.5</v>
      </c>
      <c r="K110" s="91" t="s">
        <v>92</v>
      </c>
      <c r="L110" s="386"/>
    </row>
    <row r="111" spans="1:17" ht="21" customHeight="1" x14ac:dyDescent="0.35">
      <c r="A111" s="402" t="s">
        <v>166</v>
      </c>
      <c r="B111" s="223"/>
      <c r="C111" s="223"/>
      <c r="D111" s="223"/>
      <c r="E111" s="223"/>
      <c r="F111" s="223"/>
      <c r="G111" s="223"/>
      <c r="H111" s="223"/>
      <c r="I111" s="223"/>
      <c r="J111" s="223"/>
      <c r="K111" s="224"/>
      <c r="L111" s="386"/>
      <c r="Q111" s="169"/>
    </row>
    <row r="112" spans="1:17" ht="49.5" customHeight="1" x14ac:dyDescent="0.25">
      <c r="A112" s="523" t="s">
        <v>188</v>
      </c>
      <c r="B112" s="524"/>
      <c r="C112" s="236" t="s">
        <v>282</v>
      </c>
      <c r="D112" s="233" t="s">
        <v>43</v>
      </c>
      <c r="E112" s="222">
        <f>IF(D112=$N$6,1,IF(D112=$N$5,2,IF(D112=$N$4,3,IF(D112=$N$3,4,"n/a"))))</f>
        <v>2</v>
      </c>
      <c r="F112" s="491" t="s">
        <v>311</v>
      </c>
      <c r="G112" s="491"/>
      <c r="H112" s="491"/>
      <c r="I112" s="491"/>
      <c r="J112" s="491"/>
      <c r="K112" s="491"/>
      <c r="L112" s="386"/>
    </row>
    <row r="113" spans="1:12" ht="30.75" customHeight="1" x14ac:dyDescent="0.25">
      <c r="A113" s="521" t="s">
        <v>189</v>
      </c>
      <c r="B113" s="522"/>
      <c r="C113" s="237" t="s">
        <v>283</v>
      </c>
      <c r="D113" s="204" t="s">
        <v>43</v>
      </c>
      <c r="E113" s="125">
        <f>IF(D113=$N$6,1,IF(D113=$N$5,2,IF(D113=$N$4,3,IF(D113=$N$3,4,"n/a"))))</f>
        <v>2</v>
      </c>
      <c r="F113" s="514" t="s">
        <v>308</v>
      </c>
      <c r="G113" s="508"/>
      <c r="H113" s="508"/>
      <c r="I113" s="508"/>
      <c r="J113" s="508"/>
      <c r="K113" s="515"/>
      <c r="L113" s="386"/>
    </row>
    <row r="114" spans="1:12" ht="42.75" customHeight="1" thickBot="1" x14ac:dyDescent="0.3">
      <c r="A114" s="533" t="s">
        <v>167</v>
      </c>
      <c r="B114" s="534"/>
      <c r="C114" s="238"/>
      <c r="D114" s="175" t="s">
        <v>19</v>
      </c>
      <c r="E114" s="185" t="str">
        <f>IF(D114=$N$6,1,IF(D114=$N$5,2,IF(D114=$N$4,3,IF(D114=$N$3,4,"n/a"))))</f>
        <v>n/a</v>
      </c>
      <c r="F114" s="516" t="s">
        <v>304</v>
      </c>
      <c r="G114" s="517"/>
      <c r="H114" s="517"/>
      <c r="I114" s="517"/>
      <c r="J114" s="517"/>
      <c r="K114" s="518"/>
      <c r="L114" s="384" t="s">
        <v>97</v>
      </c>
    </row>
    <row r="115" spans="1:12" ht="26.25" customHeight="1" thickBot="1" x14ac:dyDescent="0.3">
      <c r="A115" s="595"/>
      <c r="B115" s="596"/>
      <c r="C115" s="41" t="s">
        <v>24</v>
      </c>
      <c r="D115" s="29" t="str">
        <f>IF(E115&lt;1.5,"Low",IF(E115&lt;2.5,"Moderate",IF(E115&lt;3.5,"Substantial",IF(E115&lt;4.5,"High","n/a"))))</f>
        <v>Moderate</v>
      </c>
      <c r="E115" s="154">
        <f>IF(COUNT(E112:E114)=0,"n/a",AVERAGE(E112:E114))</f>
        <v>2</v>
      </c>
      <c r="F115" s="30">
        <f>E115</f>
        <v>2</v>
      </c>
      <c r="G115" s="225"/>
      <c r="H115" s="31" t="s">
        <v>23</v>
      </c>
      <c r="I115" s="28" t="s">
        <v>43</v>
      </c>
      <c r="J115" s="32">
        <f>IF(I115=$N$7,"n/a",IF(AND(I115=$N$5,D115=$N$6),1.5,IF(AND(I115=$N$4,D115=$N$5),2.5,IF(AND(I115=$N$3,D115=$N$4),3.5,IF(AND(I115=$N$6,D115=$N$5),1.49,IF(AND(I115=$N$5,D115=$N$4),2.49,IF(AND(I115=$N$4,D115=$N$3),3.49,E115)))))))</f>
        <v>2</v>
      </c>
      <c r="K115" s="91" t="s">
        <v>92</v>
      </c>
      <c r="L115" s="386"/>
    </row>
    <row r="116" spans="1:12" ht="23.25" customHeight="1" x14ac:dyDescent="0.25">
      <c r="A116" s="402" t="s">
        <v>170</v>
      </c>
      <c r="B116" s="223"/>
      <c r="C116" s="223"/>
      <c r="D116" s="223"/>
      <c r="E116" s="223"/>
      <c r="F116" s="223"/>
      <c r="G116" s="223"/>
      <c r="H116" s="223"/>
      <c r="I116" s="223"/>
      <c r="J116" s="223"/>
      <c r="K116" s="224"/>
      <c r="L116" s="386"/>
    </row>
    <row r="117" spans="1:12" ht="33" customHeight="1" x14ac:dyDescent="0.25">
      <c r="A117" s="512" t="s">
        <v>171</v>
      </c>
      <c r="B117" s="513"/>
      <c r="C117" s="240"/>
      <c r="D117" s="178" t="s">
        <v>19</v>
      </c>
      <c r="E117" s="125" t="str">
        <f>IF(D117=$N$6,1,IF(D117=$N$5,2,IF(D117=$N$4,3,IF(D117=$N$3,4,"n/a"))))</f>
        <v>n/a</v>
      </c>
      <c r="F117" s="491" t="s">
        <v>16</v>
      </c>
      <c r="G117" s="491"/>
      <c r="H117" s="491"/>
      <c r="I117" s="491"/>
      <c r="J117" s="491"/>
      <c r="K117" s="491"/>
      <c r="L117" s="384"/>
    </row>
    <row r="118" spans="1:12" ht="33" customHeight="1" x14ac:dyDescent="0.25">
      <c r="A118" s="512" t="s">
        <v>172</v>
      </c>
      <c r="B118" s="513"/>
      <c r="C118" s="237"/>
      <c r="D118" s="204" t="s">
        <v>19</v>
      </c>
      <c r="E118" s="125" t="str">
        <f>IF(D118=$N$6,1,IF(D118=$N$5,2,IF(D118=$N$4,3,IF(D118=$N$3,4,"n/a"))))</f>
        <v>n/a</v>
      </c>
      <c r="F118" s="514" t="s">
        <v>16</v>
      </c>
      <c r="G118" s="508"/>
      <c r="H118" s="508"/>
      <c r="I118" s="508"/>
      <c r="J118" s="508"/>
      <c r="K118" s="515"/>
      <c r="L118" s="384"/>
    </row>
    <row r="119" spans="1:12" ht="34.5" customHeight="1" thickBot="1" x14ac:dyDescent="0.3">
      <c r="A119" s="597" t="s">
        <v>195</v>
      </c>
      <c r="B119" s="598"/>
      <c r="C119" s="240"/>
      <c r="D119" s="177" t="s">
        <v>19</v>
      </c>
      <c r="E119" s="185" t="str">
        <f>IF(D119=$N$6,1,IF(D119=$N$5,2,IF(D119=$N$4,3,IF(D119=$N$3,4,"n/a"))))</f>
        <v>n/a</v>
      </c>
      <c r="F119" s="516" t="s">
        <v>16</v>
      </c>
      <c r="G119" s="517"/>
      <c r="H119" s="517"/>
      <c r="I119" s="517"/>
      <c r="J119" s="517"/>
      <c r="K119" s="518"/>
      <c r="L119" s="384"/>
    </row>
    <row r="120" spans="1:12" ht="27" customHeight="1" thickBot="1" x14ac:dyDescent="0.3">
      <c r="A120" s="531"/>
      <c r="B120" s="532"/>
      <c r="C120" s="41" t="s">
        <v>24</v>
      </c>
      <c r="D120" s="29" t="str">
        <f>IF(E120&lt;1.5,"Low",IF(E120&lt;2.5,"Moderate",IF(E120&lt;3.5,"Substantial",IF(E120&lt;4.5,"High","n/a"))))</f>
        <v>n/a</v>
      </c>
      <c r="E120" s="154" t="str">
        <f>IF(COUNT(E117:E119)=0,"n/a",AVERAGE(E117:E119))</f>
        <v>n/a</v>
      </c>
      <c r="F120" s="30" t="str">
        <f>E120</f>
        <v>n/a</v>
      </c>
      <c r="G120" s="225"/>
      <c r="H120" s="31" t="s">
        <v>23</v>
      </c>
      <c r="I120" s="28" t="str">
        <f>D120</f>
        <v>n/a</v>
      </c>
      <c r="J120" s="32" t="str">
        <f>IF(I120=$N$7,"n/a",IF(AND(I120=$N$5,D120=$N$6),1.5,IF(AND(I120=$N$4,D120=$N$5),2.5,IF(AND(I120=$N$3,D120=$N$4),3.5,IF(AND(I120=$N$6,D120=$N$5),1.49,IF(AND(I120=$N$5,D120=$N$4),2.49,IF(AND(I120=$N$4,D120=$N$3),3.49,E120)))))))</f>
        <v>n/a</v>
      </c>
      <c r="K120" s="91" t="s">
        <v>92</v>
      </c>
      <c r="L120" s="386"/>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119" priority="928" operator="equal">
      <formula>"High"</formula>
    </cfRule>
    <cfRule type="cellIs" dxfId="118" priority="929" operator="equal">
      <formula>"Substantial"</formula>
    </cfRule>
    <cfRule type="cellIs" dxfId="117" priority="930" operator="equal">
      <formula>"Moderate"</formula>
    </cfRule>
    <cfRule type="cellIs" dxfId="116" priority="931" operator="equal">
      <formula>"Low"</formula>
    </cfRule>
  </conditionalFormatting>
  <conditionalFormatting sqref="C1">
    <cfRule type="cellIs" dxfId="115" priority="635" operator="equal">
      <formula>"High"</formula>
    </cfRule>
    <cfRule type="cellIs" dxfId="114" priority="636" operator="equal">
      <formula>"Substantial"</formula>
    </cfRule>
    <cfRule type="cellIs" dxfId="113" priority="637" operator="equal">
      <formula>"Moderate"</formula>
    </cfRule>
    <cfRule type="cellIs" dxfId="112" priority="638" operator="equal">
      <formula>"Low"</formula>
    </cfRule>
  </conditionalFormatting>
  <conditionalFormatting sqref="F1">
    <cfRule type="cellIs" dxfId="111" priority="631" operator="equal">
      <formula>"High"</formula>
    </cfRule>
    <cfRule type="cellIs" dxfId="110" priority="632" operator="equal">
      <formula>"Substantial"</formula>
    </cfRule>
    <cfRule type="cellIs" dxfId="109" priority="633" operator="equal">
      <formula>"Moderate"</formula>
    </cfRule>
    <cfRule type="cellIs" dxfId="108" priority="634" operator="equal">
      <formula>"Low"</formula>
    </cfRule>
  </conditionalFormatting>
  <conditionalFormatting sqref="A26 A106 A92:K93 A107:K108 A118:B118 A119:J119 A113:J114 A109:J109 A99:B99 A94:J94 A95:K96 A100:K103 C106:K106 A110:K112 A115:K117 A120:K120 C26:K26 A3:K25 A62:K72 A73:J74 A75:K90 D99:J99 A104:B105 D104:K105 A27:K58">
    <cfRule type="cellIs" dxfId="107" priority="53" operator="equal">
      <formula>$N$6</formula>
    </cfRule>
    <cfRule type="cellIs" dxfId="106" priority="54" operator="equal">
      <formula>$N$5</formula>
    </cfRule>
    <cfRule type="cellIs" dxfId="105" priority="55" operator="equal">
      <formula>$N$4</formula>
    </cfRule>
    <cfRule type="cellIs" dxfId="104" priority="56" operator="equal">
      <formula>$N$3</formula>
    </cfRule>
  </conditionalFormatting>
  <conditionalFormatting sqref="A60:E60 A59:B59 D59:E59 A61:B61 D61:E61">
    <cfRule type="cellIs" dxfId="103" priority="65" operator="equal">
      <formula>$N$6</formula>
    </cfRule>
    <cfRule type="cellIs" dxfId="102" priority="66" operator="equal">
      <formula>$N$5</formula>
    </cfRule>
    <cfRule type="cellIs" dxfId="101" priority="67" operator="equal">
      <formula>$N$4</formula>
    </cfRule>
    <cfRule type="cellIs" dxfId="100" priority="68" operator="equal">
      <formula>$N$3</formula>
    </cfRule>
  </conditionalFormatting>
  <conditionalFormatting sqref="F59:K61">
    <cfRule type="cellIs" dxfId="99" priority="41" operator="equal">
      <formula>$N$6</formula>
    </cfRule>
    <cfRule type="cellIs" dxfId="98" priority="42" operator="equal">
      <formula>$N$5</formula>
    </cfRule>
    <cfRule type="cellIs" dxfId="97" priority="43" operator="equal">
      <formula>$N$4</formula>
    </cfRule>
    <cfRule type="cellIs" dxfId="96" priority="44" operator="equal">
      <formula>$N$3</formula>
    </cfRule>
  </conditionalFormatting>
  <conditionalFormatting sqref="A91 C91:I91 K91">
    <cfRule type="cellIs" dxfId="95" priority="37" operator="equal">
      <formula>$N$6</formula>
    </cfRule>
    <cfRule type="cellIs" dxfId="94" priority="38" operator="equal">
      <formula>$N$5</formula>
    </cfRule>
    <cfRule type="cellIs" dxfId="93" priority="39" operator="equal">
      <formula>$N$4</formula>
    </cfRule>
    <cfRule type="cellIs" dxfId="92" priority="40" operator="equal">
      <formula>$N$3</formula>
    </cfRule>
  </conditionalFormatting>
  <conditionalFormatting sqref="A97:K97 A98:J98">
    <cfRule type="cellIs" dxfId="91" priority="33" operator="equal">
      <formula>$N$6</formula>
    </cfRule>
    <cfRule type="cellIs" dxfId="90" priority="34" operator="equal">
      <formula>$N$5</formula>
    </cfRule>
    <cfRule type="cellIs" dxfId="89" priority="35" operator="equal">
      <formula>$N$4</formula>
    </cfRule>
    <cfRule type="cellIs" dxfId="88" priority="36" operator="equal">
      <formula>$N$3</formula>
    </cfRule>
  </conditionalFormatting>
  <conditionalFormatting sqref="C118:J118">
    <cfRule type="cellIs" dxfId="87" priority="29" operator="equal">
      <formula>$N$6</formula>
    </cfRule>
    <cfRule type="cellIs" dxfId="86" priority="30" operator="equal">
      <formula>$N$5</formula>
    </cfRule>
    <cfRule type="cellIs" dxfId="85" priority="31" operator="equal">
      <formula>$N$4</formula>
    </cfRule>
    <cfRule type="cellIs" dxfId="84" priority="32" operator="equal">
      <formula>$N$3</formula>
    </cfRule>
  </conditionalFormatting>
  <conditionalFormatting sqref="J91">
    <cfRule type="cellIs" dxfId="83" priority="21" operator="equal">
      <formula>$N$6</formula>
    </cfRule>
    <cfRule type="cellIs" dxfId="82" priority="22" operator="equal">
      <formula>$N$5</formula>
    </cfRule>
    <cfRule type="cellIs" dxfId="81" priority="23" operator="equal">
      <formula>$N$4</formula>
    </cfRule>
    <cfRule type="cellIs" dxfId="80" priority="24" operator="equal">
      <formula>$N$3</formula>
    </cfRule>
  </conditionalFormatting>
  <conditionalFormatting sqref="C59">
    <cfRule type="cellIs" dxfId="79" priority="17" operator="equal">
      <formula>$N$6</formula>
    </cfRule>
    <cfRule type="cellIs" dxfId="78" priority="18" operator="equal">
      <formula>$N$5</formula>
    </cfRule>
    <cfRule type="cellIs" dxfId="77" priority="19" operator="equal">
      <formula>$N$4</formula>
    </cfRule>
    <cfRule type="cellIs" dxfId="76" priority="20" operator="equal">
      <formula>$N$3</formula>
    </cfRule>
  </conditionalFormatting>
  <conditionalFormatting sqref="C61">
    <cfRule type="cellIs" dxfId="75" priority="13" operator="equal">
      <formula>$N$6</formula>
    </cfRule>
    <cfRule type="cellIs" dxfId="74" priority="14" operator="equal">
      <formula>$N$5</formula>
    </cfRule>
    <cfRule type="cellIs" dxfId="73" priority="15" operator="equal">
      <formula>$N$4</formula>
    </cfRule>
    <cfRule type="cellIs" dxfId="72" priority="16" operator="equal">
      <formula>$N$3</formula>
    </cfRule>
  </conditionalFormatting>
  <conditionalFormatting sqref="C99">
    <cfRule type="cellIs" dxfId="71" priority="9" operator="equal">
      <formula>$N$6</formula>
    </cfRule>
    <cfRule type="cellIs" dxfId="70" priority="10" operator="equal">
      <formula>$N$5</formula>
    </cfRule>
    <cfRule type="cellIs" dxfId="69" priority="11" operator="equal">
      <formula>$N$4</formula>
    </cfRule>
    <cfRule type="cellIs" dxfId="68" priority="12" operator="equal">
      <formula>$N$3</formula>
    </cfRule>
  </conditionalFormatting>
  <conditionalFormatting sqref="C105">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C104">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A11" zoomScaleNormal="100" zoomScaleSheetLayoutView="115" workbookViewId="0">
      <selection activeCell="B13" sqref="B13"/>
    </sheetView>
  </sheetViews>
  <sheetFormatPr defaultColWidth="8.81640625" defaultRowHeight="12.5" x14ac:dyDescent="0.25"/>
  <cols>
    <col min="1" max="1" width="12.81640625" style="95" customWidth="1"/>
    <col min="2" max="2" width="126" style="95" customWidth="1"/>
    <col min="3" max="3" width="8.81640625" style="95"/>
    <col min="4" max="5" width="17.7265625" style="95" customWidth="1"/>
    <col min="6" max="6" width="17.81640625" style="95" customWidth="1"/>
    <col min="7" max="16384" width="8.81640625" style="95"/>
  </cols>
  <sheetData>
    <row r="1" spans="1:2" ht="24" customHeight="1" thickBot="1" x14ac:dyDescent="0.3">
      <c r="A1" s="616" t="s">
        <v>123</v>
      </c>
      <c r="B1" s="617"/>
    </row>
    <row r="2" spans="1:2" s="163" customFormat="1" ht="23.25" customHeight="1" x14ac:dyDescent="0.25">
      <c r="A2" s="618" t="s">
        <v>211</v>
      </c>
      <c r="B2" s="619"/>
    </row>
    <row r="3" spans="1:2" ht="40.5" customHeight="1" x14ac:dyDescent="0.25">
      <c r="A3" s="394" t="s">
        <v>200</v>
      </c>
      <c r="B3" s="399" t="s">
        <v>196</v>
      </c>
    </row>
    <row r="4" spans="1:2" ht="36" customHeight="1" x14ac:dyDescent="0.25">
      <c r="A4" s="417" t="s">
        <v>201</v>
      </c>
      <c r="B4" s="97" t="s">
        <v>198</v>
      </c>
    </row>
    <row r="5" spans="1:2" ht="36" customHeight="1" thickBot="1" x14ac:dyDescent="0.3">
      <c r="A5" s="394" t="s">
        <v>215</v>
      </c>
      <c r="B5" s="397" t="s">
        <v>216</v>
      </c>
    </row>
    <row r="6" spans="1:2" ht="23.25" customHeight="1" x14ac:dyDescent="0.25">
      <c r="A6" s="620" t="s">
        <v>197</v>
      </c>
      <c r="B6" s="621"/>
    </row>
    <row r="7" spans="1:2" ht="21.75" customHeight="1" x14ac:dyDescent="0.25">
      <c r="A7" s="393" t="s">
        <v>136</v>
      </c>
      <c r="B7" s="259"/>
    </row>
    <row r="8" spans="1:2" ht="37.5" customHeight="1" x14ac:dyDescent="0.25">
      <c r="A8" s="96">
        <v>1</v>
      </c>
      <c r="B8" s="399" t="s">
        <v>199</v>
      </c>
    </row>
    <row r="9" spans="1:2" ht="22.5" customHeight="1" x14ac:dyDescent="0.3">
      <c r="A9" s="393" t="s">
        <v>134</v>
      </c>
      <c r="B9" s="258"/>
    </row>
    <row r="10" spans="1:2" ht="130.5" customHeight="1" x14ac:dyDescent="0.25">
      <c r="A10" s="398">
        <f>+A8+1</f>
        <v>2</v>
      </c>
      <c r="B10" s="97" t="s">
        <v>212</v>
      </c>
    </row>
    <row r="11" spans="1:2" ht="27" customHeight="1" x14ac:dyDescent="0.25">
      <c r="A11" s="398">
        <f>+A10+1</f>
        <v>3</v>
      </c>
      <c r="B11" s="97" t="s">
        <v>202</v>
      </c>
    </row>
    <row r="12" spans="1:2" ht="23.25" customHeight="1" x14ac:dyDescent="0.25">
      <c r="A12" s="398">
        <f t="shared" ref="A12:A13" si="0">+A11+1</f>
        <v>4</v>
      </c>
      <c r="B12" s="97" t="s">
        <v>209</v>
      </c>
    </row>
    <row r="13" spans="1:2" ht="127" customHeight="1" x14ac:dyDescent="0.25">
      <c r="A13" s="398">
        <f t="shared" si="0"/>
        <v>5</v>
      </c>
      <c r="B13" s="97" t="s">
        <v>210</v>
      </c>
    </row>
    <row r="14" spans="1:2" ht="22.5" customHeight="1" x14ac:dyDescent="0.25">
      <c r="A14" s="393" t="s">
        <v>135</v>
      </c>
      <c r="B14" s="259"/>
    </row>
    <row r="15" spans="1:2" ht="54.75" customHeight="1" x14ac:dyDescent="0.25">
      <c r="A15" s="398">
        <f>+A13+1</f>
        <v>6</v>
      </c>
      <c r="B15" s="97" t="s">
        <v>203</v>
      </c>
    </row>
    <row r="16" spans="1:2" ht="23.25" customHeight="1" x14ac:dyDescent="0.25">
      <c r="A16" s="398">
        <f t="shared" ref="A16:A18" si="1">+A15+1</f>
        <v>7</v>
      </c>
      <c r="B16" s="97" t="s">
        <v>204</v>
      </c>
    </row>
    <row r="17" spans="1:6" ht="24.75" customHeight="1" x14ac:dyDescent="0.25">
      <c r="A17" s="398">
        <f t="shared" si="1"/>
        <v>8</v>
      </c>
      <c r="B17" s="97" t="s">
        <v>205</v>
      </c>
    </row>
    <row r="18" spans="1:6" ht="24.75" customHeight="1" x14ac:dyDescent="0.25">
      <c r="A18" s="398">
        <f t="shared" si="1"/>
        <v>9</v>
      </c>
      <c r="B18" s="97" t="s">
        <v>206</v>
      </c>
    </row>
    <row r="19" spans="1:6" ht="21.75" customHeight="1" x14ac:dyDescent="0.25">
      <c r="A19" s="393" t="s">
        <v>136</v>
      </c>
      <c r="B19" s="259"/>
    </row>
    <row r="20" spans="1:6" ht="40.5" customHeight="1" thickBot="1" x14ac:dyDescent="0.3">
      <c r="A20" s="96">
        <f>+A18+1</f>
        <v>10</v>
      </c>
      <c r="B20" s="397" t="s">
        <v>207</v>
      </c>
    </row>
    <row r="21" spans="1:6" ht="52.5" customHeight="1" thickBot="1" x14ac:dyDescent="0.3">
      <c r="A21" s="396" t="s">
        <v>125</v>
      </c>
      <c r="B21" s="260" t="s">
        <v>208</v>
      </c>
      <c r="E21" s="14"/>
      <c r="F21" s="14"/>
    </row>
    <row r="24" spans="1:6" ht="17.25" customHeight="1" x14ac:dyDescent="0.25">
      <c r="A24" s="395" t="s">
        <v>94</v>
      </c>
      <c r="B24" s="395" t="s">
        <v>93</v>
      </c>
    </row>
    <row r="25" spans="1:6" x14ac:dyDescent="0.25">
      <c r="A25" s="98" t="s">
        <v>95</v>
      </c>
      <c r="B25" s="98" t="s">
        <v>73</v>
      </c>
    </row>
    <row r="26" spans="1:6" x14ac:dyDescent="0.25">
      <c r="A26" s="98" t="s">
        <v>96</v>
      </c>
      <c r="B26" s="98" t="s">
        <v>73</v>
      </c>
    </row>
    <row r="27" spans="1:6" x14ac:dyDescent="0.25">
      <c r="A27" s="98" t="s">
        <v>98</v>
      </c>
      <c r="B27" s="99" t="s">
        <v>99</v>
      </c>
    </row>
    <row r="28" spans="1:6" ht="34.5" x14ac:dyDescent="0.25">
      <c r="A28" s="100">
        <v>2.1</v>
      </c>
      <c r="B28" s="101" t="s">
        <v>64</v>
      </c>
    </row>
    <row r="29" spans="1:6" x14ac:dyDescent="0.25">
      <c r="A29" s="102" t="s">
        <v>100</v>
      </c>
      <c r="B29" s="102" t="s">
        <v>65</v>
      </c>
    </row>
    <row r="30" spans="1:6" x14ac:dyDescent="0.25">
      <c r="A30" s="102" t="s">
        <v>101</v>
      </c>
      <c r="B30" s="102" t="s">
        <v>48</v>
      </c>
    </row>
    <row r="31" spans="1:6" ht="23" x14ac:dyDescent="0.25">
      <c r="A31" s="103" t="s">
        <v>102</v>
      </c>
      <c r="B31" s="102" t="s">
        <v>67</v>
      </c>
    </row>
    <row r="32" spans="1:6" x14ac:dyDescent="0.25">
      <c r="A32" s="104" t="s">
        <v>103</v>
      </c>
      <c r="B32" s="104" t="s">
        <v>33</v>
      </c>
    </row>
    <row r="33" spans="1:3" ht="23" x14ac:dyDescent="0.25">
      <c r="A33" s="105">
        <v>4</v>
      </c>
      <c r="B33" s="105" t="s">
        <v>104</v>
      </c>
    </row>
    <row r="34" spans="1:3" x14ac:dyDescent="0.25">
      <c r="A34" s="90" t="s">
        <v>105</v>
      </c>
      <c r="B34" s="90" t="s">
        <v>194</v>
      </c>
    </row>
    <row r="35" spans="1:3" x14ac:dyDescent="0.25">
      <c r="A35" s="90" t="s">
        <v>106</v>
      </c>
      <c r="B35" s="90" t="s">
        <v>117</v>
      </c>
    </row>
    <row r="36" spans="1:3" x14ac:dyDescent="0.25">
      <c r="A36" s="90" t="s">
        <v>107</v>
      </c>
      <c r="B36" s="90" t="s">
        <v>116</v>
      </c>
    </row>
    <row r="37" spans="1:3" ht="34.5" x14ac:dyDescent="0.25">
      <c r="A37" s="90" t="s">
        <v>108</v>
      </c>
      <c r="B37" s="90" t="s">
        <v>109</v>
      </c>
    </row>
    <row r="38" spans="1:3" ht="23" x14ac:dyDescent="0.25">
      <c r="A38" s="90" t="s">
        <v>110</v>
      </c>
      <c r="B38" s="90" t="s">
        <v>77</v>
      </c>
    </row>
    <row r="39" spans="1:3" x14ac:dyDescent="0.25">
      <c r="A39" s="90" t="s">
        <v>111</v>
      </c>
      <c r="B39" s="90" t="s">
        <v>118</v>
      </c>
    </row>
    <row r="40" spans="1:3" x14ac:dyDescent="0.25">
      <c r="A40" s="314" t="s">
        <v>112</v>
      </c>
      <c r="B40" s="314" t="s">
        <v>158</v>
      </c>
    </row>
    <row r="41" spans="1:3" x14ac:dyDescent="0.25">
      <c r="A41" s="315" t="s">
        <v>179</v>
      </c>
      <c r="B41" s="315" t="s">
        <v>182</v>
      </c>
    </row>
    <row r="42" spans="1:3" x14ac:dyDescent="0.25">
      <c r="A42" s="315" t="s">
        <v>163</v>
      </c>
      <c r="B42" s="315" t="s">
        <v>121</v>
      </c>
    </row>
    <row r="43" spans="1:3" x14ac:dyDescent="0.25">
      <c r="A43" s="315" t="s">
        <v>115</v>
      </c>
      <c r="B43" s="315" t="s">
        <v>122</v>
      </c>
    </row>
    <row r="44" spans="1:3" x14ac:dyDescent="0.25">
      <c r="A44" s="106" t="s">
        <v>173</v>
      </c>
      <c r="B44" s="106" t="s">
        <v>113</v>
      </c>
    </row>
    <row r="45" spans="1:3" x14ac:dyDescent="0.25">
      <c r="A45" s="106" t="s">
        <v>174</v>
      </c>
      <c r="B45" s="107" t="s">
        <v>114</v>
      </c>
    </row>
    <row r="46" spans="1:3" x14ac:dyDescent="0.25">
      <c r="A46" s="107" t="s">
        <v>175</v>
      </c>
      <c r="B46" s="107" t="s">
        <v>119</v>
      </c>
    </row>
    <row r="47" spans="1:3" x14ac:dyDescent="0.25">
      <c r="A47" s="107" t="s">
        <v>176</v>
      </c>
      <c r="B47" s="107" t="s">
        <v>120</v>
      </c>
    </row>
    <row r="48" spans="1:3" ht="13" thickBot="1" x14ac:dyDescent="0.3">
      <c r="A48" s="318"/>
      <c r="B48" s="318"/>
      <c r="C48" s="14"/>
    </row>
    <row r="49" spans="1:6" ht="27.75" customHeight="1" thickBot="1" x14ac:dyDescent="0.35">
      <c r="A49" s="256"/>
      <c r="B49" s="257"/>
      <c r="D49" s="261"/>
      <c r="E49" s="267" t="s">
        <v>127</v>
      </c>
      <c r="F49" s="262" t="s">
        <v>129</v>
      </c>
    </row>
    <row r="50" spans="1:6" ht="45" customHeight="1" thickBot="1" x14ac:dyDescent="0.3">
      <c r="A50" s="256"/>
      <c r="B50" s="257" t="s">
        <v>137</v>
      </c>
      <c r="C50" s="15"/>
      <c r="D50" s="272" t="s">
        <v>128</v>
      </c>
      <c r="E50" s="268" t="s">
        <v>130</v>
      </c>
      <c r="F50" s="266" t="s">
        <v>131</v>
      </c>
    </row>
    <row r="51" spans="1:6" ht="21.75" customHeight="1" x14ac:dyDescent="0.25">
      <c r="A51" s="256"/>
      <c r="B51" s="257"/>
      <c r="C51" s="15"/>
      <c r="D51" s="273" t="s">
        <v>4</v>
      </c>
      <c r="E51" s="269">
        <v>4</v>
      </c>
      <c r="F51" s="265" t="s">
        <v>138</v>
      </c>
    </row>
    <row r="52" spans="1:6" ht="21.75" customHeight="1" x14ac:dyDescent="0.25">
      <c r="A52" s="256"/>
      <c r="B52" s="257"/>
      <c r="C52" s="15"/>
      <c r="D52" s="274" t="s">
        <v>5</v>
      </c>
      <c r="E52" s="270">
        <v>3</v>
      </c>
      <c r="F52" s="263" t="s">
        <v>139</v>
      </c>
    </row>
    <row r="53" spans="1:6" ht="21.75" customHeight="1" x14ac:dyDescent="0.25">
      <c r="A53" s="256"/>
      <c r="B53" s="257"/>
      <c r="C53" s="15"/>
      <c r="D53" s="275" t="s">
        <v>43</v>
      </c>
      <c r="E53" s="270">
        <v>2</v>
      </c>
      <c r="F53" s="263" t="s">
        <v>140</v>
      </c>
    </row>
    <row r="54" spans="1:6" ht="21.75" customHeight="1" x14ac:dyDescent="0.25">
      <c r="A54" s="256"/>
      <c r="B54" s="257"/>
      <c r="C54" s="15"/>
      <c r="D54" s="276" t="s">
        <v>80</v>
      </c>
      <c r="E54" s="270">
        <v>1</v>
      </c>
      <c r="F54" s="263" t="s">
        <v>133</v>
      </c>
    </row>
    <row r="55" spans="1:6" ht="21.75" customHeight="1" thickBot="1" x14ac:dyDescent="0.3">
      <c r="A55" s="256"/>
      <c r="B55" s="257"/>
      <c r="C55" s="15"/>
      <c r="D55" s="277" t="s">
        <v>19</v>
      </c>
      <c r="E55" s="271" t="s">
        <v>132</v>
      </c>
      <c r="F55" s="264" t="s">
        <v>132</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www.w3.org/XML/1998/namespace"/>
    <ds:schemaRef ds:uri="http://schemas.microsoft.com/office/2006/metadata/properties"/>
    <ds:schemaRef ds:uri="http://schemas.microsoft.com/office/2006/documentManagement/types"/>
    <ds:schemaRef ds:uri="http://purl.org/dc/dcmitype/"/>
    <ds:schemaRef ds:uri="http://schemas.microsoft.com/sharepoint/v3"/>
    <ds:schemaRef ds:uri="http://purl.org/dc/elements/1.1/"/>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5B3F29BC-84D3-41DF-B104-7DA945FC2A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Richard Lamboll</cp:lastModifiedBy>
  <cp:lastPrinted>2015-09-16T12:49:58Z</cp:lastPrinted>
  <dcterms:created xsi:type="dcterms:W3CDTF">2012-01-04T16:00:22Z</dcterms:created>
  <dcterms:modified xsi:type="dcterms:W3CDTF">2019-07-22T08:26:37Z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