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s donnees\CIRAD\projects\VCA4D - DEVCO via AGRINATURA\Base de Conaissances\"/>
    </mc:Choice>
  </mc:AlternateContent>
  <bookViews>
    <workbookView xWindow="0" yWindow="900" windowWidth="19125" windowHeight="7410" tabRatio="686" activeTab="4"/>
  </bookViews>
  <sheets>
    <sheet name="Study id" sheetId="1" r:id="rId1"/>
    <sheet name="Value chains description" sheetId="2" r:id="rId2"/>
    <sheet name="Actor types" sheetId="3" r:id="rId3"/>
    <sheet name="Actors and Chains matrix" sheetId="4" r:id="rId4"/>
    <sheet name="Impacts" sheetId="5" r:id="rId5"/>
    <sheet name="sub-chains" sheetId="7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" i="5" l="1"/>
  <c r="S4" i="5"/>
  <c r="R2" i="5"/>
  <c r="R4" i="5"/>
  <c r="Q2" i="5"/>
  <c r="Q4" i="5"/>
  <c r="P2" i="5"/>
  <c r="P4" i="5"/>
  <c r="O2" i="5"/>
  <c r="N2" i="5"/>
  <c r="M2" i="5"/>
  <c r="M4" i="5"/>
  <c r="K2" i="5"/>
  <c r="J2" i="5"/>
  <c r="J4" i="5"/>
  <c r="I2" i="5"/>
  <c r="I4" i="5"/>
  <c r="H2" i="5"/>
  <c r="G2" i="5"/>
  <c r="F2" i="5"/>
  <c r="F4" i="5"/>
  <c r="S14" i="5" l="1"/>
  <c r="R14" i="5"/>
  <c r="Q14" i="5"/>
  <c r="P14" i="5"/>
  <c r="O14" i="5"/>
  <c r="N14" i="5"/>
  <c r="M14" i="5"/>
  <c r="M12" i="5"/>
  <c r="N12" i="5"/>
  <c r="O12" i="5"/>
  <c r="P12" i="5"/>
  <c r="Q12" i="5"/>
  <c r="R12" i="5"/>
  <c r="S12" i="5"/>
  <c r="M13" i="5"/>
  <c r="N13" i="5"/>
  <c r="L13" i="5" s="1"/>
  <c r="O13" i="5"/>
  <c r="P13" i="5"/>
  <c r="Q13" i="5"/>
  <c r="R13" i="5"/>
  <c r="S13" i="5"/>
  <c r="S11" i="5"/>
  <c r="R11" i="5"/>
  <c r="Q11" i="5"/>
  <c r="P11" i="5"/>
  <c r="O11" i="5"/>
  <c r="N11" i="5"/>
  <c r="L11" i="5" s="1"/>
  <c r="M11" i="5"/>
  <c r="M8" i="5"/>
  <c r="L8" i="5" s="1"/>
  <c r="N8" i="5"/>
  <c r="O8" i="5"/>
  <c r="P8" i="5"/>
  <c r="Q8" i="5"/>
  <c r="R8" i="5"/>
  <c r="S8" i="5"/>
  <c r="M9" i="5"/>
  <c r="N9" i="5"/>
  <c r="O9" i="5"/>
  <c r="L9" i="5" s="1"/>
  <c r="P9" i="5"/>
  <c r="Q9" i="5"/>
  <c r="R9" i="5"/>
  <c r="S9" i="5"/>
  <c r="M10" i="5"/>
  <c r="N10" i="5"/>
  <c r="O10" i="5"/>
  <c r="P10" i="5"/>
  <c r="Q10" i="5"/>
  <c r="R10" i="5"/>
  <c r="S10" i="5"/>
  <c r="S7" i="5"/>
  <c r="R7" i="5"/>
  <c r="Q7" i="5"/>
  <c r="P7" i="5"/>
  <c r="O7" i="5"/>
  <c r="N7" i="5"/>
  <c r="M7" i="5"/>
  <c r="M5" i="5"/>
  <c r="N5" i="5"/>
  <c r="O5" i="5"/>
  <c r="P5" i="5"/>
  <c r="Q5" i="5"/>
  <c r="R5" i="5"/>
  <c r="S5" i="5"/>
  <c r="L5" i="5" s="1"/>
  <c r="M6" i="5"/>
  <c r="L6" i="5" s="1"/>
  <c r="N6" i="5"/>
  <c r="O6" i="5"/>
  <c r="P6" i="5"/>
  <c r="Q6" i="5"/>
  <c r="R6" i="5"/>
  <c r="S6" i="5"/>
  <c r="L7" i="5"/>
  <c r="L10" i="5"/>
  <c r="L12" i="5"/>
  <c r="L14" i="5"/>
  <c r="L4" i="5"/>
  <c r="O4" i="5"/>
  <c r="N4" i="5"/>
  <c r="C15" i="2"/>
  <c r="E5" i="5"/>
  <c r="E6" i="5"/>
  <c r="E7" i="5"/>
  <c r="E8" i="5"/>
  <c r="E9" i="5"/>
  <c r="E10" i="5"/>
  <c r="E11" i="5"/>
  <c r="E12" i="5"/>
  <c r="E13" i="5"/>
  <c r="E14" i="5"/>
  <c r="E4" i="5"/>
  <c r="K14" i="5"/>
  <c r="J14" i="5"/>
  <c r="I14" i="5"/>
  <c r="H14" i="5"/>
  <c r="G14" i="5"/>
  <c r="F14" i="5"/>
  <c r="F12" i="5"/>
  <c r="G12" i="5"/>
  <c r="H12" i="5"/>
  <c r="I12" i="5"/>
  <c r="J12" i="5"/>
  <c r="K12" i="5"/>
  <c r="F13" i="5"/>
  <c r="G13" i="5"/>
  <c r="H13" i="5"/>
  <c r="I13" i="5"/>
  <c r="J13" i="5"/>
  <c r="K13" i="5"/>
  <c r="K11" i="5"/>
  <c r="J11" i="5"/>
  <c r="I11" i="5"/>
  <c r="H11" i="5"/>
  <c r="G11" i="5"/>
  <c r="F11" i="5"/>
  <c r="F8" i="5"/>
  <c r="G8" i="5"/>
  <c r="H8" i="5"/>
  <c r="F9" i="5"/>
  <c r="G9" i="5"/>
  <c r="H9" i="5"/>
  <c r="F10" i="5"/>
  <c r="G10" i="5"/>
  <c r="H10" i="5"/>
  <c r="H7" i="5"/>
  <c r="G7" i="5"/>
  <c r="F7" i="5"/>
  <c r="F5" i="5"/>
  <c r="G5" i="5"/>
  <c r="H5" i="5"/>
  <c r="F6" i="5"/>
  <c r="G6" i="5"/>
  <c r="H6" i="5"/>
  <c r="H4" i="5"/>
  <c r="G4" i="5"/>
  <c r="I8" i="5"/>
  <c r="J8" i="5"/>
  <c r="K8" i="5"/>
  <c r="I9" i="5"/>
  <c r="J9" i="5"/>
  <c r="K9" i="5"/>
  <c r="I10" i="5"/>
  <c r="J10" i="5"/>
  <c r="K10" i="5"/>
  <c r="K7" i="5"/>
  <c r="J7" i="5"/>
  <c r="I7" i="5"/>
  <c r="I5" i="5"/>
  <c r="J5" i="5"/>
  <c r="K5" i="5"/>
  <c r="I6" i="5"/>
  <c r="J6" i="5"/>
  <c r="K6" i="5"/>
  <c r="K4" i="5"/>
  <c r="H5" i="2" l="1"/>
  <c r="H3" i="2" s="1"/>
  <c r="C13" i="2"/>
  <c r="C10" i="2"/>
  <c r="B12" i="2"/>
  <c r="E2" i="2"/>
  <c r="H2" i="2" l="1"/>
  <c r="F2" i="2" s="1"/>
  <c r="B3" i="2" l="1"/>
  <c r="B2" i="2" l="1"/>
  <c r="F3" i="2" l="1"/>
  <c r="F5" i="2" l="1"/>
  <c r="G2" i="2" s="1"/>
  <c r="G3" i="2" l="1"/>
  <c r="G5" i="2" s="1"/>
</calcChain>
</file>

<file path=xl/sharedStrings.xml><?xml version="1.0" encoding="utf-8"?>
<sst xmlns="http://schemas.openxmlformats.org/spreadsheetml/2006/main" count="830" uniqueCount="142">
  <si>
    <t>Property</t>
  </si>
  <si>
    <t>Value</t>
  </si>
  <si>
    <t>Unit</t>
  </si>
  <si>
    <t>Help</t>
  </si>
  <si>
    <t>Description</t>
  </si>
  <si>
    <t>Country</t>
  </si>
  <si>
    <t>-</t>
  </si>
  <si>
    <t>Commodity</t>
  </si>
  <si>
    <t>Reference Year</t>
  </si>
  <si>
    <t>Product Type</t>
  </si>
  <si>
    <t>Orchards</t>
  </si>
  <si>
    <t>Should be one of ‘Animal products’, ‘Orchards’ or ‘Field crops’</t>
  </si>
  <si>
    <t>Value chain name</t>
  </si>
  <si>
    <t>Leave empty if data concern the whole country’s value chain, give an explicit name otherwise </t>
  </si>
  <si>
    <t>annual volume</t>
  </si>
  <si>
    <t>year of volume</t>
  </si>
  <si>
    <t>unit</t>
  </si>
  <si>
    <t>Contribution volume</t>
  </si>
  <si>
    <t>ha</t>
  </si>
  <si>
    <t>Contribution area</t>
  </si>
  <si>
    <t>yield (t/ha)</t>
  </si>
  <si>
    <t>t</t>
  </si>
  <si>
    <t>Total production</t>
  </si>
  <si>
    <t>Stage</t>
  </si>
  <si>
    <t>Actor type name</t>
  </si>
  <si>
    <t>Actor description</t>
  </si>
  <si>
    <t>Producers</t>
  </si>
  <si>
    <t>Collectors</t>
  </si>
  <si>
    <t>Processors</t>
  </si>
  <si>
    <t>Wholesalers</t>
  </si>
  <si>
    <t>Exporter</t>
  </si>
  <si>
    <t>Sub-chain</t>
  </si>
  <si>
    <t>LCIA method</t>
  </si>
  <si>
    <t>Functional Unit</t>
  </si>
  <si>
    <t>Impact category</t>
  </si>
  <si>
    <t>Sub-chain →</t>
  </si>
  <si>
    <t>↓</t>
  </si>
  <si>
    <t>Actor →</t>
  </si>
  <si>
    <t>Sub-chain total</t>
  </si>
  <si>
    <t>Unit ↓</t>
  </si>
  <si>
    <t>1 t</t>
  </si>
  <si>
    <t xml:space="preserve">Calculation: </t>
  </si>
  <si>
    <t>Analyser</t>
  </si>
  <si>
    <t xml:space="preserve">Results: </t>
  </si>
  <si>
    <t>Étude d'impact</t>
  </si>
  <si>
    <t xml:space="preserve">Product: </t>
  </si>
  <si>
    <t xml:space="preserve">Méthode: </t>
  </si>
  <si>
    <t>ReCiPe 2016 Endpoint (H) V1.08 / World (2010) H/A</t>
  </si>
  <si>
    <t xml:space="preserve">Indicateur: </t>
  </si>
  <si>
    <t>Étude de dommages</t>
  </si>
  <si>
    <t xml:space="preserve">Skip categories: </t>
  </si>
  <si>
    <t>Jamais</t>
  </si>
  <si>
    <t xml:space="preserve">Exclure les processus d'infrastructure: </t>
  </si>
  <si>
    <t>Non</t>
  </si>
  <si>
    <t xml:space="preserve">Exclure les émissions à long terme: </t>
  </si>
  <si>
    <t xml:space="preserve">Per impact category: </t>
  </si>
  <si>
    <t xml:space="preserve">Sorted on item: </t>
  </si>
  <si>
    <t>Catégorie de dommages</t>
  </si>
  <si>
    <t xml:space="preserve">Sort order: </t>
  </si>
  <si>
    <t>Croissant</t>
  </si>
  <si>
    <t>Unité</t>
  </si>
  <si>
    <t>Total</t>
  </si>
  <si>
    <t>Human health</t>
  </si>
  <si>
    <t>DALY</t>
  </si>
  <si>
    <t>Ecosystems</t>
  </si>
  <si>
    <t>species.yr</t>
  </si>
  <si>
    <t>Resources</t>
  </si>
  <si>
    <t>USD2013</t>
  </si>
  <si>
    <t>Score unique</t>
  </si>
  <si>
    <t xml:space="preserve">Default units: </t>
  </si>
  <si>
    <t>Oui</t>
  </si>
  <si>
    <t>Pt</t>
  </si>
  <si>
    <t>Catégorie d'impact</t>
  </si>
  <si>
    <t>Global warming. Human health</t>
  </si>
  <si>
    <t>Global warming. Terrestrial ecosystems</t>
  </si>
  <si>
    <t>Global warming. Freshwater ecosystems</t>
  </si>
  <si>
    <t>Stratospheric ozone depletion</t>
  </si>
  <si>
    <t>Ionizing radiation</t>
  </si>
  <si>
    <t>Ozone formation. Human health</t>
  </si>
  <si>
    <t>Fine particulate matter formation</t>
  </si>
  <si>
    <t>Ozone formation. Terrestrial ecosystems</t>
  </si>
  <si>
    <t>Terrestrial acidification</t>
  </si>
  <si>
    <t>Freshwater eutrophication</t>
  </si>
  <si>
    <t>Marine eutrophication</t>
  </si>
  <si>
    <t>Terrestrial ecotoxicity</t>
  </si>
  <si>
    <t>Freshwater ecotoxicity</t>
  </si>
  <si>
    <t>Marine ecotoxicity</t>
  </si>
  <si>
    <t>Human carcinogenic toxicity</t>
  </si>
  <si>
    <t>Human non-carcinogenic toxicity</t>
  </si>
  <si>
    <t>Land use</t>
  </si>
  <si>
    <t>Mineral resource scarcity</t>
  </si>
  <si>
    <t>Fossil resource scarcity</t>
  </si>
  <si>
    <t>Water consumption. Human health</t>
  </si>
  <si>
    <t>Water consumption. Terrestrial ecosystem</t>
  </si>
  <si>
    <t>Water consumption. Aquatic ecosystems</t>
  </si>
  <si>
    <t>ReCiPe 2016 Midpoint (H) V1.08 / World (2010) H</t>
  </si>
  <si>
    <t>Caractérisation</t>
  </si>
  <si>
    <t>Global warming</t>
  </si>
  <si>
    <t>kg CO2 eq</t>
  </si>
  <si>
    <t>kg CFC11 eq</t>
  </si>
  <si>
    <t>kBq Co-60 eq</t>
  </si>
  <si>
    <t>kg NOx eq</t>
  </si>
  <si>
    <t>kg PM2.5 eq</t>
  </si>
  <si>
    <t>kg SO2 eq</t>
  </si>
  <si>
    <t>kg P eq</t>
  </si>
  <si>
    <t>kg N eq</t>
  </si>
  <si>
    <t>kg 1.4-DCB</t>
  </si>
  <si>
    <t>m2a crop eq</t>
  </si>
  <si>
    <t>kg Cu eq</t>
  </si>
  <si>
    <t>kg oil eq</t>
  </si>
  <si>
    <t>Water consumption</t>
  </si>
  <si>
    <t>m3</t>
  </si>
  <si>
    <t>Cashew</t>
  </si>
  <si>
    <t>Export RCN</t>
  </si>
  <si>
    <t>RCN</t>
  </si>
  <si>
    <t>Kernels</t>
  </si>
  <si>
    <t>x</t>
  </si>
  <si>
    <t>Sierra Leone</t>
  </si>
  <si>
    <t>Kernels for national consumption</t>
  </si>
  <si>
    <t>Smallholder</t>
  </si>
  <si>
    <t>Private plantation</t>
  </si>
  <si>
    <t>Block farming</t>
  </si>
  <si>
    <t>Trader</t>
  </si>
  <si>
    <t>Retailer</t>
  </si>
  <si>
    <t>Semi-industrial processor</t>
  </si>
  <si>
    <t>Artisanal processor</t>
  </si>
  <si>
    <t>1 t Cashew for National Exportation. at Freetown port (Balmed model) (du projet VCA4D_Anacarde_CI)</t>
  </si>
  <si>
    <t>Cashew for National Exportation. at Freetown port (Balmed model)</t>
  </si>
  <si>
    <t>RCN production. current practices. at farm gate</t>
  </si>
  <si>
    <t>RCN transportation. from villages to buying points</t>
  </si>
  <si>
    <t>RCN transportation. from buying points to Freetown port</t>
  </si>
  <si>
    <t>hypothese</t>
  </si>
  <si>
    <t>1 t Cashew for National Consumption. at local markets (artisanal) (du projet VCA4D_Anacarde_CI)</t>
  </si>
  <si>
    <t>1 t Cashew for National Consumption. at Freetown (semi-industrial) (du projet VCA4D_Anacarde_CI)</t>
  </si>
  <si>
    <t>Cashew for National Consumption. at local markets (artisanal)</t>
  </si>
  <si>
    <t>RCN transportation. from villages to local markets</t>
  </si>
  <si>
    <t>Cashew kernel production (artisanal). at local markets</t>
  </si>
  <si>
    <t>Cashew for National Consumption. at Freetown (semi-industrial)</t>
  </si>
  <si>
    <t>RCN transportation. from villages to processing factory</t>
  </si>
  <si>
    <t>Cashew kernel production (semi-indutrial). at factory</t>
  </si>
  <si>
    <t>Kernel transportation. from processing factory to Freetown</t>
  </si>
  <si>
    <t>VCA4D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</si>
</sst>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\-??_-;_-@_-"/>
    <numFmt numFmtId="165" formatCode="_-* #,##0_-;\-* #,##0_-;_-* \-??_-;_-@_-"/>
    <numFmt numFmtId="166" formatCode="0\ %"/>
    <numFmt numFmtId="167" formatCode="0.0%"/>
    <numFmt numFmtId="168" formatCode="_-* #,##0.000_-;\-* #,##0.000_-;_-* \-??_-;_-@_-"/>
    <numFmt numFmtId="169" formatCode="&quot;VRAI&quot;;&quot;VRAI&quot;;&quot;FAUX&quot;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3">
    <xf numFmtId="0" fontId="0" fillId="0" borderId="0"/>
    <xf numFmtId="164" fontId="8" fillId="0" borderId="0" applyBorder="0" applyProtection="0"/>
    <xf numFmtId="166" fontId="8" fillId="0" borderId="0" applyBorder="0" applyProtection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3" borderId="0" xfId="0" applyFont="1" applyFill="1" applyAlignment="1">
      <alignment vertical="top"/>
    </xf>
    <xf numFmtId="165" fontId="0" fillId="4" borderId="0" xfId="1" applyNumberFormat="1" applyFont="1" applyFill="1" applyBorder="1" applyAlignment="1" applyProtection="1"/>
    <xf numFmtId="167" fontId="0" fillId="4" borderId="0" xfId="2" applyNumberFormat="1" applyFont="1" applyFill="1" applyBorder="1" applyAlignment="1" applyProtection="1"/>
    <xf numFmtId="167" fontId="0" fillId="0" borderId="0" xfId="2" applyNumberFormat="1" applyFont="1" applyBorder="1" applyAlignment="1" applyProtection="1"/>
    <xf numFmtId="168" fontId="0" fillId="4" borderId="0" xfId="1" applyNumberFormat="1" applyFont="1" applyFill="1" applyBorder="1" applyAlignment="1" applyProtection="1"/>
    <xf numFmtId="0" fontId="3" fillId="0" borderId="0" xfId="0" applyFont="1"/>
    <xf numFmtId="0" fontId="2" fillId="3" borderId="0" xfId="0" applyFont="1" applyFill="1" applyBorder="1" applyAlignment="1">
      <alignment vertical="top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0" borderId="0" xfId="0" applyNumberFormat="1"/>
    <xf numFmtId="166" fontId="0" fillId="0" borderId="0" xfId="2" applyFont="1" applyBorder="1" applyAlignment="1" applyProtection="1"/>
    <xf numFmtId="165" fontId="3" fillId="0" borderId="0" xfId="1" applyNumberFormat="1" applyFont="1" applyBorder="1" applyAlignment="1" applyProtection="1"/>
    <xf numFmtId="168" fontId="3" fillId="0" borderId="0" xfId="1" applyNumberFormat="1" applyFont="1" applyBorder="1" applyAlignment="1" applyProtection="1"/>
    <xf numFmtId="0" fontId="4" fillId="0" borderId="0" xfId="0" applyFont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vertical="center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169" fontId="0" fillId="0" borderId="0" xfId="0" applyNumberFormat="1"/>
    <xf numFmtId="0" fontId="0" fillId="0" borderId="0" xfId="0" applyFont="1" applyAlignment="1">
      <alignment vertical="top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6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top" wrapText="1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left" vertical="top" wrapText="1"/>
    </xf>
    <xf numFmtId="11" fontId="0" fillId="0" borderId="10" xfId="0" applyNumberFormat="1" applyFont="1" applyBorder="1" applyAlignment="1">
      <alignment horizontal="right" vertical="top" wrapText="1"/>
    </xf>
    <xf numFmtId="11" fontId="0" fillId="0" borderId="9" xfId="0" applyNumberFormat="1" applyFont="1" applyBorder="1" applyAlignment="1">
      <alignment horizontal="right" vertical="top" wrapText="1"/>
    </xf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 wrapText="1"/>
    </xf>
    <xf numFmtId="11" fontId="0" fillId="0" borderId="6" xfId="0" applyNumberFormat="1" applyFont="1" applyBorder="1" applyAlignment="1">
      <alignment horizontal="right" vertical="top" wrapText="1"/>
    </xf>
    <xf numFmtId="11" fontId="0" fillId="0" borderId="0" xfId="0" applyNumberFormat="1" applyFont="1" applyBorder="1" applyAlignment="1">
      <alignment horizontal="right" vertical="top" wrapText="1"/>
    </xf>
    <xf numFmtId="0" fontId="0" fillId="0" borderId="8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Fill="1"/>
    <xf numFmtId="0" fontId="0" fillId="0" borderId="0" xfId="0" applyFont="1" applyFill="1"/>
    <xf numFmtId="11" fontId="0" fillId="0" borderId="0" xfId="0" applyNumberFormat="1" applyFill="1"/>
    <xf numFmtId="0" fontId="4" fillId="0" borderId="0" xfId="0" applyFont="1" applyFill="1"/>
    <xf numFmtId="0" fontId="9" fillId="0" borderId="6" xfId="0" applyFont="1" applyBorder="1" applyAlignment="1">
      <alignment horizontal="center" vertical="top" wrapText="1"/>
    </xf>
    <xf numFmtId="11" fontId="0" fillId="0" borderId="0" xfId="0" applyNumberFormat="1" applyFont="1" applyFill="1"/>
    <xf numFmtId="0" fontId="0" fillId="0" borderId="0" xfId="0" applyFont="1" applyBorder="1" applyAlignment="1">
      <alignment horizontal="center" vertical="top" wrapText="1"/>
    </xf>
    <xf numFmtId="11" fontId="0" fillId="0" borderId="9" xfId="0" applyNumberFormat="1" applyFont="1" applyBorder="1" applyAlignment="1">
      <alignment horizontal="center" vertical="top" wrapText="1"/>
    </xf>
    <xf numFmtId="11" fontId="0" fillId="0" borderId="0" xfId="0" applyNumberFormat="1" applyFont="1" applyBorder="1" applyAlignment="1">
      <alignment horizontal="center" vertical="top" wrapText="1"/>
    </xf>
    <xf numFmtId="11" fontId="0" fillId="0" borderId="10" xfId="0" applyNumberFormat="1" applyFont="1" applyBorder="1" applyAlignment="1">
      <alignment horizontal="center" vertical="top" wrapText="1"/>
    </xf>
    <xf numFmtId="11" fontId="0" fillId="0" borderId="6" xfId="0" applyNumberFormat="1" applyFont="1" applyBorder="1" applyAlignment="1">
      <alignment horizontal="center" vertical="top" wrapText="1"/>
    </xf>
    <xf numFmtId="0" fontId="2" fillId="3" borderId="0" xfId="0" applyFont="1" applyFill="1" applyAlignment="1">
      <alignment vertical="top" wrapText="1"/>
    </xf>
    <xf numFmtId="0" fontId="4" fillId="0" borderId="0" xfId="0" applyFont="1" applyAlignment="1">
      <alignment horizontal="left" vertical="center" wrapText="1"/>
    </xf>
    <xf numFmtId="9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1" fontId="8" fillId="0" borderId="0" xfId="1" applyNumberFormat="1"/>
    <xf numFmtId="11" fontId="0" fillId="0" borderId="11" xfId="0" applyNumberFormat="1" applyFont="1" applyBorder="1" applyAlignment="1">
      <alignment horizontal="right" vertical="top" wrapText="1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11" fontId="0" fillId="0" borderId="0" xfId="0" applyNumberFormat="1" applyFont="1" applyBorder="1" applyAlignment="1">
      <alignment vertical="top" wrapText="1"/>
    </xf>
    <xf numFmtId="0" fontId="10" fillId="0" borderId="0" xfId="0" applyFont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>
      <selection activeCell="B5" sqref="B5"/>
    </sheetView>
  </sheetViews>
  <sheetFormatPr defaultColWidth="10.5703125" defaultRowHeight="15" x14ac:dyDescent="0.25"/>
  <cols>
    <col min="1" max="1" width="15.42578125" style="1" customWidth="1"/>
    <col min="2" max="2" width="18" style="1" customWidth="1"/>
    <col min="3" max="3" width="10.5703125" style="1"/>
    <col min="4" max="4" width="17.42578125" style="1" customWidth="1"/>
    <col min="5" max="5" width="13.140625" style="1" customWidth="1"/>
    <col min="1020" max="1024" width="9.1406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5">
      <c r="A2" s="5" t="s">
        <v>5</v>
      </c>
      <c r="B2" s="6" t="s">
        <v>117</v>
      </c>
      <c r="C2" s="7" t="s">
        <v>6</v>
      </c>
      <c r="D2" s="7"/>
      <c r="E2" s="7"/>
    </row>
    <row r="3" spans="1:5" x14ac:dyDescent="0.25">
      <c r="A3" s="5" t="s">
        <v>7</v>
      </c>
      <c r="B3" s="6" t="s">
        <v>112</v>
      </c>
      <c r="C3" s="7" t="s">
        <v>6</v>
      </c>
      <c r="D3" s="7"/>
      <c r="E3" s="7"/>
    </row>
    <row r="4" spans="1:5" x14ac:dyDescent="0.25">
      <c r="A4" s="5" t="s">
        <v>8</v>
      </c>
      <c r="B4" s="7">
        <v>2017</v>
      </c>
      <c r="C4" s="7" t="s">
        <v>6</v>
      </c>
      <c r="D4" s="7"/>
      <c r="E4" s="7"/>
    </row>
    <row r="5" spans="1:5" ht="60" x14ac:dyDescent="0.25">
      <c r="A5" s="5" t="s">
        <v>9</v>
      </c>
      <c r="B5" s="6" t="s">
        <v>10</v>
      </c>
      <c r="C5" s="7" t="s">
        <v>6</v>
      </c>
      <c r="D5" s="7" t="s">
        <v>11</v>
      </c>
      <c r="E5" s="7"/>
    </row>
    <row r="6" spans="1:5" ht="90" x14ac:dyDescent="0.25">
      <c r="A6" s="8" t="s">
        <v>12</v>
      </c>
      <c r="B6" s="7"/>
      <c r="C6" s="7" t="s">
        <v>6</v>
      </c>
      <c r="D6" s="7" t="s">
        <v>13</v>
      </c>
      <c r="E6" s="7"/>
    </row>
    <row r="7" spans="1:5" x14ac:dyDescent="0.25">
      <c r="A7" s="84"/>
      <c r="B7" s="84"/>
      <c r="C7" s="84"/>
      <c r="D7" s="84"/>
      <c r="E7" s="84"/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</row>
    <row r="13" spans="1:5" x14ac:dyDescent="0.25">
      <c r="A13" s="7"/>
      <c r="B13" s="7"/>
      <c r="C13" s="7"/>
      <c r="D13" s="7"/>
      <c r="E13" s="7"/>
    </row>
    <row r="14" spans="1:5" x14ac:dyDescent="0.25">
      <c r="A14" s="7"/>
      <c r="B14" s="7"/>
      <c r="C14" s="7"/>
      <c r="D14" s="7"/>
      <c r="E14" s="7"/>
    </row>
    <row r="15" spans="1:5" x14ac:dyDescent="0.25">
      <c r="A15" s="7"/>
      <c r="B15" s="7"/>
      <c r="C15" s="7"/>
      <c r="D15" s="7"/>
      <c r="E15" s="7"/>
    </row>
    <row r="16" spans="1:5" x14ac:dyDescent="0.25">
      <c r="A16" s="7"/>
      <c r="B16" s="7"/>
      <c r="C16" s="7"/>
      <c r="D16" s="7"/>
      <c r="E16" s="7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7"/>
      <c r="B20" s="7"/>
      <c r="C20" s="7"/>
      <c r="D20" s="7"/>
      <c r="E20" s="7"/>
    </row>
  </sheetData>
  <mergeCells count="1">
    <mergeCell ref="A7:E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D21" sqref="D21"/>
    </sheetView>
  </sheetViews>
  <sheetFormatPr defaultColWidth="10.5703125" defaultRowHeight="15" x14ac:dyDescent="0.25"/>
  <cols>
    <col min="1" max="1" width="31.28515625" style="9" customWidth="1"/>
    <col min="2" max="2" width="11.42578125" customWidth="1"/>
    <col min="5" max="5" width="14.42578125" customWidth="1"/>
    <col min="7" max="7" width="15" customWidth="1"/>
  </cols>
  <sheetData>
    <row r="1" spans="1:10" s="10" customFormat="1" ht="30" x14ac:dyDescent="0.25">
      <c r="A1" s="2" t="s">
        <v>12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10" x14ac:dyDescent="0.25">
      <c r="A2" s="11" t="s">
        <v>113</v>
      </c>
      <c r="B2" s="12">
        <f>B5-B3</f>
        <v>3741</v>
      </c>
      <c r="C2">
        <v>2019</v>
      </c>
      <c r="D2" t="s">
        <v>21</v>
      </c>
      <c r="E2" s="13">
        <f>E5-E3</f>
        <v>0.9</v>
      </c>
      <c r="F2" s="12">
        <f>B2/H2</f>
        <v>24135.483870967742</v>
      </c>
      <c r="G2" s="14">
        <f>F2/$F$5</f>
        <v>0.87</v>
      </c>
      <c r="H2" s="15">
        <f>H5</f>
        <v>0.155</v>
      </c>
      <c r="I2" s="16"/>
    </row>
    <row r="3" spans="1:10" x14ac:dyDescent="0.25">
      <c r="A3" s="74" t="s">
        <v>118</v>
      </c>
      <c r="B3" s="12">
        <f>B5*0.13</f>
        <v>559</v>
      </c>
      <c r="C3">
        <v>2019</v>
      </c>
      <c r="D3" t="s">
        <v>21</v>
      </c>
      <c r="E3" s="13">
        <v>0.1</v>
      </c>
      <c r="F3" s="12">
        <f>B3/H3</f>
        <v>3606.4516129032259</v>
      </c>
      <c r="G3" s="14">
        <f>F3/$F$5</f>
        <v>0.13</v>
      </c>
      <c r="H3" s="15">
        <f>H5</f>
        <v>0.155</v>
      </c>
      <c r="I3" s="16"/>
    </row>
    <row r="4" spans="1:10" x14ac:dyDescent="0.25">
      <c r="A4" s="18"/>
      <c r="B4" s="18"/>
      <c r="J4" s="19"/>
    </row>
    <row r="5" spans="1:10" x14ac:dyDescent="0.25">
      <c r="A5" s="17" t="s">
        <v>22</v>
      </c>
      <c r="B5" s="12">
        <v>4300</v>
      </c>
      <c r="C5">
        <v>2019</v>
      </c>
      <c r="D5" t="s">
        <v>21</v>
      </c>
      <c r="E5" s="20">
        <v>1</v>
      </c>
      <c r="F5" s="12">
        <f>SUM(F2:F3)</f>
        <v>27741.93548387097</v>
      </c>
      <c r="G5" s="21">
        <f>SUM(G2:G3)</f>
        <v>1</v>
      </c>
      <c r="H5" s="15">
        <f>0.15*B8+0.25*(B9+B10)</f>
        <v>0.155</v>
      </c>
    </row>
    <row r="6" spans="1:10" x14ac:dyDescent="0.25">
      <c r="F6" s="22"/>
      <c r="G6" s="22"/>
      <c r="H6" s="23"/>
      <c r="I6" s="16"/>
    </row>
    <row r="8" spans="1:10" x14ac:dyDescent="0.25">
      <c r="A8" s="75" t="s">
        <v>119</v>
      </c>
      <c r="B8" s="76">
        <v>0.95</v>
      </c>
      <c r="C8" s="77"/>
      <c r="D8" s="83" t="s">
        <v>141</v>
      </c>
    </row>
    <row r="9" spans="1:10" x14ac:dyDescent="0.25">
      <c r="A9" s="75" t="s">
        <v>120</v>
      </c>
      <c r="B9" s="76">
        <v>0.02</v>
      </c>
      <c r="C9" s="77"/>
      <c r="D9" s="83" t="s">
        <v>141</v>
      </c>
      <c r="J9" s="19"/>
    </row>
    <row r="10" spans="1:10" x14ac:dyDescent="0.25">
      <c r="A10" s="75" t="s">
        <v>121</v>
      </c>
      <c r="B10" s="76">
        <v>0.03</v>
      </c>
      <c r="C10" s="78">
        <f>SUM(B8:B10)</f>
        <v>1</v>
      </c>
      <c r="D10" s="83" t="s">
        <v>141</v>
      </c>
    </row>
    <row r="11" spans="1:10" x14ac:dyDescent="0.25">
      <c r="A11" s="75" t="s">
        <v>122</v>
      </c>
      <c r="B11" s="76">
        <v>0.52</v>
      </c>
      <c r="C11" s="77"/>
      <c r="D11" s="83" t="s">
        <v>141</v>
      </c>
    </row>
    <row r="12" spans="1:10" x14ac:dyDescent="0.25">
      <c r="A12" s="75" t="s">
        <v>123</v>
      </c>
      <c r="B12" s="76">
        <f>5%+32%+2%</f>
        <v>0.39</v>
      </c>
      <c r="C12" s="77"/>
      <c r="D12" s="83" t="s">
        <v>141</v>
      </c>
    </row>
    <row r="13" spans="1:10" x14ac:dyDescent="0.25">
      <c r="A13" s="75" t="s">
        <v>28</v>
      </c>
      <c r="B13" s="76">
        <v>0.09</v>
      </c>
      <c r="C13" s="78">
        <f>SUM(B11:B13)</f>
        <v>1</v>
      </c>
      <c r="D13" s="83" t="s">
        <v>141</v>
      </c>
    </row>
    <row r="14" spans="1:10" x14ac:dyDescent="0.25">
      <c r="A14" s="75" t="s">
        <v>125</v>
      </c>
      <c r="B14" s="82">
        <v>0.8</v>
      </c>
      <c r="D14" s="24" t="s">
        <v>131</v>
      </c>
    </row>
    <row r="15" spans="1:10" x14ac:dyDescent="0.25">
      <c r="A15" s="75" t="s">
        <v>124</v>
      </c>
      <c r="B15" s="82">
        <v>0.2</v>
      </c>
      <c r="C15" s="78">
        <f>SUM(B14:B15)</f>
        <v>1</v>
      </c>
      <c r="D15" s="24" t="s">
        <v>131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>
      <selection activeCell="A18" sqref="A18"/>
    </sheetView>
  </sheetViews>
  <sheetFormatPr defaultColWidth="10.5703125" defaultRowHeight="15" x14ac:dyDescent="0.25"/>
  <cols>
    <col min="1" max="1" width="19.42578125" customWidth="1"/>
    <col min="2" max="2" width="32.7109375" bestFit="1" customWidth="1"/>
    <col min="3" max="3" width="28.5703125" customWidth="1"/>
    <col min="1024" max="1024" width="9.140625" customWidth="1"/>
  </cols>
  <sheetData>
    <row r="1" spans="1:6" ht="15.75" x14ac:dyDescent="0.25">
      <c r="A1" s="25" t="s">
        <v>23</v>
      </c>
      <c r="B1" s="26" t="s">
        <v>24</v>
      </c>
      <c r="C1" s="27" t="s">
        <v>25</v>
      </c>
    </row>
    <row r="2" spans="1:6" x14ac:dyDescent="0.25">
      <c r="A2" s="10" t="s">
        <v>26</v>
      </c>
      <c r="B2" s="28" t="s">
        <v>119</v>
      </c>
      <c r="C2" s="29" t="s">
        <v>114</v>
      </c>
    </row>
    <row r="3" spans="1:6" x14ac:dyDescent="0.25">
      <c r="A3" s="10" t="s">
        <v>26</v>
      </c>
      <c r="B3" s="28" t="s">
        <v>120</v>
      </c>
      <c r="C3" s="29" t="s">
        <v>114</v>
      </c>
    </row>
    <row r="4" spans="1:6" x14ac:dyDescent="0.25">
      <c r="A4" s="10" t="s">
        <v>26</v>
      </c>
      <c r="B4" s="28" t="s">
        <v>121</v>
      </c>
      <c r="C4" s="29" t="s">
        <v>114</v>
      </c>
    </row>
    <row r="5" spans="1:6" x14ac:dyDescent="0.25">
      <c r="A5" s="10" t="s">
        <v>27</v>
      </c>
      <c r="B5" s="28" t="s">
        <v>122</v>
      </c>
      <c r="C5" s="29" t="s">
        <v>114</v>
      </c>
      <c r="E5" s="30"/>
      <c r="F5" s="31"/>
    </row>
    <row r="6" spans="1:6" x14ac:dyDescent="0.25">
      <c r="A6" s="10" t="s">
        <v>27</v>
      </c>
      <c r="B6" s="28" t="s">
        <v>123</v>
      </c>
      <c r="C6" s="29" t="s">
        <v>114</v>
      </c>
    </row>
    <row r="7" spans="1:6" x14ac:dyDescent="0.25">
      <c r="A7" s="10" t="s">
        <v>28</v>
      </c>
      <c r="B7" s="28" t="s">
        <v>125</v>
      </c>
      <c r="C7" s="29" t="s">
        <v>115</v>
      </c>
    </row>
    <row r="8" spans="1:6" x14ac:dyDescent="0.25">
      <c r="A8" s="10" t="s">
        <v>28</v>
      </c>
      <c r="B8" s="28" t="s">
        <v>124</v>
      </c>
      <c r="C8" s="29" t="s">
        <v>115</v>
      </c>
    </row>
    <row r="9" spans="1:6" x14ac:dyDescent="0.25">
      <c r="A9" s="10" t="s">
        <v>29</v>
      </c>
      <c r="B9" s="28" t="s">
        <v>30</v>
      </c>
      <c r="C9" s="29" t="s">
        <v>114</v>
      </c>
    </row>
    <row r="10" spans="1:6" x14ac:dyDescent="0.25">
      <c r="A10" s="10"/>
      <c r="B10" s="32"/>
      <c r="C10" s="29"/>
    </row>
    <row r="11" spans="1:6" x14ac:dyDescent="0.25">
      <c r="A11" s="10"/>
      <c r="B11" s="32"/>
      <c r="C11" s="33"/>
    </row>
    <row r="12" spans="1:6" x14ac:dyDescent="0.25">
      <c r="A12" s="24"/>
      <c r="B12" s="32"/>
    </row>
    <row r="13" spans="1:6" x14ac:dyDescent="0.25">
      <c r="A13" s="24"/>
      <c r="B13" s="32"/>
    </row>
    <row r="16" spans="1:6" x14ac:dyDescent="0.25">
      <c r="A16" s="10"/>
      <c r="B16" s="32"/>
    </row>
    <row r="17" spans="1:3" x14ac:dyDescent="0.25">
      <c r="A17" s="10"/>
      <c r="B17" s="32"/>
    </row>
    <row r="19" spans="1:3" x14ac:dyDescent="0.25">
      <c r="A19" s="10"/>
      <c r="B19" s="32"/>
      <c r="C19" s="29"/>
    </row>
    <row r="21" spans="1:3" x14ac:dyDescent="0.25">
      <c r="A21" s="10"/>
      <c r="B21" s="3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3"/>
  <sheetViews>
    <sheetView zoomScale="120" zoomScaleNormal="120" workbookViewId="0">
      <selection activeCell="B6" sqref="B6"/>
    </sheetView>
  </sheetViews>
  <sheetFormatPr defaultColWidth="9.140625" defaultRowHeight="15" x14ac:dyDescent="0.25"/>
  <cols>
    <col min="1" max="1" width="20.42578125" style="34" customWidth="1"/>
    <col min="2" max="5" width="13.5703125" style="34" customWidth="1"/>
    <col min="6" max="6" width="9.140625" style="34"/>
    <col min="7" max="7" width="11.7109375" style="34" customWidth="1"/>
    <col min="8" max="8" width="17" style="34" customWidth="1"/>
    <col min="9" max="1021" width="9.140625" style="34"/>
  </cols>
  <sheetData>
    <row r="1" spans="1:9" s="7" customFormat="1" ht="30" x14ac:dyDescent="0.25">
      <c r="A1" s="7" t="s">
        <v>31</v>
      </c>
      <c r="B1" s="7" t="s">
        <v>119</v>
      </c>
      <c r="C1" s="7" t="s">
        <v>120</v>
      </c>
      <c r="D1" s="7" t="s">
        <v>121</v>
      </c>
      <c r="E1" s="7" t="s">
        <v>122</v>
      </c>
      <c r="F1" s="7" t="s">
        <v>123</v>
      </c>
      <c r="G1" s="7" t="s">
        <v>125</v>
      </c>
      <c r="H1" s="7" t="s">
        <v>124</v>
      </c>
      <c r="I1" s="7" t="s">
        <v>30</v>
      </c>
    </row>
    <row r="2" spans="1:9" x14ac:dyDescent="0.25">
      <c r="A2" s="35" t="s">
        <v>113</v>
      </c>
      <c r="B2" s="36" t="s">
        <v>116</v>
      </c>
      <c r="C2" s="36" t="s">
        <v>116</v>
      </c>
      <c r="D2" s="36" t="s">
        <v>116</v>
      </c>
      <c r="E2" s="36" t="s">
        <v>116</v>
      </c>
      <c r="F2" s="36" t="s">
        <v>116</v>
      </c>
      <c r="I2" s="34" t="s">
        <v>116</v>
      </c>
    </row>
    <row r="3" spans="1:9" ht="30" x14ac:dyDescent="0.25">
      <c r="A3" s="79" t="s">
        <v>118</v>
      </c>
      <c r="B3" s="36" t="s">
        <v>116</v>
      </c>
      <c r="C3" s="36" t="s">
        <v>116</v>
      </c>
      <c r="D3" s="36" t="s">
        <v>116</v>
      </c>
      <c r="E3" s="34" t="s">
        <v>116</v>
      </c>
      <c r="F3" s="36" t="s">
        <v>116</v>
      </c>
      <c r="G3" s="34" t="s">
        <v>116</v>
      </c>
      <c r="H3" s="34" t="s">
        <v>116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G14"/>
  <sheetViews>
    <sheetView tabSelected="1" zoomScaleNormal="100" workbookViewId="0">
      <selection activeCell="F16" sqref="F16"/>
    </sheetView>
  </sheetViews>
  <sheetFormatPr defaultColWidth="9.140625" defaultRowHeight="15" x14ac:dyDescent="0.25"/>
  <cols>
    <col min="1" max="1" width="13.42578125" style="37" customWidth="1"/>
    <col min="2" max="2" width="10.85546875" style="37" customWidth="1"/>
    <col min="3" max="3" width="22.7109375" style="38" customWidth="1"/>
    <col min="4" max="4" width="12.42578125" style="37" customWidth="1"/>
    <col min="5" max="5" width="17.7109375" style="39" customWidth="1"/>
    <col min="6" max="11" width="12.85546875" style="37" customWidth="1"/>
    <col min="12" max="12" width="18.28515625" style="39" customWidth="1"/>
    <col min="13" max="13" width="12.85546875" style="69" customWidth="1"/>
    <col min="14" max="15" width="12.85546875" style="37" customWidth="1"/>
    <col min="16" max="16" width="18.28515625" style="37" customWidth="1"/>
    <col min="17" max="19" width="12.85546875" style="37" customWidth="1"/>
    <col min="20" max="995" width="9.140625" style="37"/>
  </cols>
  <sheetData>
    <row r="1" spans="1:19" s="43" customFormat="1" ht="45" x14ac:dyDescent="0.25">
      <c r="A1" s="40" t="s">
        <v>32</v>
      </c>
      <c r="B1" s="40" t="s">
        <v>33</v>
      </c>
      <c r="C1" s="40" t="s">
        <v>34</v>
      </c>
      <c r="D1" s="41" t="s">
        <v>35</v>
      </c>
      <c r="E1" s="42" t="s">
        <v>113</v>
      </c>
      <c r="F1" s="61" t="s">
        <v>113</v>
      </c>
      <c r="G1" s="61" t="s">
        <v>113</v>
      </c>
      <c r="H1" s="61" t="s">
        <v>113</v>
      </c>
      <c r="I1" s="61" t="s">
        <v>113</v>
      </c>
      <c r="J1" s="61" t="s">
        <v>113</v>
      </c>
      <c r="K1" s="61" t="s">
        <v>113</v>
      </c>
      <c r="L1" s="42" t="s">
        <v>118</v>
      </c>
      <c r="M1" s="61" t="s">
        <v>118</v>
      </c>
      <c r="N1" s="61" t="s">
        <v>118</v>
      </c>
      <c r="O1" s="61" t="s">
        <v>118</v>
      </c>
      <c r="P1" s="61" t="s">
        <v>118</v>
      </c>
      <c r="Q1" s="61" t="s">
        <v>118</v>
      </c>
      <c r="R1" s="61" t="s">
        <v>118</v>
      </c>
      <c r="S1" s="61" t="s">
        <v>118</v>
      </c>
    </row>
    <row r="2" spans="1:19" s="45" customFormat="1" ht="92.25" customHeight="1" x14ac:dyDescent="0.25">
      <c r="A2" s="44" t="s">
        <v>36</v>
      </c>
      <c r="B2" s="44" t="s">
        <v>36</v>
      </c>
      <c r="C2" s="44" t="s">
        <v>36</v>
      </c>
      <c r="D2" s="45" t="s">
        <v>37</v>
      </c>
      <c r="E2" s="46" t="s">
        <v>38</v>
      </c>
      <c r="F2" s="85" t="str">
        <f>'sub-chains'!$E14</f>
        <v>RCN production. current practices. at farm gate</v>
      </c>
      <c r="G2" s="85" t="str">
        <f>F2</f>
        <v>RCN production. current practices. at farm gate</v>
      </c>
      <c r="H2" s="85" t="str">
        <f>F2</f>
        <v>RCN production. current practices. at farm gate</v>
      </c>
      <c r="I2" s="85" t="str">
        <f>'sub-chains'!$F14</f>
        <v>RCN transportation. from villages to buying points</v>
      </c>
      <c r="J2" s="85" t="str">
        <f>'sub-chains'!G14</f>
        <v>RCN transportation. from buying points to Freetown port</v>
      </c>
      <c r="K2" s="85" t="str">
        <f>J2</f>
        <v>RCN transportation. from buying points to Freetown port</v>
      </c>
      <c r="L2" s="46" t="s">
        <v>38</v>
      </c>
      <c r="M2" s="86" t="str">
        <f>'sub-chains'!$AE14</f>
        <v>RCN production. current practices. at farm gate</v>
      </c>
      <c r="N2" s="86" t="str">
        <f>M2</f>
        <v>RCN production. current practices. at farm gate</v>
      </c>
      <c r="O2" s="86" t="str">
        <f>M2</f>
        <v>RCN production. current practices. at farm gate</v>
      </c>
      <c r="P2" s="86" t="str">
        <f>'sub-chains'!S14 &amp;" + "&amp; 'sub-chains'!AF14</f>
        <v>RCN transportation. from villages to local markets + RCN transportation. from villages to processing factory</v>
      </c>
      <c r="Q2" s="86" t="str">
        <f>'sub-chains'!AH14</f>
        <v>Kernel transportation. from processing factory to Freetown</v>
      </c>
      <c r="R2" s="86" t="str">
        <f>'sub-chains'!T14</f>
        <v>Cashew kernel production (artisanal). at local markets</v>
      </c>
      <c r="S2" s="86" t="str">
        <f>'sub-chains'!AG14</f>
        <v>Cashew kernel production (semi-indutrial). at factory</v>
      </c>
    </row>
    <row r="3" spans="1:19" s="49" customFormat="1" ht="45" x14ac:dyDescent="0.25">
      <c r="A3" s="40"/>
      <c r="B3" s="40"/>
      <c r="C3" s="47"/>
      <c r="D3" s="45" t="s">
        <v>39</v>
      </c>
      <c r="E3" s="48"/>
      <c r="F3" s="30" t="s">
        <v>119</v>
      </c>
      <c r="G3" s="30" t="s">
        <v>120</v>
      </c>
      <c r="H3" s="30" t="s">
        <v>121</v>
      </c>
      <c r="I3" s="30" t="s">
        <v>122</v>
      </c>
      <c r="J3" s="30" t="s">
        <v>123</v>
      </c>
      <c r="K3" s="30" t="s">
        <v>30</v>
      </c>
      <c r="L3" s="67"/>
      <c r="M3" s="62" t="s">
        <v>119</v>
      </c>
      <c r="N3" s="62" t="s">
        <v>120</v>
      </c>
      <c r="O3" s="62" t="s">
        <v>121</v>
      </c>
      <c r="P3" s="62" t="s">
        <v>122</v>
      </c>
      <c r="Q3" s="62" t="s">
        <v>123</v>
      </c>
      <c r="R3" s="62" t="s">
        <v>125</v>
      </c>
      <c r="S3" s="62" t="s">
        <v>124</v>
      </c>
    </row>
    <row r="4" spans="1:19" s="51" customFormat="1" ht="15" customHeight="1" x14ac:dyDescent="0.25">
      <c r="A4" s="50" t="s">
        <v>47</v>
      </c>
      <c r="B4" s="51" t="s">
        <v>40</v>
      </c>
      <c r="C4" s="52" t="s">
        <v>62</v>
      </c>
      <c r="D4" s="51" t="s">
        <v>63</v>
      </c>
      <c r="E4" s="53">
        <f>SUM(F4:K4)</f>
        <v>8.77336608E-4</v>
      </c>
      <c r="F4" s="54">
        <f>'sub-chains'!$E15*'Value chains description'!$B$8</f>
        <v>5.1331851599999998E-5</v>
      </c>
      <c r="G4" s="54">
        <f>'sub-chains'!$E15*'Value chains description'!$B$9</f>
        <v>1.08067056E-6</v>
      </c>
      <c r="H4" s="54">
        <f>'sub-chains'!$E15*'Value chains description'!$B$10</f>
        <v>1.62100584E-6</v>
      </c>
      <c r="I4" s="54">
        <f>'sub-chains'!$F15</f>
        <v>3.4434529E-4</v>
      </c>
      <c r="J4" s="54">
        <f>'sub-chains'!G15*0.5</f>
        <v>2.39478895E-4</v>
      </c>
      <c r="K4" s="54">
        <f>'sub-chains'!G15*0.5</f>
        <v>2.39478895E-4</v>
      </c>
      <c r="L4" s="72">
        <f>SUM(M4:S4)</f>
        <v>7.792288972000001E-3</v>
      </c>
      <c r="M4" s="54">
        <f>('sub-chains'!$R15*'Value chains description'!$B$14+'sub-chains'!$AE15*'Value chains description'!$B$15)*'Value chains description'!$B$8</f>
        <v>1.4886236659999999E-4</v>
      </c>
      <c r="N4" s="54">
        <f>('sub-chains'!$R15*'Value chains description'!$B$14+'sub-chains'!$AE15*'Value chains description'!$B$15)*'Value chains description'!$B$9</f>
        <v>3.13394456E-6</v>
      </c>
      <c r="O4" s="54">
        <f>('sub-chains'!$R15*'Value chains description'!$B$14+'sub-chains'!$AE15*'Value chains description'!$B$15)*'Value chains description'!$B$10</f>
        <v>4.7009168400000003E-6</v>
      </c>
      <c r="P4" s="70">
        <f>'sub-chains'!S15*'Value chains description'!$B$14+'sub-chains'!AF15*'Value chains description'!$B$15</f>
        <v>9.4773209400000002E-4</v>
      </c>
      <c r="Q4" s="70">
        <f>'sub-chains'!AH15*'Value chains description'!$B$15</f>
        <v>1.0177853000000001E-4</v>
      </c>
      <c r="R4" s="70">
        <f>'sub-chains'!T15*'Value chains description'!$B$14</f>
        <v>4.3745671200000006E-3</v>
      </c>
      <c r="S4" s="70">
        <f>'sub-chains'!AG15*'Value chains description'!$B$15</f>
        <v>2.2115139999999999E-3</v>
      </c>
    </row>
    <row r="5" spans="1:19" x14ac:dyDescent="0.25">
      <c r="A5" s="55" t="s">
        <v>47</v>
      </c>
      <c r="B5" s="37" t="s">
        <v>40</v>
      </c>
      <c r="C5" s="56" t="s">
        <v>64</v>
      </c>
      <c r="D5" s="37" t="s">
        <v>65</v>
      </c>
      <c r="E5" s="57">
        <f t="shared" ref="E5:E14" si="0">SUM(F5:K5)</f>
        <v>2.6333963569999999E-4</v>
      </c>
      <c r="F5" s="58">
        <f>'sub-chains'!$E16*'Value chains description'!$B$8</f>
        <v>2.4636297749999997E-4</v>
      </c>
      <c r="G5" s="58">
        <f>'sub-chains'!$E16*'Value chains description'!$B$9</f>
        <v>5.1865889999999995E-6</v>
      </c>
      <c r="H5" s="58">
        <f>'sub-chains'!$E16*'Value chains description'!$B$10</f>
        <v>7.7798834999999997E-6</v>
      </c>
      <c r="I5" s="58">
        <f>'sub-chains'!$F16</f>
        <v>1.7084488E-6</v>
      </c>
      <c r="J5" s="58">
        <f>'sub-chains'!G16*0.5</f>
        <v>1.15086845E-6</v>
      </c>
      <c r="K5" s="58">
        <f>'sub-chains'!G16*0.5</f>
        <v>1.15086845E-6</v>
      </c>
      <c r="L5" s="73">
        <f t="shared" ref="L5:L14" si="1">SUM(M5:S5)</f>
        <v>8.0820998000000015E-4</v>
      </c>
      <c r="M5" s="58">
        <f>('sub-chains'!$R16*'Value chains description'!$B$14+'sub-chains'!$AE16*'Value chains description'!$B$15)*'Value chains description'!$B$8</f>
        <v>7.1445263380000008E-4</v>
      </c>
      <c r="N5" s="58">
        <f>('sub-chains'!$R16*'Value chains description'!$B$14+'sub-chains'!$AE16*'Value chains description'!$B$15)*'Value chains description'!$B$9</f>
        <v>1.5041108080000001E-5</v>
      </c>
      <c r="O5" s="58">
        <f>('sub-chains'!$R16*'Value chains description'!$B$14+'sub-chains'!$AE16*'Value chains description'!$B$15)*'Value chains description'!$B$10</f>
        <v>2.2561662120000002E-5</v>
      </c>
      <c r="P5" s="71">
        <f>'sub-chains'!S16*'Value chains description'!$B$14+'sub-chains'!AF16*'Value chains description'!$B$15</f>
        <v>4.70211686E-6</v>
      </c>
      <c r="Q5" s="71">
        <f>'sub-chains'!AH16*'Value chains description'!$B$15</f>
        <v>4.8911910000000005E-7</v>
      </c>
      <c r="R5" s="71">
        <f>'sub-chains'!T16*'Value chains description'!$B$14</f>
        <v>5.0090876799999999E-5</v>
      </c>
      <c r="S5" s="71">
        <f>'sub-chains'!AG16*'Value chains description'!$B$15</f>
        <v>8.7246324000000007E-7</v>
      </c>
    </row>
    <row r="6" spans="1:19" x14ac:dyDescent="0.25">
      <c r="A6" s="59" t="s">
        <v>47</v>
      </c>
      <c r="B6" s="37" t="s">
        <v>40</v>
      </c>
      <c r="C6" s="56" t="s">
        <v>66</v>
      </c>
      <c r="D6" s="37" t="s">
        <v>67</v>
      </c>
      <c r="E6" s="57">
        <f t="shared" si="0"/>
        <v>18.116131299999999</v>
      </c>
      <c r="F6" s="58">
        <f>'sub-chains'!$E17*'Value chains description'!$B$8</f>
        <v>1.5360014199999998</v>
      </c>
      <c r="G6" s="58">
        <f>'sub-chains'!$E17*'Value chains description'!$B$9</f>
        <v>3.2336872000000003E-2</v>
      </c>
      <c r="H6" s="58">
        <f>'sub-chains'!$E17*'Value chains description'!$B$10</f>
        <v>4.8505307999999997E-2</v>
      </c>
      <c r="I6" s="58">
        <f>'sub-chains'!$F17</f>
        <v>5.5958097000000002</v>
      </c>
      <c r="J6" s="58">
        <f>'sub-chains'!G17*0.5</f>
        <v>5.4517389999999999</v>
      </c>
      <c r="K6" s="58">
        <f>'sub-chains'!G17*0.5</f>
        <v>5.4517389999999999</v>
      </c>
      <c r="L6" s="73">
        <f t="shared" si="1"/>
        <v>44.801059879999997</v>
      </c>
      <c r="M6" s="58">
        <f>('sub-chains'!$R17*'Value chains description'!$B$14+'sub-chains'!$AE17*'Value chains description'!$B$15)*'Value chains description'!$B$8</f>
        <v>4.4544042130000001</v>
      </c>
      <c r="N6" s="58">
        <f>('sub-chains'!$R17*'Value chains description'!$B$14+'sub-chains'!$AE17*'Value chains description'!$B$15)*'Value chains description'!$B$9</f>
        <v>9.3776930800000005E-2</v>
      </c>
      <c r="O6" s="58">
        <f>('sub-chains'!$R17*'Value chains description'!$B$14+'sub-chains'!$AE17*'Value chains description'!$B$15)*'Value chains description'!$B$10</f>
        <v>0.14066539619999999</v>
      </c>
      <c r="P6" s="71">
        <f>'sub-chains'!S17*'Value chains description'!$B$14+'sub-chains'!AF17*'Value chains description'!$B$15</f>
        <v>15.40119436</v>
      </c>
      <c r="Q6" s="71">
        <f>'sub-chains'!AH17*'Value chains description'!$B$15</f>
        <v>2.3169892000000001</v>
      </c>
      <c r="R6" s="71">
        <f>'sub-chains'!T17*'Value chains description'!$B$14</f>
        <v>21.830879200000002</v>
      </c>
      <c r="S6" s="71">
        <f>'sub-chains'!AG17*'Value chains description'!$B$15</f>
        <v>0.56315058000000007</v>
      </c>
    </row>
    <row r="7" spans="1:19" s="51" customFormat="1" ht="15" customHeight="1" x14ac:dyDescent="0.25">
      <c r="A7" s="50" t="s">
        <v>47</v>
      </c>
      <c r="B7" s="51" t="s">
        <v>40</v>
      </c>
      <c r="C7" s="52" t="s">
        <v>61</v>
      </c>
      <c r="D7" s="51" t="s">
        <v>71</v>
      </c>
      <c r="E7" s="53">
        <f t="shared" si="0"/>
        <v>85.970361499999996</v>
      </c>
      <c r="F7" s="54">
        <f>'sub-chains'!$E34*'Value chains description'!$B$11</f>
        <v>36.938463640000002</v>
      </c>
      <c r="G7" s="54">
        <f>'sub-chains'!$E34*'Value chains description'!$B$12</f>
        <v>27.70384773</v>
      </c>
      <c r="H7" s="54">
        <f>'sub-chains'!$E34*'Value chains description'!$B$13</f>
        <v>6.3931956299999992</v>
      </c>
      <c r="I7" s="54">
        <f>'sub-chains'!$F34</f>
        <v>6.2455980000000002</v>
      </c>
      <c r="J7" s="54">
        <f>'sub-chains'!G34*0.5</f>
        <v>4.3446282500000004</v>
      </c>
      <c r="K7" s="54">
        <f>'sub-chains'!G34*0.5</f>
        <v>4.3446282500000004</v>
      </c>
      <c r="L7" s="72">
        <f t="shared" si="1"/>
        <v>348.83523800000006</v>
      </c>
      <c r="M7" s="54">
        <f>('sub-chains'!$R34*'Value chains description'!$B$14+'sub-chains'!$AE34*'Value chains description'!$B$15)*'Value chains description'!$B$8</f>
        <v>195.7028215</v>
      </c>
      <c r="N7" s="54">
        <f>('sub-chains'!$R34*'Value chains description'!$B$14+'sub-chains'!$AE34*'Value chains description'!$B$15)*'Value chains description'!$B$9</f>
        <v>4.1200594000000006</v>
      </c>
      <c r="O7" s="54">
        <f>('sub-chains'!$R34*'Value chains description'!$B$14+'sub-chains'!$AE34*'Value chains description'!$B$15)*'Value chains description'!$B$10</f>
        <v>6.1800891</v>
      </c>
      <c r="P7" s="70">
        <f>'sub-chains'!S34*'Value chains description'!$B$14+'sub-chains'!AF34*'Value chains description'!$B$15</f>
        <v>17.189589000000002</v>
      </c>
      <c r="Q7" s="70">
        <f>'sub-chains'!AH34*'Value chains description'!$B$15</f>
        <v>1.8464670000000003</v>
      </c>
      <c r="R7" s="70">
        <f>'sub-chains'!T34*'Value chains description'!$B$14</f>
        <v>86.668224000000009</v>
      </c>
      <c r="S7" s="70">
        <f>'sub-chains'!AG34*'Value chains description'!$B$15</f>
        <v>37.127988000000002</v>
      </c>
    </row>
    <row r="8" spans="1:19" x14ac:dyDescent="0.25">
      <c r="A8" s="55" t="s">
        <v>47</v>
      </c>
      <c r="B8" s="37" t="s">
        <v>40</v>
      </c>
      <c r="C8" s="56" t="s">
        <v>62</v>
      </c>
      <c r="D8" s="37" t="s">
        <v>71</v>
      </c>
      <c r="E8" s="57">
        <f t="shared" si="0"/>
        <v>14.63397464</v>
      </c>
      <c r="F8" s="58">
        <f>'sub-chains'!$E35*'Value chains description'!$B$11</f>
        <v>0.46866520480000001</v>
      </c>
      <c r="G8" s="58">
        <f>'sub-chains'!$E35*'Value chains description'!$B$12</f>
        <v>0.35149890360000002</v>
      </c>
      <c r="H8" s="58">
        <f>'sub-chains'!$E35*'Value chains description'!$B$13</f>
        <v>8.1115131600000001E-2</v>
      </c>
      <c r="I8" s="58">
        <f>'sub-chains'!$F35</f>
        <v>5.7436794000000004</v>
      </c>
      <c r="J8" s="58">
        <f>'sub-chains'!G35*0.5</f>
        <v>3.9945080000000002</v>
      </c>
      <c r="K8" s="58">
        <f>'sub-chains'!G35*0.5</f>
        <v>3.9945080000000002</v>
      </c>
      <c r="L8" s="73">
        <f t="shared" si="1"/>
        <v>129.97537885999998</v>
      </c>
      <c r="M8" s="58">
        <f>('sub-chains'!$R35*'Value chains description'!$B$14+'sub-chains'!$AE35*'Value chains description'!$B$15)*'Value chains description'!$B$8</f>
        <v>2.4830242909999996</v>
      </c>
      <c r="N8" s="58">
        <f>('sub-chains'!$R35*'Value chains description'!$B$14+'sub-chains'!$AE35*'Value chains description'!$B$15)*'Value chains description'!$B$9</f>
        <v>5.2274195599999997E-2</v>
      </c>
      <c r="O8" s="58">
        <f>('sub-chains'!$R35*'Value chains description'!$B$14+'sub-chains'!$AE35*'Value chains description'!$B$15)*'Value chains description'!$B$10</f>
        <v>7.8411293399999984E-2</v>
      </c>
      <c r="P8" s="71">
        <f>'sub-chains'!S35*'Value chains description'!$B$14+'sub-chains'!AF35*'Value chains description'!$B$15</f>
        <v>15.808172000000003</v>
      </c>
      <c r="Q8" s="71">
        <f>'sub-chains'!AH35*'Value chains description'!$B$15</f>
        <v>1.69766588</v>
      </c>
      <c r="R8" s="71">
        <f>'sub-chains'!T35*'Value chains description'!$B$14</f>
        <v>72.967779199999995</v>
      </c>
      <c r="S8" s="71">
        <f>'sub-chains'!AG35*'Value chains description'!$B$15</f>
        <v>36.888052000000002</v>
      </c>
    </row>
    <row r="9" spans="1:19" x14ac:dyDescent="0.25">
      <c r="A9" s="55" t="s">
        <v>47</v>
      </c>
      <c r="B9" s="37" t="s">
        <v>40</v>
      </c>
      <c r="C9" s="56" t="s">
        <v>64</v>
      </c>
      <c r="D9" s="37" t="s">
        <v>71</v>
      </c>
      <c r="E9" s="57">
        <f t="shared" si="0"/>
        <v>71.207037209999982</v>
      </c>
      <c r="F9" s="58">
        <f>'sub-chains'!$E36*'Value chains description'!$B$11</f>
        <v>36.463795159999997</v>
      </c>
      <c r="G9" s="58">
        <f>'sub-chains'!$E36*'Value chains description'!$B$12</f>
        <v>27.347846369999999</v>
      </c>
      <c r="H9" s="58">
        <f>'sub-chains'!$E36*'Value chains description'!$B$13</f>
        <v>6.3110414699999993</v>
      </c>
      <c r="I9" s="58">
        <f>'sub-chains'!$F36</f>
        <v>0.46196453999999998</v>
      </c>
      <c r="J9" s="58">
        <f>'sub-chains'!G36*0.5</f>
        <v>0.311194835</v>
      </c>
      <c r="K9" s="58">
        <f>'sub-chains'!G36*0.5</f>
        <v>0.311194835</v>
      </c>
      <c r="L9" s="73">
        <f t="shared" si="1"/>
        <v>218.53997905399999</v>
      </c>
      <c r="M9" s="58">
        <f>('sub-chains'!$R36*'Value chains description'!$B$14+'sub-chains'!$AE36*'Value chains description'!$B$15)*'Value chains description'!$B$8</f>
        <v>193.18799289999998</v>
      </c>
      <c r="N9" s="58">
        <f>('sub-chains'!$R36*'Value chains description'!$B$14+'sub-chains'!$AE36*'Value chains description'!$B$15)*'Value chains description'!$B$9</f>
        <v>4.0671156399999999</v>
      </c>
      <c r="O9" s="58">
        <f>('sub-chains'!$R36*'Value chains description'!$B$14+'sub-chains'!$AE36*'Value chains description'!$B$15)*'Value chains description'!$B$10</f>
        <v>6.1006734600000003</v>
      </c>
      <c r="P9" s="71">
        <f>'sub-chains'!S36*'Value chains description'!$B$14+'sub-chains'!AF36*'Value chains description'!$B$15</f>
        <v>1.2714523899999999</v>
      </c>
      <c r="Q9" s="71">
        <f>'sub-chains'!AH36*'Value chains description'!$B$15</f>
        <v>0.13225780400000001</v>
      </c>
      <c r="R9" s="71">
        <f>'sub-chains'!T36*'Value chains description'!$B$14</f>
        <v>13.544572800000001</v>
      </c>
      <c r="S9" s="71">
        <f>'sub-chains'!AG36*'Value chains description'!$B$15</f>
        <v>0.23591406000000001</v>
      </c>
    </row>
    <row r="10" spans="1:19" x14ac:dyDescent="0.25">
      <c r="A10" s="59" t="s">
        <v>47</v>
      </c>
      <c r="B10" s="37" t="s">
        <v>40</v>
      </c>
      <c r="C10" s="56" t="s">
        <v>66</v>
      </c>
      <c r="D10" s="37" t="s">
        <v>71</v>
      </c>
      <c r="E10" s="57">
        <f t="shared" si="0"/>
        <v>0.12934917899999998</v>
      </c>
      <c r="F10" s="58">
        <f>'sub-chains'!$E37*'Value chains description'!$B$11</f>
        <v>6.00301728E-3</v>
      </c>
      <c r="G10" s="58">
        <f>'sub-chains'!$E37*'Value chains description'!$B$12</f>
        <v>4.5022629600000004E-3</v>
      </c>
      <c r="H10" s="58">
        <f>'sub-chains'!$E37*'Value chains description'!$B$13</f>
        <v>1.03898376E-3</v>
      </c>
      <c r="I10" s="58">
        <f>'sub-chains'!$F37</f>
        <v>3.9954081000000002E-2</v>
      </c>
      <c r="J10" s="58">
        <f>'sub-chains'!G37*0.5</f>
        <v>3.8925416999999997E-2</v>
      </c>
      <c r="K10" s="58">
        <f>'sub-chains'!G37*0.5</f>
        <v>3.8925416999999997E-2</v>
      </c>
      <c r="L10" s="73">
        <f t="shared" si="1"/>
        <v>0.31987956719999999</v>
      </c>
      <c r="M10" s="58">
        <f>('sub-chains'!$R37*'Value chains description'!$B$14+'sub-chains'!$AE37*'Value chains description'!$B$15)*'Value chains description'!$B$8</f>
        <v>3.1804446370000003E-2</v>
      </c>
      <c r="N10" s="58">
        <f>('sub-chains'!$R37*'Value chains description'!$B$14+'sub-chains'!$AE37*'Value chains description'!$B$15)*'Value chains description'!$B$9</f>
        <v>6.6956729200000006E-4</v>
      </c>
      <c r="O10" s="58">
        <f>('sub-chains'!$R37*'Value chains description'!$B$14+'sub-chains'!$AE37*'Value chains description'!$B$15)*'Value chains description'!$B$10</f>
        <v>1.0043509380000001E-3</v>
      </c>
      <c r="P10" s="71">
        <f>'sub-chains'!S37*'Value chains description'!$B$14+'sub-chains'!AF37*'Value chains description'!$B$15</f>
        <v>0.1099645252</v>
      </c>
      <c r="Q10" s="71">
        <f>'sub-chains'!AH37*'Value chains description'!$B$15</f>
        <v>1.6543302200000002E-2</v>
      </c>
      <c r="R10" s="71">
        <f>'sub-chains'!T37*'Value chains description'!$B$14</f>
        <v>0.15587248000000001</v>
      </c>
      <c r="S10" s="71">
        <f>'sub-chains'!AG37*'Value chains description'!$B$15</f>
        <v>4.0208952000000001E-3</v>
      </c>
    </row>
    <row r="11" spans="1:19" s="51" customFormat="1" ht="30" customHeight="1" x14ac:dyDescent="0.25">
      <c r="A11" s="50" t="s">
        <v>47</v>
      </c>
      <c r="B11" s="51" t="s">
        <v>40</v>
      </c>
      <c r="C11" s="52" t="s">
        <v>73</v>
      </c>
      <c r="D11" s="51" t="s">
        <v>71</v>
      </c>
      <c r="E11" s="53">
        <f t="shared" si="0"/>
        <v>2.2927012900000001</v>
      </c>
      <c r="F11" s="54">
        <f>'sub-chains'!$E55*'Value chains description'!$B$11</f>
        <v>0.21938503600000001</v>
      </c>
      <c r="G11" s="54">
        <f>'sub-chains'!$E55*'Value chains description'!$B$12</f>
        <v>0.164538777</v>
      </c>
      <c r="H11" s="54">
        <f>'sub-chains'!$E55*'Value chains description'!$B$13</f>
        <v>3.7970486999999997E-2</v>
      </c>
      <c r="I11" s="54">
        <f>'sub-chains'!$F55</f>
        <v>0.65420339000000005</v>
      </c>
      <c r="J11" s="54">
        <f>'sub-chains'!G55*0.5</f>
        <v>0.6083018</v>
      </c>
      <c r="K11" s="54">
        <f>'sub-chains'!G55*0.5</f>
        <v>0.6083018</v>
      </c>
      <c r="L11" s="72">
        <f t="shared" si="1"/>
        <v>19.067733060000002</v>
      </c>
      <c r="M11" s="54">
        <f>('sub-chains'!$R55*'Value chains description'!$B$14+'sub-chains'!$AE55*'Value chains description'!$B$15)*'Value chains description'!$B$8</f>
        <v>1.162318806</v>
      </c>
      <c r="N11" s="54">
        <f>('sub-chains'!$R55*'Value chains description'!$B$14+'sub-chains'!$AE55*'Value chains description'!$B$15)*'Value chains description'!$B$9</f>
        <v>2.4469869600000003E-2</v>
      </c>
      <c r="O11" s="54">
        <f>('sub-chains'!$R55*'Value chains description'!$B$14+'sub-chains'!$AE55*'Value chains description'!$B$15)*'Value chains description'!$B$10</f>
        <v>3.6704804400000006E-2</v>
      </c>
      <c r="P11" s="70">
        <f>'sub-chains'!S55*'Value chains description'!$B$14+'sub-chains'!AF55*'Value chains description'!$B$15</f>
        <v>1.80054618</v>
      </c>
      <c r="Q11" s="70">
        <f>'sub-chains'!AH55*'Value chains description'!$B$15</f>
        <v>0.25852826000000001</v>
      </c>
      <c r="R11" s="70">
        <f>'sub-chains'!T55*'Value chains description'!$B$14</f>
        <v>14.3534416</v>
      </c>
      <c r="S11" s="70">
        <f>'sub-chains'!AG55*'Value chains description'!$B$15</f>
        <v>1.4317235400000001</v>
      </c>
    </row>
    <row r="12" spans="1:19" ht="30" x14ac:dyDescent="0.25">
      <c r="A12" s="55" t="s">
        <v>47</v>
      </c>
      <c r="B12" s="37" t="s">
        <v>40</v>
      </c>
      <c r="C12" s="56" t="s">
        <v>74</v>
      </c>
      <c r="D12" s="37" t="s">
        <v>71</v>
      </c>
      <c r="E12" s="57">
        <f t="shared" si="0"/>
        <v>0.11212361900000001</v>
      </c>
      <c r="F12" s="58">
        <f>'sub-chains'!$E56*'Value chains description'!$B$11</f>
        <v>1.0718317999999999E-2</v>
      </c>
      <c r="G12" s="58">
        <f>'sub-chains'!$E56*'Value chains description'!$B$12</f>
        <v>8.0387384999999999E-3</v>
      </c>
      <c r="H12" s="58">
        <f>'sub-chains'!$E56*'Value chains description'!$B$13</f>
        <v>1.8550934999999999E-3</v>
      </c>
      <c r="I12" s="58">
        <f>'sub-chains'!$F56</f>
        <v>3.2001221000000003E-2</v>
      </c>
      <c r="J12" s="58">
        <f>'sub-chains'!G56*0.5</f>
        <v>2.9755124000000001E-2</v>
      </c>
      <c r="K12" s="58">
        <f>'sub-chains'!G56*0.5</f>
        <v>2.9755124000000001E-2</v>
      </c>
      <c r="L12" s="73">
        <f t="shared" si="1"/>
        <v>0.93150348439999997</v>
      </c>
      <c r="M12" s="58">
        <f>('sub-chains'!$R56*'Value chains description'!$B$14+'sub-chains'!$AE56*'Value chains description'!$B$15)*'Value chains description'!$B$8</f>
        <v>5.6786473250000004E-2</v>
      </c>
      <c r="N12" s="58">
        <f>('sub-chains'!$R56*'Value chains description'!$B$14+'sub-chains'!$AE56*'Value chains description'!$B$15)*'Value chains description'!$B$9</f>
        <v>1.1955047000000002E-3</v>
      </c>
      <c r="O12" s="58">
        <f>('sub-chains'!$R56*'Value chains description'!$B$14+'sub-chains'!$AE56*'Value chains description'!$B$15)*'Value chains description'!$B$10</f>
        <v>1.7932570500000002E-3</v>
      </c>
      <c r="P12" s="71">
        <f>'sub-chains'!S56*'Value chains description'!$B$14+'sub-chains'!AF56*'Value chains description'!$B$15</f>
        <v>8.8076087800000008E-2</v>
      </c>
      <c r="Q12" s="71">
        <f>'sub-chains'!AH56*'Value chains description'!$B$15</f>
        <v>1.2645927600000002E-2</v>
      </c>
      <c r="R12" s="71">
        <f>'sub-chains'!T56*'Value chains description'!$B$14</f>
        <v>0.70108187200000005</v>
      </c>
      <c r="S12" s="71">
        <f>'sub-chains'!AG56*'Value chains description'!$B$15</f>
        <v>6.9924362000000004E-2</v>
      </c>
    </row>
    <row r="13" spans="1:19" ht="30" x14ac:dyDescent="0.25">
      <c r="A13" s="59" t="s">
        <v>47</v>
      </c>
      <c r="B13" s="37" t="s">
        <v>40</v>
      </c>
      <c r="C13" s="56" t="s">
        <v>75</v>
      </c>
      <c r="D13" s="37" t="s">
        <v>71</v>
      </c>
      <c r="E13" s="81">
        <f t="shared" si="0"/>
        <v>3.0624427399999997E-6</v>
      </c>
      <c r="F13" s="58">
        <f>'sub-chains'!$E57*'Value chains description'!$B$11</f>
        <v>2.925745836E-7</v>
      </c>
      <c r="G13" s="58">
        <f>'sub-chains'!$E57*'Value chains description'!$B$12</f>
        <v>2.194309377E-7</v>
      </c>
      <c r="H13" s="58">
        <f>'sub-chains'!$E57*'Value chains description'!$B$13</f>
        <v>5.0637908700000002E-8</v>
      </c>
      <c r="I13" s="58">
        <f>'sub-chains'!$F57</f>
        <v>8.7419160999999999E-7</v>
      </c>
      <c r="J13" s="58">
        <f>'sub-chains'!G57*0.5</f>
        <v>8.1280384999999996E-7</v>
      </c>
      <c r="K13" s="58">
        <f>'sub-chains'!G57*0.5</f>
        <v>8.1280384999999996E-7</v>
      </c>
      <c r="L13" s="73">
        <f t="shared" si="1"/>
        <v>2.543700062E-5</v>
      </c>
      <c r="M13" s="58">
        <f>('sub-chains'!$R57*'Value chains description'!$B$14+'sub-chains'!$AE57*'Value chains description'!$B$15)*'Value chains description'!$B$8</f>
        <v>1.550082662E-6</v>
      </c>
      <c r="N13" s="58">
        <f>('sub-chains'!$R57*'Value chains description'!$B$14+'sub-chains'!$AE57*'Value chains description'!$B$15)*'Value chains description'!$B$9</f>
        <v>3.2633319200000001E-8</v>
      </c>
      <c r="O13" s="58">
        <f>('sub-chains'!$R57*'Value chains description'!$B$14+'sub-chains'!$AE57*'Value chains description'!$B$15)*'Value chains description'!$B$10</f>
        <v>4.8949978799999998E-8</v>
      </c>
      <c r="P13" s="71">
        <f>'sub-chains'!S57*'Value chains description'!$B$14+'sub-chains'!AF57*'Value chains description'!$B$15</f>
        <v>2.4060137000000005E-6</v>
      </c>
      <c r="Q13" s="71">
        <f>'sub-chains'!AH57*'Value chains description'!$B$15</f>
        <v>3.4544162E-7</v>
      </c>
      <c r="R13" s="71">
        <f>'sub-chains'!T57*'Value chains description'!$B$14</f>
        <v>1.91453968E-5</v>
      </c>
      <c r="S13" s="71">
        <f>'sub-chains'!AG57*'Value chains description'!$B$15</f>
        <v>1.9084825399999998E-6</v>
      </c>
    </row>
    <row r="14" spans="1:19" s="51" customFormat="1" x14ac:dyDescent="0.25">
      <c r="A14" s="60" t="s">
        <v>95</v>
      </c>
      <c r="B14" s="51" t="s">
        <v>40</v>
      </c>
      <c r="C14" s="52" t="s">
        <v>97</v>
      </c>
      <c r="D14" s="51" t="s">
        <v>98</v>
      </c>
      <c r="E14" s="53">
        <f t="shared" si="0"/>
        <v>148.082493</v>
      </c>
      <c r="F14" s="54">
        <f>'sub-chains'!$E91*'Value chains description'!$B$11</f>
        <v>14.15685908</v>
      </c>
      <c r="G14" s="54">
        <f>'sub-chains'!$E91*'Value chains description'!$B$12</f>
        <v>10.617644310000001</v>
      </c>
      <c r="H14" s="54">
        <f>'sub-chains'!$E91*'Value chains description'!$B$13</f>
        <v>2.4502256099999999</v>
      </c>
      <c r="I14" s="54">
        <f>'sub-chains'!$F91</f>
        <v>42.263488000000002</v>
      </c>
      <c r="J14" s="54">
        <f>'sub-chains'!G91*0.5</f>
        <v>39.297137999999997</v>
      </c>
      <c r="K14" s="54">
        <f>'sub-chains'!G91*0.5</f>
        <v>39.297137999999997</v>
      </c>
      <c r="L14" s="72">
        <f t="shared" si="1"/>
        <v>1230.4551582000001</v>
      </c>
      <c r="M14" s="54">
        <f>('sub-chains'!$R91*'Value chains description'!$B$14+'sub-chains'!$AE91*'Value chains description'!$B$15)*'Value chains description'!$B$8</f>
        <v>75.004128490000014</v>
      </c>
      <c r="N14" s="54">
        <f>('sub-chains'!$R91*'Value chains description'!$B$14+'sub-chains'!$AE91*'Value chains description'!$B$15)*'Value chains description'!$B$9</f>
        <v>1.5790342840000002</v>
      </c>
      <c r="O14" s="54">
        <f>('sub-chains'!$R91*'Value chains description'!$B$14+'sub-chains'!$AE91*'Value chains description'!$B$15)*'Value chains description'!$B$10</f>
        <v>2.3685514260000002</v>
      </c>
      <c r="P14" s="70">
        <f>'sub-chains'!S91*'Value chains description'!$B$14+'sub-chains'!AF91*'Value chains description'!$B$15</f>
        <v>116.32065040000001</v>
      </c>
      <c r="Q14" s="70">
        <f>'sub-chains'!AH91*'Value chains description'!$B$15</f>
        <v>16.7012836</v>
      </c>
      <c r="R14" s="70">
        <f>'sub-chains'!T91*'Value chains description'!$B$14</f>
        <v>926.11848000000009</v>
      </c>
      <c r="S14" s="70">
        <f>'sub-chains'!AG91*'Value chains description'!$B$15</f>
        <v>92.363030000000009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8"/>
  <sheetViews>
    <sheetView zoomScale="87" zoomScaleNormal="87" workbookViewId="0">
      <selection activeCell="AG14" sqref="AG14"/>
    </sheetView>
  </sheetViews>
  <sheetFormatPr defaultColWidth="8.5703125" defaultRowHeight="15" x14ac:dyDescent="0.25"/>
  <cols>
    <col min="1" max="4" width="8.5703125" style="63"/>
    <col min="5" max="7" width="12.5703125" style="63" customWidth="1"/>
    <col min="8" max="17" width="8.5703125" style="63"/>
    <col min="18" max="18" width="10.42578125" style="63" customWidth="1"/>
    <col min="19" max="30" width="8.5703125" style="63"/>
    <col min="31" max="31" width="10.7109375" style="63" customWidth="1"/>
    <col min="32" max="16384" width="8.5703125" style="63"/>
  </cols>
  <sheetData>
    <row r="1" spans="1:63" x14ac:dyDescent="0.25">
      <c r="L1" s="66"/>
      <c r="S1" s="66"/>
      <c r="T1" s="66"/>
      <c r="U1" s="66"/>
      <c r="W1" s="66"/>
      <c r="X1" s="66"/>
    </row>
    <row r="2" spans="1:63" x14ac:dyDescent="0.25">
      <c r="A2" s="63" t="s">
        <v>41</v>
      </c>
      <c r="B2" s="63" t="s">
        <v>42</v>
      </c>
      <c r="N2" s="63" t="s">
        <v>41</v>
      </c>
      <c r="O2" s="63" t="s">
        <v>42</v>
      </c>
      <c r="AA2" s="63" t="s">
        <v>41</v>
      </c>
      <c r="AB2" s="63" t="s">
        <v>42</v>
      </c>
    </row>
    <row r="3" spans="1:63" x14ac:dyDescent="0.25">
      <c r="A3" s="63" t="s">
        <v>43</v>
      </c>
      <c r="B3" s="63" t="s">
        <v>44</v>
      </c>
      <c r="N3" s="63" t="s">
        <v>43</v>
      </c>
      <c r="O3" s="63" t="s">
        <v>44</v>
      </c>
      <c r="AA3" s="63" t="s">
        <v>43</v>
      </c>
      <c r="AB3" s="63" t="s">
        <v>44</v>
      </c>
    </row>
    <row r="4" spans="1:63" x14ac:dyDescent="0.25">
      <c r="A4" s="63" t="s">
        <v>45</v>
      </c>
      <c r="B4" s="63" t="s">
        <v>126</v>
      </c>
      <c r="N4" s="63" t="s">
        <v>45</v>
      </c>
      <c r="O4" s="63" t="s">
        <v>132</v>
      </c>
      <c r="AA4" s="63" t="s">
        <v>45</v>
      </c>
      <c r="AB4" s="63" t="s">
        <v>133</v>
      </c>
    </row>
    <row r="5" spans="1:63" x14ac:dyDescent="0.25">
      <c r="A5" s="63" t="s">
        <v>46</v>
      </c>
      <c r="B5" s="63" t="s">
        <v>47</v>
      </c>
      <c r="N5" s="63" t="s">
        <v>46</v>
      </c>
      <c r="O5" s="63" t="s">
        <v>47</v>
      </c>
      <c r="AA5" s="63" t="s">
        <v>46</v>
      </c>
      <c r="AB5" s="63" t="s">
        <v>47</v>
      </c>
    </row>
    <row r="6" spans="1:63" x14ac:dyDescent="0.25">
      <c r="A6" s="63" t="s">
        <v>48</v>
      </c>
      <c r="B6" s="63" t="s">
        <v>49</v>
      </c>
      <c r="N6" s="63" t="s">
        <v>48</v>
      </c>
      <c r="O6" s="63" t="s">
        <v>49</v>
      </c>
      <c r="AA6" s="63" t="s">
        <v>48</v>
      </c>
      <c r="AB6" s="63" t="s">
        <v>49</v>
      </c>
    </row>
    <row r="7" spans="1:63" x14ac:dyDescent="0.25">
      <c r="A7" s="63" t="s">
        <v>50</v>
      </c>
      <c r="B7" s="63" t="s">
        <v>51</v>
      </c>
      <c r="N7" s="63" t="s">
        <v>50</v>
      </c>
      <c r="O7" s="63" t="s">
        <v>51</v>
      </c>
      <c r="AA7" s="63" t="s">
        <v>50</v>
      </c>
      <c r="AB7" s="63" t="s">
        <v>51</v>
      </c>
    </row>
    <row r="8" spans="1:63" x14ac:dyDescent="0.25">
      <c r="A8" s="63" t="s">
        <v>52</v>
      </c>
      <c r="B8" s="63" t="s">
        <v>53</v>
      </c>
      <c r="N8" s="63" t="s">
        <v>52</v>
      </c>
      <c r="O8" s="63" t="s">
        <v>53</v>
      </c>
      <c r="AA8" s="63" t="s">
        <v>52</v>
      </c>
      <c r="AB8" s="63" t="s">
        <v>53</v>
      </c>
    </row>
    <row r="9" spans="1:63" x14ac:dyDescent="0.25">
      <c r="A9" s="63" t="s">
        <v>54</v>
      </c>
      <c r="B9" s="63" t="s">
        <v>53</v>
      </c>
      <c r="N9" s="63" t="s">
        <v>54</v>
      </c>
      <c r="O9" s="63" t="s">
        <v>53</v>
      </c>
      <c r="AA9" s="63" t="s">
        <v>54</v>
      </c>
      <c r="AB9" s="63" t="s">
        <v>53</v>
      </c>
    </row>
    <row r="10" spans="1:63" x14ac:dyDescent="0.25">
      <c r="A10" s="63" t="s">
        <v>55</v>
      </c>
      <c r="B10" s="63" t="s">
        <v>53</v>
      </c>
      <c r="N10" s="63" t="s">
        <v>55</v>
      </c>
      <c r="O10" s="63" t="s">
        <v>53</v>
      </c>
      <c r="AA10" s="63" t="s">
        <v>55</v>
      </c>
      <c r="AB10" s="63" t="s">
        <v>53</v>
      </c>
    </row>
    <row r="11" spans="1:63" x14ac:dyDescent="0.25">
      <c r="A11" s="63" t="s">
        <v>56</v>
      </c>
      <c r="B11" s="63" t="s">
        <v>57</v>
      </c>
      <c r="N11" s="63" t="s">
        <v>56</v>
      </c>
      <c r="O11" s="63" t="s">
        <v>57</v>
      </c>
      <c r="AA11" s="63" t="s">
        <v>56</v>
      </c>
      <c r="AB11" s="63" t="s">
        <v>57</v>
      </c>
    </row>
    <row r="12" spans="1:63" x14ac:dyDescent="0.25">
      <c r="A12" s="63" t="s">
        <v>58</v>
      </c>
      <c r="B12" s="63" t="s">
        <v>59</v>
      </c>
      <c r="N12" s="63" t="s">
        <v>58</v>
      </c>
      <c r="O12" s="63" t="s">
        <v>59</v>
      </c>
      <c r="AA12" s="63" t="s">
        <v>58</v>
      </c>
      <c r="AB12" s="63" t="s">
        <v>59</v>
      </c>
    </row>
    <row r="14" spans="1:63" x14ac:dyDescent="0.25">
      <c r="A14" s="63" t="s">
        <v>57</v>
      </c>
      <c r="B14" s="63" t="s">
        <v>60</v>
      </c>
      <c r="C14" s="63" t="s">
        <v>61</v>
      </c>
      <c r="D14" s="63" t="s">
        <v>127</v>
      </c>
      <c r="E14" s="63" t="s">
        <v>128</v>
      </c>
      <c r="F14" s="63" t="s">
        <v>129</v>
      </c>
      <c r="G14" s="63" t="s">
        <v>130</v>
      </c>
      <c r="N14" s="63" t="s">
        <v>57</v>
      </c>
      <c r="O14" s="63" t="s">
        <v>60</v>
      </c>
      <c r="P14" s="63" t="s">
        <v>61</v>
      </c>
      <c r="Q14" s="63" t="s">
        <v>134</v>
      </c>
      <c r="R14" s="63" t="s">
        <v>128</v>
      </c>
      <c r="S14" s="63" t="s">
        <v>135</v>
      </c>
      <c r="T14" s="63" t="s">
        <v>136</v>
      </c>
      <c r="AA14" s="63" t="s">
        <v>57</v>
      </c>
      <c r="AB14" s="63" t="s">
        <v>60</v>
      </c>
      <c r="AC14" s="63" t="s">
        <v>61</v>
      </c>
      <c r="AD14" s="63" t="s">
        <v>137</v>
      </c>
      <c r="AE14" s="63" t="s">
        <v>128</v>
      </c>
      <c r="AF14" s="63" t="s">
        <v>138</v>
      </c>
      <c r="AG14" s="63" t="s">
        <v>139</v>
      </c>
      <c r="AH14" s="63" t="s">
        <v>140</v>
      </c>
    </row>
    <row r="15" spans="1:63" x14ac:dyDescent="0.25">
      <c r="A15" s="64" t="s">
        <v>62</v>
      </c>
      <c r="B15" s="64" t="s">
        <v>63</v>
      </c>
      <c r="C15" s="64">
        <v>8.7733660999999999E-4</v>
      </c>
      <c r="D15" s="64">
        <v>0</v>
      </c>
      <c r="E15" s="80">
        <v>5.4033528E-5</v>
      </c>
      <c r="F15" s="80">
        <v>3.4434529E-4</v>
      </c>
      <c r="G15" s="80">
        <v>4.7895779E-4</v>
      </c>
      <c r="H15" s="65"/>
      <c r="I15" s="65"/>
      <c r="J15" s="65"/>
      <c r="N15" s="63" t="s">
        <v>62</v>
      </c>
      <c r="O15" s="63" t="s">
        <v>63</v>
      </c>
      <c r="P15" s="65">
        <v>6.6633452999999999E-3</v>
      </c>
      <c r="Q15" s="65">
        <v>0</v>
      </c>
      <c r="R15" s="65">
        <v>1.6210058E-4</v>
      </c>
      <c r="S15" s="63">
        <v>1.0330357999999999E-3</v>
      </c>
      <c r="T15" s="63">
        <v>5.4682089000000003E-3</v>
      </c>
      <c r="U15" s="65"/>
      <c r="V15" s="65"/>
      <c r="AA15" s="63" t="s">
        <v>62</v>
      </c>
      <c r="AB15" s="63" t="s">
        <v>63</v>
      </c>
      <c r="AC15" s="63">
        <v>1.2308064000000001E-2</v>
      </c>
      <c r="AD15" s="63">
        <v>0</v>
      </c>
      <c r="AE15" s="65">
        <v>1.3508382000000001E-4</v>
      </c>
      <c r="AF15" s="63">
        <v>6.0651727E-4</v>
      </c>
      <c r="AG15" s="63">
        <v>1.1057569999999999E-2</v>
      </c>
      <c r="AH15" s="63">
        <v>5.0889265000000005E-4</v>
      </c>
      <c r="AI15" s="65"/>
      <c r="AJ15" s="65"/>
      <c r="AK15" s="65"/>
      <c r="AU15" s="65"/>
      <c r="AV15" s="65"/>
      <c r="AW15" s="65"/>
      <c r="BG15" s="65"/>
      <c r="BI15" s="65"/>
      <c r="BJ15" s="65"/>
      <c r="BK15" s="65"/>
    </row>
    <row r="16" spans="1:63" x14ac:dyDescent="0.25">
      <c r="A16" s="64" t="s">
        <v>64</v>
      </c>
      <c r="B16" s="64" t="s">
        <v>65</v>
      </c>
      <c r="C16" s="68">
        <v>2.6333964000000001E-4</v>
      </c>
      <c r="D16" s="64">
        <v>0</v>
      </c>
      <c r="E16" s="80">
        <v>2.5932944999999997E-4</v>
      </c>
      <c r="F16" s="80">
        <v>1.7084488E-6</v>
      </c>
      <c r="G16" s="80">
        <v>2.3017368999999999E-6</v>
      </c>
      <c r="H16" s="65"/>
      <c r="I16" s="65"/>
      <c r="J16" s="65"/>
      <c r="N16" s="65" t="s">
        <v>64</v>
      </c>
      <c r="O16" s="63" t="s">
        <v>65</v>
      </c>
      <c r="P16" s="65">
        <v>8.4572729000000004E-4</v>
      </c>
      <c r="Q16" s="65">
        <v>0</v>
      </c>
      <c r="R16" s="65">
        <v>7.7798834999999998E-4</v>
      </c>
      <c r="S16" s="65">
        <v>5.1253461999999997E-6</v>
      </c>
      <c r="T16" s="65">
        <v>6.2613595999999995E-5</v>
      </c>
      <c r="U16" s="65"/>
      <c r="V16" s="65"/>
      <c r="AA16" s="63" t="s">
        <v>64</v>
      </c>
      <c r="AB16" s="63" t="s">
        <v>65</v>
      </c>
      <c r="AC16" s="63">
        <v>6.5814073999999995E-4</v>
      </c>
      <c r="AD16" s="63">
        <v>0</v>
      </c>
      <c r="AE16" s="63">
        <v>6.4832362000000004E-4</v>
      </c>
      <c r="AF16" s="65">
        <v>3.0091994999999998E-6</v>
      </c>
      <c r="AG16" s="65">
        <v>4.3623162E-6</v>
      </c>
      <c r="AH16" s="65">
        <v>2.4455955000000001E-6</v>
      </c>
      <c r="AI16" s="65"/>
      <c r="AJ16" s="65"/>
      <c r="AK16" s="65"/>
      <c r="AT16" s="65"/>
      <c r="AU16" s="65"/>
      <c r="AV16" s="65"/>
      <c r="AW16" s="65"/>
      <c r="BG16" s="65"/>
      <c r="BH16" s="65"/>
      <c r="BI16" s="65"/>
      <c r="BJ16" s="65"/>
      <c r="BK16" s="65"/>
    </row>
    <row r="17" spans="1:34" x14ac:dyDescent="0.25">
      <c r="A17" s="64" t="s">
        <v>66</v>
      </c>
      <c r="B17" s="64" t="s">
        <v>67</v>
      </c>
      <c r="C17" s="64">
        <v>18.116132</v>
      </c>
      <c r="D17" s="64">
        <v>0</v>
      </c>
      <c r="E17" s="80">
        <v>1.6168435999999999</v>
      </c>
      <c r="F17" s="80">
        <v>5.5958097000000002</v>
      </c>
      <c r="G17" s="80">
        <v>10.903478</v>
      </c>
      <c r="H17" s="64"/>
      <c r="I17" s="64"/>
      <c r="J17" s="64"/>
      <c r="N17" s="63" t="s">
        <v>66</v>
      </c>
      <c r="O17" s="63" t="s">
        <v>67</v>
      </c>
      <c r="P17" s="63">
        <v>48.926558999999997</v>
      </c>
      <c r="Q17" s="63">
        <v>0</v>
      </c>
      <c r="R17" s="63">
        <v>4.8505308999999999</v>
      </c>
      <c r="S17" s="63">
        <v>16.787428999999999</v>
      </c>
      <c r="T17" s="63">
        <v>27.288599000000001</v>
      </c>
      <c r="AA17" s="63" t="s">
        <v>66</v>
      </c>
      <c r="AB17" s="65" t="s">
        <v>67</v>
      </c>
      <c r="AC17" s="65">
        <v>28.299063</v>
      </c>
      <c r="AD17" s="63">
        <v>0</v>
      </c>
      <c r="AE17" s="63">
        <v>4.0421091000000002</v>
      </c>
      <c r="AF17" s="63">
        <v>9.8562557999999996</v>
      </c>
      <c r="AG17" s="63">
        <v>2.8157529000000001</v>
      </c>
      <c r="AH17" s="63">
        <v>11.584946</v>
      </c>
    </row>
    <row r="18" spans="1:34" x14ac:dyDescent="0.25">
      <c r="AA18" s="65"/>
      <c r="AB18" s="65"/>
      <c r="AC18" s="65"/>
    </row>
    <row r="20" spans="1:34" x14ac:dyDescent="0.25">
      <c r="A20" s="63" t="s">
        <v>41</v>
      </c>
      <c r="B20" s="63" t="s">
        <v>42</v>
      </c>
      <c r="N20" s="63" t="s">
        <v>41</v>
      </c>
      <c r="O20" s="63" t="s">
        <v>42</v>
      </c>
      <c r="AA20" s="63" t="s">
        <v>41</v>
      </c>
      <c r="AB20" s="63" t="s">
        <v>42</v>
      </c>
    </row>
    <row r="21" spans="1:34" x14ac:dyDescent="0.25">
      <c r="A21" s="63" t="s">
        <v>43</v>
      </c>
      <c r="B21" s="63" t="s">
        <v>44</v>
      </c>
      <c r="N21" s="63" t="s">
        <v>43</v>
      </c>
      <c r="O21" s="63" t="s">
        <v>44</v>
      </c>
      <c r="AA21" s="63" t="s">
        <v>43</v>
      </c>
      <c r="AB21" s="63" t="s">
        <v>44</v>
      </c>
    </row>
    <row r="22" spans="1:34" x14ac:dyDescent="0.25">
      <c r="A22" s="63" t="s">
        <v>45</v>
      </c>
      <c r="B22" s="63" t="s">
        <v>126</v>
      </c>
      <c r="N22" s="63" t="s">
        <v>45</v>
      </c>
      <c r="O22" s="63" t="s">
        <v>132</v>
      </c>
      <c r="AA22" s="63" t="s">
        <v>45</v>
      </c>
      <c r="AB22" s="63" t="s">
        <v>133</v>
      </c>
    </row>
    <row r="23" spans="1:34" x14ac:dyDescent="0.25">
      <c r="A23" s="63" t="s">
        <v>46</v>
      </c>
      <c r="B23" s="63" t="s">
        <v>47</v>
      </c>
      <c r="N23" s="63" t="s">
        <v>46</v>
      </c>
      <c r="O23" s="63" t="s">
        <v>47</v>
      </c>
      <c r="AA23" s="63" t="s">
        <v>46</v>
      </c>
      <c r="AB23" s="63" t="s">
        <v>47</v>
      </c>
    </row>
    <row r="24" spans="1:34" x14ac:dyDescent="0.25">
      <c r="A24" s="63" t="s">
        <v>48</v>
      </c>
      <c r="B24" s="63" t="s">
        <v>68</v>
      </c>
      <c r="N24" s="63" t="s">
        <v>48</v>
      </c>
      <c r="O24" s="63" t="s">
        <v>68</v>
      </c>
      <c r="AA24" s="63" t="s">
        <v>48</v>
      </c>
      <c r="AB24" s="63" t="s">
        <v>68</v>
      </c>
    </row>
    <row r="25" spans="1:34" x14ac:dyDescent="0.25">
      <c r="A25" s="63" t="s">
        <v>50</v>
      </c>
      <c r="B25" s="63" t="s">
        <v>51</v>
      </c>
      <c r="N25" s="63" t="s">
        <v>50</v>
      </c>
      <c r="O25" s="63" t="s">
        <v>51</v>
      </c>
      <c r="AA25" s="63" t="s">
        <v>50</v>
      </c>
      <c r="AB25" s="63" t="s">
        <v>51</v>
      </c>
    </row>
    <row r="26" spans="1:34" x14ac:dyDescent="0.25">
      <c r="A26" s="63" t="s">
        <v>69</v>
      </c>
      <c r="B26" s="63" t="s">
        <v>70</v>
      </c>
      <c r="N26" s="63" t="s">
        <v>69</v>
      </c>
      <c r="O26" s="63" t="s">
        <v>53</v>
      </c>
      <c r="AA26" s="63" t="s">
        <v>69</v>
      </c>
      <c r="AB26" s="63" t="s">
        <v>53</v>
      </c>
    </row>
    <row r="27" spans="1:34" x14ac:dyDescent="0.25">
      <c r="A27" s="63" t="s">
        <v>52</v>
      </c>
      <c r="B27" s="63" t="s">
        <v>53</v>
      </c>
      <c r="N27" s="63" t="s">
        <v>52</v>
      </c>
      <c r="O27" s="63" t="s">
        <v>53</v>
      </c>
      <c r="AA27" s="63" t="s">
        <v>52</v>
      </c>
      <c r="AB27" s="63" t="s">
        <v>53</v>
      </c>
    </row>
    <row r="28" spans="1:34" x14ac:dyDescent="0.25">
      <c r="A28" s="63" t="s">
        <v>54</v>
      </c>
      <c r="B28" s="63" t="s">
        <v>53</v>
      </c>
      <c r="N28" s="63" t="s">
        <v>54</v>
      </c>
      <c r="O28" s="63" t="s">
        <v>53</v>
      </c>
      <c r="AA28" s="63" t="s">
        <v>54</v>
      </c>
      <c r="AB28" s="63" t="s">
        <v>53</v>
      </c>
    </row>
    <row r="29" spans="1:34" x14ac:dyDescent="0.25">
      <c r="A29" s="63" t="s">
        <v>55</v>
      </c>
      <c r="B29" s="63" t="s">
        <v>53</v>
      </c>
      <c r="N29" s="63" t="s">
        <v>55</v>
      </c>
      <c r="O29" s="63" t="s">
        <v>53</v>
      </c>
      <c r="AA29" s="63" t="s">
        <v>55</v>
      </c>
      <c r="AB29" s="63" t="s">
        <v>53</v>
      </c>
    </row>
    <row r="30" spans="1:34" x14ac:dyDescent="0.25">
      <c r="A30" s="63" t="s">
        <v>56</v>
      </c>
      <c r="B30" s="63" t="s">
        <v>57</v>
      </c>
      <c r="N30" s="63" t="s">
        <v>56</v>
      </c>
      <c r="O30" s="63" t="s">
        <v>57</v>
      </c>
      <c r="AA30" s="63" t="s">
        <v>56</v>
      </c>
      <c r="AB30" s="63" t="s">
        <v>57</v>
      </c>
    </row>
    <row r="31" spans="1:34" x14ac:dyDescent="0.25">
      <c r="A31" s="63" t="s">
        <v>58</v>
      </c>
      <c r="B31" s="63" t="s">
        <v>59</v>
      </c>
      <c r="N31" s="63" t="s">
        <v>58</v>
      </c>
      <c r="O31" s="63" t="s">
        <v>59</v>
      </c>
      <c r="AA31" s="63" t="s">
        <v>58</v>
      </c>
      <c r="AB31" s="63" t="s">
        <v>59</v>
      </c>
    </row>
    <row r="33" spans="1:34" x14ac:dyDescent="0.25">
      <c r="A33" s="63" t="s">
        <v>57</v>
      </c>
      <c r="B33" s="63" t="s">
        <v>60</v>
      </c>
      <c r="C33" s="63" t="s">
        <v>61</v>
      </c>
      <c r="D33" s="63" t="s">
        <v>127</v>
      </c>
      <c r="E33" s="63" t="s">
        <v>128</v>
      </c>
      <c r="F33" s="63" t="s">
        <v>129</v>
      </c>
      <c r="G33" s="63" t="s">
        <v>130</v>
      </c>
      <c r="N33" s="63" t="s">
        <v>57</v>
      </c>
      <c r="O33" s="63" t="s">
        <v>60</v>
      </c>
      <c r="P33" s="63" t="s">
        <v>61</v>
      </c>
      <c r="Q33" s="63" t="s">
        <v>134</v>
      </c>
      <c r="R33" s="63" t="s">
        <v>128</v>
      </c>
      <c r="S33" s="63" t="s">
        <v>135</v>
      </c>
      <c r="T33" s="63" t="s">
        <v>136</v>
      </c>
      <c r="AA33" s="63" t="s">
        <v>57</v>
      </c>
      <c r="AB33" s="63" t="s">
        <v>60</v>
      </c>
      <c r="AC33" s="63" t="s">
        <v>61</v>
      </c>
      <c r="AD33" s="63" t="s">
        <v>137</v>
      </c>
      <c r="AE33" s="63" t="s">
        <v>128</v>
      </c>
      <c r="AF33" s="63" t="s">
        <v>138</v>
      </c>
      <c r="AG33" s="63" t="s">
        <v>139</v>
      </c>
      <c r="AH33" s="63" t="s">
        <v>140</v>
      </c>
    </row>
    <row r="34" spans="1:34" x14ac:dyDescent="0.25">
      <c r="A34" s="64" t="s">
        <v>61</v>
      </c>
      <c r="B34" s="64" t="s">
        <v>71</v>
      </c>
      <c r="C34" s="64">
        <v>85.970360999999997</v>
      </c>
      <c r="D34" s="64">
        <v>0</v>
      </c>
      <c r="E34" s="64">
        <v>71.035506999999996</v>
      </c>
      <c r="F34" s="64">
        <v>6.2455980000000002</v>
      </c>
      <c r="G34" s="64">
        <v>8.6892565000000008</v>
      </c>
      <c r="H34" s="64"/>
      <c r="I34" s="64"/>
      <c r="J34" s="64"/>
      <c r="N34" s="63" t="s">
        <v>61</v>
      </c>
      <c r="O34" s="63" t="s">
        <v>71</v>
      </c>
      <c r="P34" s="63">
        <v>340.17860000000002</v>
      </c>
      <c r="Q34" s="63">
        <v>0</v>
      </c>
      <c r="R34" s="63">
        <v>213.10651999999999</v>
      </c>
      <c r="S34" s="63">
        <v>18.736794</v>
      </c>
      <c r="T34" s="63">
        <v>108.33528</v>
      </c>
      <c r="AA34" s="63" t="s">
        <v>61</v>
      </c>
      <c r="AB34" s="63" t="s">
        <v>71</v>
      </c>
      <c r="AC34" s="63">
        <v>383.46181000000001</v>
      </c>
      <c r="AD34" s="63">
        <v>0</v>
      </c>
      <c r="AE34" s="63">
        <v>177.58877000000001</v>
      </c>
      <c r="AF34" s="63">
        <v>11.000769</v>
      </c>
      <c r="AG34" s="63">
        <v>185.63994</v>
      </c>
      <c r="AH34" s="63">
        <v>9.2323350000000008</v>
      </c>
    </row>
    <row r="35" spans="1:34" x14ac:dyDescent="0.25">
      <c r="A35" s="64" t="s">
        <v>62</v>
      </c>
      <c r="B35" s="64" t="s">
        <v>71</v>
      </c>
      <c r="C35" s="64">
        <v>14.633975</v>
      </c>
      <c r="D35" s="64">
        <v>0</v>
      </c>
      <c r="E35" s="64">
        <v>0.90127924000000004</v>
      </c>
      <c r="F35" s="64">
        <v>5.7436794000000004</v>
      </c>
      <c r="G35" s="64">
        <v>7.9890160000000003</v>
      </c>
      <c r="H35" s="64"/>
      <c r="I35" s="64"/>
      <c r="J35" s="64"/>
      <c r="N35" s="63" t="s">
        <v>62</v>
      </c>
      <c r="O35" s="63" t="s">
        <v>71</v>
      </c>
      <c r="P35" s="63">
        <v>111.1446</v>
      </c>
      <c r="Q35" s="63">
        <v>0</v>
      </c>
      <c r="R35" s="63">
        <v>2.7038376999999998</v>
      </c>
      <c r="S35" s="63">
        <v>17.231038000000002</v>
      </c>
      <c r="T35" s="63">
        <v>91.209723999999994</v>
      </c>
      <c r="AA35" s="63" t="s">
        <v>62</v>
      </c>
      <c r="AB35" s="63" t="s">
        <v>71</v>
      </c>
      <c r="AC35" s="63">
        <v>205.29849999999999</v>
      </c>
      <c r="AD35" s="63">
        <v>0</v>
      </c>
      <c r="AE35" s="63">
        <v>2.2531981000000001</v>
      </c>
      <c r="AF35" s="63">
        <v>10.116707999999999</v>
      </c>
      <c r="AG35" s="63">
        <v>184.44025999999999</v>
      </c>
      <c r="AH35" s="63">
        <v>8.4883293999999996</v>
      </c>
    </row>
    <row r="36" spans="1:34" x14ac:dyDescent="0.25">
      <c r="A36" s="64" t="s">
        <v>64</v>
      </c>
      <c r="B36" s="64" t="s">
        <v>71</v>
      </c>
      <c r="C36" s="64">
        <v>71.207037</v>
      </c>
      <c r="D36" s="64">
        <v>0</v>
      </c>
      <c r="E36" s="64">
        <v>70.122682999999995</v>
      </c>
      <c r="F36" s="64">
        <v>0.46196453999999998</v>
      </c>
      <c r="G36" s="64">
        <v>0.62238967000000001</v>
      </c>
      <c r="H36" s="64"/>
      <c r="I36" s="64"/>
      <c r="J36" s="64"/>
      <c r="N36" s="63" t="s">
        <v>64</v>
      </c>
      <c r="O36" s="63" t="s">
        <v>71</v>
      </c>
      <c r="P36" s="63">
        <v>228.68466000000001</v>
      </c>
      <c r="Q36" s="63">
        <v>0</v>
      </c>
      <c r="R36" s="63">
        <v>210.36805000000001</v>
      </c>
      <c r="S36" s="63">
        <v>1.3858935999999999</v>
      </c>
      <c r="T36" s="63">
        <v>16.930716</v>
      </c>
      <c r="AA36" s="63" t="s">
        <v>64</v>
      </c>
      <c r="AB36" s="63" t="s">
        <v>71</v>
      </c>
      <c r="AC36" s="63">
        <v>177.96125000000001</v>
      </c>
      <c r="AD36" s="63">
        <v>0</v>
      </c>
      <c r="AE36" s="63">
        <v>175.30671000000001</v>
      </c>
      <c r="AF36" s="63">
        <v>0.81368755000000004</v>
      </c>
      <c r="AG36" s="63">
        <v>1.1795703</v>
      </c>
      <c r="AH36" s="63">
        <v>0.66128902000000001</v>
      </c>
    </row>
    <row r="37" spans="1:34" x14ac:dyDescent="0.25">
      <c r="A37" s="64" t="s">
        <v>66</v>
      </c>
      <c r="B37" s="64" t="s">
        <v>71</v>
      </c>
      <c r="C37" s="64">
        <v>0.12934918000000001</v>
      </c>
      <c r="D37" s="64">
        <v>0</v>
      </c>
      <c r="E37" s="64">
        <v>1.1544264E-2</v>
      </c>
      <c r="F37" s="64">
        <v>3.9954081000000002E-2</v>
      </c>
      <c r="G37" s="64">
        <v>7.7850833999999994E-2</v>
      </c>
      <c r="H37" s="64"/>
      <c r="I37" s="64"/>
      <c r="J37" s="64"/>
      <c r="N37" s="63" t="s">
        <v>66</v>
      </c>
      <c r="O37" s="63" t="s">
        <v>71</v>
      </c>
      <c r="P37" s="63">
        <v>0.34933563000000001</v>
      </c>
      <c r="Q37" s="63">
        <v>0</v>
      </c>
      <c r="R37" s="63">
        <v>3.4632791000000003E-2</v>
      </c>
      <c r="S37" s="63">
        <v>0.11986223999999999</v>
      </c>
      <c r="T37" s="63">
        <v>0.1948406</v>
      </c>
      <c r="AA37" s="63" t="s">
        <v>66</v>
      </c>
      <c r="AB37" s="63" t="s">
        <v>71</v>
      </c>
      <c r="AC37" s="63">
        <v>0.20205530999999999</v>
      </c>
      <c r="AD37" s="63">
        <v>0</v>
      </c>
      <c r="AE37" s="63">
        <v>2.8860659E-2</v>
      </c>
      <c r="AF37" s="63">
        <v>7.0373666000000001E-2</v>
      </c>
      <c r="AG37" s="63">
        <v>2.0104476E-2</v>
      </c>
      <c r="AH37" s="63">
        <v>8.2716511000000006E-2</v>
      </c>
    </row>
    <row r="40" spans="1:34" x14ac:dyDescent="0.25">
      <c r="A40" s="63" t="s">
        <v>41</v>
      </c>
      <c r="B40" s="63" t="s">
        <v>42</v>
      </c>
      <c r="N40" s="63" t="s">
        <v>41</v>
      </c>
      <c r="O40" s="63" t="s">
        <v>42</v>
      </c>
      <c r="AA40" s="63" t="s">
        <v>41</v>
      </c>
      <c r="AB40" s="63" t="s">
        <v>42</v>
      </c>
    </row>
    <row r="41" spans="1:34" x14ac:dyDescent="0.25">
      <c r="A41" s="63" t="s">
        <v>43</v>
      </c>
      <c r="B41" s="63" t="s">
        <v>44</v>
      </c>
      <c r="N41" s="63" t="s">
        <v>43</v>
      </c>
      <c r="O41" s="63" t="s">
        <v>44</v>
      </c>
      <c r="AA41" s="63" t="s">
        <v>43</v>
      </c>
      <c r="AB41" s="63" t="s">
        <v>44</v>
      </c>
    </row>
    <row r="42" spans="1:34" x14ac:dyDescent="0.25">
      <c r="A42" s="63" t="s">
        <v>45</v>
      </c>
      <c r="B42" s="63" t="s">
        <v>126</v>
      </c>
      <c r="N42" s="63" t="s">
        <v>45</v>
      </c>
      <c r="O42" s="63" t="s">
        <v>132</v>
      </c>
      <c r="AA42" s="63" t="s">
        <v>45</v>
      </c>
      <c r="AB42" s="63" t="s">
        <v>133</v>
      </c>
    </row>
    <row r="43" spans="1:34" x14ac:dyDescent="0.25">
      <c r="A43" s="63" t="s">
        <v>46</v>
      </c>
      <c r="B43" s="63" t="s">
        <v>47</v>
      </c>
      <c r="N43" s="63" t="s">
        <v>46</v>
      </c>
      <c r="O43" s="63" t="s">
        <v>47</v>
      </c>
      <c r="AA43" s="63" t="s">
        <v>46</v>
      </c>
      <c r="AB43" s="63" t="s">
        <v>47</v>
      </c>
    </row>
    <row r="44" spans="1:34" x14ac:dyDescent="0.25">
      <c r="A44" s="63" t="s">
        <v>48</v>
      </c>
      <c r="B44" s="63" t="s">
        <v>68</v>
      </c>
      <c r="N44" s="63" t="s">
        <v>48</v>
      </c>
      <c r="O44" s="63" t="s">
        <v>68</v>
      </c>
      <c r="AA44" s="63" t="s">
        <v>48</v>
      </c>
      <c r="AB44" s="63" t="s">
        <v>68</v>
      </c>
    </row>
    <row r="45" spans="1:34" x14ac:dyDescent="0.25">
      <c r="A45" s="63" t="s">
        <v>50</v>
      </c>
      <c r="B45" s="63" t="s">
        <v>51</v>
      </c>
      <c r="N45" s="63" t="s">
        <v>50</v>
      </c>
      <c r="O45" s="63" t="s">
        <v>51</v>
      </c>
      <c r="AA45" s="63" t="s">
        <v>50</v>
      </c>
      <c r="AB45" s="63" t="s">
        <v>51</v>
      </c>
    </row>
    <row r="46" spans="1:34" x14ac:dyDescent="0.25">
      <c r="A46" s="63" t="s">
        <v>69</v>
      </c>
      <c r="B46" s="63" t="s">
        <v>70</v>
      </c>
      <c r="N46" s="63" t="s">
        <v>69</v>
      </c>
      <c r="O46" s="63" t="s">
        <v>53</v>
      </c>
      <c r="AA46" s="63" t="s">
        <v>69</v>
      </c>
      <c r="AB46" s="63" t="s">
        <v>53</v>
      </c>
    </row>
    <row r="47" spans="1:34" x14ac:dyDescent="0.25">
      <c r="A47" s="63" t="s">
        <v>52</v>
      </c>
      <c r="B47" s="63" t="s">
        <v>53</v>
      </c>
      <c r="N47" s="63" t="s">
        <v>52</v>
      </c>
      <c r="O47" s="63" t="s">
        <v>53</v>
      </c>
      <c r="AA47" s="63" t="s">
        <v>52</v>
      </c>
      <c r="AB47" s="63" t="s">
        <v>53</v>
      </c>
    </row>
    <row r="48" spans="1:34" x14ac:dyDescent="0.25">
      <c r="A48" s="63" t="s">
        <v>54</v>
      </c>
      <c r="B48" s="63" t="s">
        <v>53</v>
      </c>
      <c r="N48" s="63" t="s">
        <v>54</v>
      </c>
      <c r="O48" s="63" t="s">
        <v>53</v>
      </c>
      <c r="AA48" s="63" t="s">
        <v>54</v>
      </c>
      <c r="AB48" s="63" t="s">
        <v>53</v>
      </c>
    </row>
    <row r="49" spans="1:63" x14ac:dyDescent="0.25">
      <c r="A49" s="63" t="s">
        <v>55</v>
      </c>
      <c r="B49" s="63" t="s">
        <v>70</v>
      </c>
      <c r="N49" s="63" t="s">
        <v>55</v>
      </c>
      <c r="O49" s="63" t="s">
        <v>70</v>
      </c>
      <c r="AA49" s="63" t="s">
        <v>55</v>
      </c>
      <c r="AB49" s="63" t="s">
        <v>70</v>
      </c>
    </row>
    <row r="50" spans="1:63" x14ac:dyDescent="0.25">
      <c r="A50" s="63" t="s">
        <v>56</v>
      </c>
      <c r="B50" s="63" t="s">
        <v>72</v>
      </c>
      <c r="N50" s="63" t="s">
        <v>56</v>
      </c>
      <c r="O50" s="63" t="s">
        <v>72</v>
      </c>
      <c r="AA50" s="63" t="s">
        <v>56</v>
      </c>
      <c r="AB50" s="63" t="s">
        <v>72</v>
      </c>
    </row>
    <row r="51" spans="1:63" x14ac:dyDescent="0.25">
      <c r="A51" s="63" t="s">
        <v>58</v>
      </c>
      <c r="B51" s="63" t="s">
        <v>59</v>
      </c>
      <c r="N51" s="63" t="s">
        <v>58</v>
      </c>
      <c r="O51" s="63" t="s">
        <v>59</v>
      </c>
      <c r="AA51" s="63" t="s">
        <v>58</v>
      </c>
      <c r="AB51" s="63" t="s">
        <v>59</v>
      </c>
    </row>
    <row r="53" spans="1:63" x14ac:dyDescent="0.25">
      <c r="A53" s="63" t="s">
        <v>72</v>
      </c>
      <c r="B53" s="63" t="s">
        <v>60</v>
      </c>
      <c r="C53" s="63" t="s">
        <v>61</v>
      </c>
      <c r="D53" s="63" t="s">
        <v>127</v>
      </c>
      <c r="E53" s="63" t="s">
        <v>128</v>
      </c>
      <c r="F53" s="63" t="s">
        <v>129</v>
      </c>
      <c r="G53" s="63" t="s">
        <v>130</v>
      </c>
      <c r="N53" s="63" t="s">
        <v>72</v>
      </c>
      <c r="O53" s="63" t="s">
        <v>60</v>
      </c>
      <c r="P53" s="63" t="s">
        <v>61</v>
      </c>
      <c r="Q53" s="63" t="s">
        <v>134</v>
      </c>
      <c r="R53" s="63" t="s">
        <v>128</v>
      </c>
      <c r="S53" s="63" t="s">
        <v>135</v>
      </c>
      <c r="T53" s="63" t="s">
        <v>136</v>
      </c>
      <c r="AA53" s="63" t="s">
        <v>72</v>
      </c>
      <c r="AB53" s="63" t="s">
        <v>60</v>
      </c>
      <c r="AC53" s="63" t="s">
        <v>61</v>
      </c>
      <c r="AD53" s="63" t="s">
        <v>137</v>
      </c>
      <c r="AE53" s="63" t="s">
        <v>128</v>
      </c>
      <c r="AF53" s="63" t="s">
        <v>138</v>
      </c>
      <c r="AG53" s="63" t="s">
        <v>139</v>
      </c>
      <c r="AH53" s="63" t="s">
        <v>140</v>
      </c>
    </row>
    <row r="54" spans="1:63" x14ac:dyDescent="0.25">
      <c r="A54" s="63" t="s">
        <v>61</v>
      </c>
      <c r="B54" s="63" t="s">
        <v>71</v>
      </c>
      <c r="C54" s="63">
        <v>85.970360999999997</v>
      </c>
      <c r="D54" s="63">
        <v>0</v>
      </c>
      <c r="E54" s="63">
        <v>71.035506999999996</v>
      </c>
      <c r="F54" s="63">
        <v>6.2455980000000002</v>
      </c>
      <c r="G54" s="63">
        <v>8.6892565000000008</v>
      </c>
      <c r="N54" s="63" t="s">
        <v>61</v>
      </c>
      <c r="O54" s="63" t="s">
        <v>71</v>
      </c>
      <c r="P54" s="63">
        <v>340.17860000000002</v>
      </c>
      <c r="Q54" s="63">
        <v>0</v>
      </c>
      <c r="R54" s="63">
        <v>213.10651999999999</v>
      </c>
      <c r="S54" s="63">
        <v>18.736794</v>
      </c>
      <c r="T54" s="63">
        <v>108.33528</v>
      </c>
      <c r="AA54" s="63" t="s">
        <v>61</v>
      </c>
      <c r="AB54" s="63" t="s">
        <v>71</v>
      </c>
      <c r="AC54" s="63">
        <v>383.46181000000001</v>
      </c>
      <c r="AD54" s="63">
        <v>0</v>
      </c>
      <c r="AE54" s="63">
        <v>177.58877000000001</v>
      </c>
      <c r="AF54" s="63">
        <v>11.000769</v>
      </c>
      <c r="AG54" s="63">
        <v>185.63994</v>
      </c>
      <c r="AH54" s="63">
        <v>9.2323350000000008</v>
      </c>
    </row>
    <row r="55" spans="1:63" x14ac:dyDescent="0.25">
      <c r="A55" s="64" t="s">
        <v>73</v>
      </c>
      <c r="B55" s="64" t="s">
        <v>71</v>
      </c>
      <c r="C55" s="64">
        <v>2.2927013000000001</v>
      </c>
      <c r="D55" s="64">
        <v>0</v>
      </c>
      <c r="E55" s="64">
        <v>0.4218943</v>
      </c>
      <c r="F55" s="64">
        <v>0.65420339000000005</v>
      </c>
      <c r="G55" s="64">
        <v>1.2166036</v>
      </c>
      <c r="H55" s="64"/>
      <c r="I55" s="64"/>
      <c r="J55" s="64"/>
      <c r="N55" s="63" t="s">
        <v>73</v>
      </c>
      <c r="O55" s="63" t="s">
        <v>71</v>
      </c>
      <c r="P55" s="63">
        <v>21.170096000000001</v>
      </c>
      <c r="Q55" s="63">
        <v>0</v>
      </c>
      <c r="R55" s="63">
        <v>1.2656829000000001</v>
      </c>
      <c r="S55" s="63">
        <v>1.9626102000000001</v>
      </c>
      <c r="T55" s="63">
        <v>17.941801999999999</v>
      </c>
      <c r="AA55" s="63" t="s">
        <v>73</v>
      </c>
      <c r="AB55" s="63" t="s">
        <v>71</v>
      </c>
      <c r="AC55" s="63">
        <v>10.658284999999999</v>
      </c>
      <c r="AD55" s="63">
        <v>0</v>
      </c>
      <c r="AE55" s="63">
        <v>1.0547358</v>
      </c>
      <c r="AF55" s="63">
        <v>1.1522901000000001</v>
      </c>
      <c r="AG55" s="63">
        <v>7.1586176999999998</v>
      </c>
      <c r="AH55" s="63">
        <v>1.2926413000000001</v>
      </c>
    </row>
    <row r="56" spans="1:63" x14ac:dyDescent="0.25">
      <c r="A56" s="64" t="s">
        <v>74</v>
      </c>
      <c r="B56" s="64" t="s">
        <v>71</v>
      </c>
      <c r="C56" s="64">
        <v>0.11212361999999999</v>
      </c>
      <c r="D56" s="64">
        <v>0</v>
      </c>
      <c r="E56" s="64">
        <v>2.0612149999999999E-2</v>
      </c>
      <c r="F56" s="64">
        <v>3.2001221000000003E-2</v>
      </c>
      <c r="G56" s="64">
        <v>5.9510248000000002E-2</v>
      </c>
      <c r="H56" s="64"/>
      <c r="I56" s="64"/>
      <c r="J56" s="64"/>
      <c r="N56" s="63" t="s">
        <v>74</v>
      </c>
      <c r="O56" s="63" t="s">
        <v>71</v>
      </c>
      <c r="P56" s="63">
        <v>1.0341925000000001</v>
      </c>
      <c r="Q56" s="63">
        <v>0</v>
      </c>
      <c r="R56" s="63">
        <v>6.1836450000000001E-2</v>
      </c>
      <c r="S56" s="63">
        <v>9.6003663000000003E-2</v>
      </c>
      <c r="T56" s="63">
        <v>0.87635233999999995</v>
      </c>
      <c r="AA56" s="63" t="s">
        <v>74</v>
      </c>
      <c r="AB56" s="63" t="s">
        <v>71</v>
      </c>
      <c r="AC56" s="63">
        <v>0.52074761000000003</v>
      </c>
      <c r="AD56" s="63">
        <v>0</v>
      </c>
      <c r="AE56" s="63">
        <v>5.1530375000000003E-2</v>
      </c>
      <c r="AF56" s="63">
        <v>5.6365787000000001E-2</v>
      </c>
      <c r="AG56" s="63">
        <v>0.34962180999999998</v>
      </c>
      <c r="AH56" s="63">
        <v>6.3229638000000005E-2</v>
      </c>
    </row>
    <row r="57" spans="1:63" x14ac:dyDescent="0.25">
      <c r="A57" s="64" t="s">
        <v>75</v>
      </c>
      <c r="B57" s="64" t="s">
        <v>71</v>
      </c>
      <c r="C57" s="65">
        <v>3.0624427E-6</v>
      </c>
      <c r="D57" s="64">
        <v>0</v>
      </c>
      <c r="E57" s="65">
        <v>5.6264343000000002E-7</v>
      </c>
      <c r="F57" s="65">
        <v>8.7419160999999999E-7</v>
      </c>
      <c r="G57" s="65">
        <v>1.6256076999999999E-6</v>
      </c>
      <c r="H57" s="65"/>
      <c r="I57" s="65"/>
      <c r="J57" s="65"/>
      <c r="N57" s="65" t="s">
        <v>75</v>
      </c>
      <c r="O57" s="63" t="s">
        <v>71</v>
      </c>
      <c r="P57" s="65">
        <v>2.8242251000000002E-5</v>
      </c>
      <c r="Q57" s="65">
        <v>0</v>
      </c>
      <c r="R57" s="65">
        <v>1.6879303E-6</v>
      </c>
      <c r="S57" s="65">
        <v>2.6225748000000002E-6</v>
      </c>
      <c r="T57" s="65">
        <v>2.3931745999999999E-5</v>
      </c>
      <c r="U57" s="65"/>
      <c r="V57" s="65"/>
      <c r="AA57" s="63" t="s">
        <v>75</v>
      </c>
      <c r="AB57" s="63" t="s">
        <v>71</v>
      </c>
      <c r="AC57" s="65">
        <v>1.4215999E-5</v>
      </c>
      <c r="AD57" s="63">
        <v>0</v>
      </c>
      <c r="AE57" s="65">
        <v>1.4066086000000001E-6</v>
      </c>
      <c r="AF57" s="65">
        <v>1.5397693000000001E-6</v>
      </c>
      <c r="AG57" s="65">
        <v>9.5424126999999994E-6</v>
      </c>
      <c r="AH57" s="65">
        <v>1.7272080999999999E-6</v>
      </c>
      <c r="AI57" s="65"/>
      <c r="AJ57" s="65"/>
      <c r="AK57" s="65"/>
      <c r="AQ57" s="65"/>
      <c r="AS57" s="65"/>
      <c r="AT57" s="65"/>
      <c r="AU57" s="65"/>
      <c r="AV57" s="65"/>
      <c r="AW57" s="65"/>
      <c r="BC57" s="65"/>
      <c r="BE57" s="65"/>
      <c r="BF57" s="65"/>
      <c r="BG57" s="65"/>
      <c r="BH57" s="65"/>
      <c r="BI57" s="65"/>
      <c r="BJ57" s="65"/>
      <c r="BK57" s="65"/>
    </row>
    <row r="58" spans="1:63" x14ac:dyDescent="0.25">
      <c r="A58" s="63" t="s">
        <v>76</v>
      </c>
      <c r="B58" s="63" t="s">
        <v>71</v>
      </c>
      <c r="C58" s="63">
        <v>2.2471297999999999E-3</v>
      </c>
      <c r="D58" s="63">
        <v>0</v>
      </c>
      <c r="E58" s="63">
        <v>1.3992274E-3</v>
      </c>
      <c r="F58" s="63">
        <v>1.9988636999999999E-4</v>
      </c>
      <c r="G58" s="63">
        <v>6.4801603000000005E-4</v>
      </c>
      <c r="H58" s="65"/>
      <c r="I58" s="65"/>
      <c r="J58" s="65"/>
      <c r="N58" s="63" t="s">
        <v>76</v>
      </c>
      <c r="O58" s="63" t="s">
        <v>71</v>
      </c>
      <c r="P58" s="65">
        <v>0.12083745</v>
      </c>
      <c r="Q58" s="65">
        <v>0</v>
      </c>
      <c r="R58" s="65">
        <v>4.1976822000000004E-3</v>
      </c>
      <c r="S58" s="63">
        <v>5.9965910999999999E-4</v>
      </c>
      <c r="T58" s="63">
        <v>0.11604011</v>
      </c>
      <c r="U58" s="65"/>
      <c r="V58" s="65"/>
      <c r="AA58" s="63" t="s">
        <v>76</v>
      </c>
      <c r="AB58" s="63" t="s">
        <v>71</v>
      </c>
      <c r="AC58" s="63">
        <v>7.5131976000000003E-2</v>
      </c>
      <c r="AD58" s="63">
        <v>0</v>
      </c>
      <c r="AE58" s="63">
        <v>3.4980685000000002E-3</v>
      </c>
      <c r="AF58" s="63">
        <v>3.5207258E-4</v>
      </c>
      <c r="AG58" s="63">
        <v>7.0593318000000002E-2</v>
      </c>
      <c r="AH58" s="63">
        <v>6.8851703000000002E-4</v>
      </c>
      <c r="AI58" s="65"/>
      <c r="AJ58" s="65"/>
      <c r="AK58" s="65"/>
      <c r="AU58" s="65"/>
      <c r="AV58" s="65"/>
      <c r="AW58" s="65"/>
      <c r="BI58" s="65"/>
      <c r="BJ58" s="65"/>
      <c r="BK58" s="65"/>
    </row>
    <row r="59" spans="1:63" x14ac:dyDescent="0.25">
      <c r="A59" s="63" t="s">
        <v>77</v>
      </c>
      <c r="B59" s="63" t="s">
        <v>71</v>
      </c>
      <c r="C59" s="63">
        <v>2.6074178000000002E-3</v>
      </c>
      <c r="D59" s="63">
        <v>0</v>
      </c>
      <c r="E59" s="65">
        <v>6.5230225000000006E-5</v>
      </c>
      <c r="F59" s="63">
        <v>1.1127909000000001E-3</v>
      </c>
      <c r="G59" s="65">
        <v>1.4293966999999999E-3</v>
      </c>
      <c r="H59" s="65"/>
      <c r="I59" s="65"/>
      <c r="J59" s="65"/>
      <c r="N59" s="63" t="s">
        <v>77</v>
      </c>
      <c r="O59" s="63" t="s">
        <v>71</v>
      </c>
      <c r="P59" s="65">
        <v>4.7467250000000002E-3</v>
      </c>
      <c r="Q59" s="65">
        <v>0</v>
      </c>
      <c r="R59" s="65">
        <v>1.9569067E-4</v>
      </c>
      <c r="S59" s="63">
        <v>3.3383725999999998E-3</v>
      </c>
      <c r="T59" s="65">
        <v>1.2126617000000001E-3</v>
      </c>
      <c r="U59" s="65"/>
      <c r="V59" s="65"/>
      <c r="AA59" s="63" t="s">
        <v>77</v>
      </c>
      <c r="AB59" s="63" t="s">
        <v>71</v>
      </c>
      <c r="AC59" s="63">
        <v>3.7436998999999999E-3</v>
      </c>
      <c r="AD59" s="63">
        <v>0</v>
      </c>
      <c r="AE59" s="63">
        <v>1.6307556000000001E-4</v>
      </c>
      <c r="AF59" s="63">
        <v>1.9600294E-3</v>
      </c>
      <c r="AG59" s="65">
        <v>1.0186104E-4</v>
      </c>
      <c r="AH59" s="65">
        <v>1.5187339000000001E-3</v>
      </c>
      <c r="AI59" s="65"/>
      <c r="AJ59" s="65"/>
      <c r="AK59" s="65"/>
      <c r="AT59" s="65"/>
      <c r="AU59" s="65"/>
      <c r="AV59" s="65"/>
      <c r="AW59" s="65"/>
      <c r="BG59" s="65"/>
      <c r="BH59" s="65"/>
      <c r="BI59" s="65"/>
      <c r="BJ59" s="65"/>
      <c r="BK59" s="65"/>
    </row>
    <row r="60" spans="1:63" x14ac:dyDescent="0.25">
      <c r="A60" s="63" t="s">
        <v>78</v>
      </c>
      <c r="B60" s="63" t="s">
        <v>71</v>
      </c>
      <c r="C60" s="63">
        <v>1.0974367E-2</v>
      </c>
      <c r="D60" s="63">
        <v>0</v>
      </c>
      <c r="E60" s="63">
        <v>6.4015055999999996E-4</v>
      </c>
      <c r="F60" s="63">
        <v>2.8185309E-3</v>
      </c>
      <c r="G60" s="63">
        <v>7.5156859999999997E-3</v>
      </c>
      <c r="N60" s="63" t="s">
        <v>78</v>
      </c>
      <c r="O60" s="63" t="s">
        <v>71</v>
      </c>
      <c r="P60" s="63">
        <v>0.34075586000000002</v>
      </c>
      <c r="Q60" s="63">
        <v>0</v>
      </c>
      <c r="R60" s="63">
        <v>1.9204516999999999E-3</v>
      </c>
      <c r="S60" s="63">
        <v>8.4555926000000007E-3</v>
      </c>
      <c r="T60" s="63">
        <v>0.33037981</v>
      </c>
      <c r="AA60" s="63" t="s">
        <v>78</v>
      </c>
      <c r="AB60" s="63" t="s">
        <v>71</v>
      </c>
      <c r="AC60" s="63">
        <v>0.15721894</v>
      </c>
      <c r="AD60" s="63">
        <v>0</v>
      </c>
      <c r="AE60" s="63">
        <v>1.6003764000000001E-3</v>
      </c>
      <c r="AF60" s="63">
        <v>4.9644577999999997E-3</v>
      </c>
      <c r="AG60" s="63">
        <v>0.14266868999999999</v>
      </c>
      <c r="AH60" s="63">
        <v>7.9854162999999992E-3</v>
      </c>
    </row>
    <row r="61" spans="1:63" x14ac:dyDescent="0.25">
      <c r="A61" s="63" t="s">
        <v>79</v>
      </c>
      <c r="B61" s="63" t="s">
        <v>71</v>
      </c>
      <c r="C61" s="63">
        <v>1.8752437</v>
      </c>
      <c r="D61" s="63">
        <v>0</v>
      </c>
      <c r="E61" s="63">
        <v>0.24090619999999999</v>
      </c>
      <c r="F61" s="63">
        <v>0.56903552000000002</v>
      </c>
      <c r="G61" s="63">
        <v>1.0653018999999999</v>
      </c>
      <c r="N61" s="63" t="s">
        <v>79</v>
      </c>
      <c r="O61" s="63" t="s">
        <v>71</v>
      </c>
      <c r="P61" s="63">
        <v>68.771797000000007</v>
      </c>
      <c r="Q61" s="63">
        <v>0</v>
      </c>
      <c r="R61" s="63">
        <v>0.72271859999999999</v>
      </c>
      <c r="S61" s="63">
        <v>1.7071065999999999</v>
      </c>
      <c r="T61" s="63">
        <v>66.341971999999998</v>
      </c>
      <c r="AA61" s="65" t="s">
        <v>79</v>
      </c>
      <c r="AB61" s="65" t="s">
        <v>71</v>
      </c>
      <c r="AC61" s="65">
        <v>178.30482000000001</v>
      </c>
      <c r="AD61" s="63">
        <v>0</v>
      </c>
      <c r="AE61" s="63">
        <v>0.60226550000000001</v>
      </c>
      <c r="AF61" s="63">
        <v>1.0022785000000001</v>
      </c>
      <c r="AG61" s="63">
        <v>175.56838999999999</v>
      </c>
      <c r="AH61" s="63">
        <v>1.1318832999999999</v>
      </c>
    </row>
    <row r="62" spans="1:63" x14ac:dyDescent="0.25">
      <c r="A62" s="63" t="s">
        <v>80</v>
      </c>
      <c r="B62" s="63" t="s">
        <v>71</v>
      </c>
      <c r="C62" s="63">
        <v>2.5838969E-2</v>
      </c>
      <c r="D62" s="63">
        <v>0</v>
      </c>
      <c r="E62" s="63">
        <v>1.5067836E-3</v>
      </c>
      <c r="F62" s="63">
        <v>6.7110681999999998E-3</v>
      </c>
      <c r="G62" s="63">
        <v>1.7621116999999999E-2</v>
      </c>
      <c r="N62" s="63" t="s">
        <v>80</v>
      </c>
      <c r="O62" s="63" t="s">
        <v>71</v>
      </c>
      <c r="P62" s="63">
        <v>0.95429900000000001</v>
      </c>
      <c r="Q62" s="63">
        <v>0</v>
      </c>
      <c r="R62" s="63">
        <v>4.5203507E-3</v>
      </c>
      <c r="S62" s="63">
        <v>2.0133205000000001E-2</v>
      </c>
      <c r="T62" s="63">
        <v>0.92964544000000005</v>
      </c>
      <c r="AA62" s="63" t="s">
        <v>80</v>
      </c>
      <c r="AB62" s="65" t="s">
        <v>71</v>
      </c>
      <c r="AC62" s="65">
        <v>0.38198546</v>
      </c>
      <c r="AD62" s="63">
        <v>0</v>
      </c>
      <c r="AE62" s="63">
        <v>3.7669588999999998E-3</v>
      </c>
      <c r="AF62" s="63">
        <v>1.1820631999999999E-2</v>
      </c>
      <c r="AG62" s="63">
        <v>0.34767544</v>
      </c>
      <c r="AH62" s="63">
        <v>1.8722437000000001E-2</v>
      </c>
    </row>
    <row r="63" spans="1:63" x14ac:dyDescent="0.25">
      <c r="A63" s="63" t="s">
        <v>81</v>
      </c>
      <c r="B63" s="63" t="s">
        <v>71</v>
      </c>
      <c r="C63" s="63">
        <v>2.9312609999999999E-2</v>
      </c>
      <c r="D63" s="63">
        <v>0</v>
      </c>
      <c r="E63" s="63">
        <v>7.2763348999999996E-3</v>
      </c>
      <c r="F63" s="63">
        <v>7.0592294999999999E-3</v>
      </c>
      <c r="G63" s="63">
        <v>1.4977045E-2</v>
      </c>
      <c r="N63" s="63" t="s">
        <v>81</v>
      </c>
      <c r="O63" s="63" t="s">
        <v>71</v>
      </c>
      <c r="P63" s="63">
        <v>1.4891964</v>
      </c>
      <c r="Q63" s="63">
        <v>0</v>
      </c>
      <c r="R63" s="63">
        <v>2.1829004999999999E-2</v>
      </c>
      <c r="S63" s="63">
        <v>2.1177688E-2</v>
      </c>
      <c r="T63" s="63">
        <v>1.4461896999999999</v>
      </c>
      <c r="AA63" s="63" t="s">
        <v>81</v>
      </c>
      <c r="AB63" s="65" t="s">
        <v>71</v>
      </c>
      <c r="AC63" s="65">
        <v>0.51915480999999997</v>
      </c>
      <c r="AD63" s="63">
        <v>0</v>
      </c>
      <c r="AE63" s="63">
        <v>1.8190837000000001E-2</v>
      </c>
      <c r="AF63" s="63">
        <v>1.243387E-2</v>
      </c>
      <c r="AG63" s="63">
        <v>0.47261700000000001</v>
      </c>
      <c r="AH63" s="63">
        <v>1.5913110000000001E-2</v>
      </c>
    </row>
    <row r="64" spans="1:63" x14ac:dyDescent="0.25">
      <c r="A64" s="63" t="s">
        <v>82</v>
      </c>
      <c r="B64" s="63" t="s">
        <v>71</v>
      </c>
      <c r="C64" s="63">
        <v>4.4403513999999996E-3</v>
      </c>
      <c r="D64" s="63">
        <v>0</v>
      </c>
      <c r="E64" s="63">
        <v>6.4194486000000001E-4</v>
      </c>
      <c r="F64" s="63">
        <v>1.8155756E-3</v>
      </c>
      <c r="G64" s="63">
        <v>1.9828309E-3</v>
      </c>
      <c r="N64" s="63" t="s">
        <v>82</v>
      </c>
      <c r="O64" s="63" t="s">
        <v>71</v>
      </c>
      <c r="P64" s="63">
        <v>3.7212239000000001E-2</v>
      </c>
      <c r="Q64" s="63">
        <v>0</v>
      </c>
      <c r="R64" s="63">
        <v>1.9258346E-3</v>
      </c>
      <c r="S64" s="63">
        <v>5.4467268999999997E-3</v>
      </c>
      <c r="T64" s="63">
        <v>2.9839678000000001E-2</v>
      </c>
      <c r="AA64" s="63" t="s">
        <v>82</v>
      </c>
      <c r="AB64" s="63" t="s">
        <v>71</v>
      </c>
      <c r="AC64" s="63">
        <v>7.5195836999999996E-3</v>
      </c>
      <c r="AD64" s="63">
        <v>0</v>
      </c>
      <c r="AE64" s="63">
        <v>1.6048621999999999E-3</v>
      </c>
      <c r="AF64" s="63">
        <v>3.1978890000000002E-3</v>
      </c>
      <c r="AG64" s="63">
        <v>6.1007482000000003E-4</v>
      </c>
      <c r="AH64" s="63">
        <v>2.1067578000000002E-3</v>
      </c>
    </row>
    <row r="65" spans="1:63" x14ac:dyDescent="0.25">
      <c r="A65" s="63" t="s">
        <v>83</v>
      </c>
      <c r="B65" s="63" t="s">
        <v>71</v>
      </c>
      <c r="C65" s="65">
        <v>1.0115631E-6</v>
      </c>
      <c r="D65" s="63">
        <v>0</v>
      </c>
      <c r="E65" s="65">
        <v>4.5657324000000002E-7</v>
      </c>
      <c r="F65" s="65">
        <v>2.5264766000000001E-7</v>
      </c>
      <c r="G65" s="65">
        <v>3.0234215000000001E-7</v>
      </c>
      <c r="H65" s="65"/>
      <c r="I65" s="65"/>
      <c r="J65" s="65"/>
      <c r="N65" s="65" t="s">
        <v>83</v>
      </c>
      <c r="O65" s="63" t="s">
        <v>71</v>
      </c>
      <c r="P65" s="65">
        <v>2.0232965000000001E-3</v>
      </c>
      <c r="Q65" s="65">
        <v>0</v>
      </c>
      <c r="R65" s="65">
        <v>1.3697197000000001E-6</v>
      </c>
      <c r="S65" s="65">
        <v>7.5794298000000003E-7</v>
      </c>
      <c r="T65" s="65">
        <v>2.0211688000000001E-3</v>
      </c>
      <c r="U65" s="65"/>
      <c r="V65" s="65"/>
      <c r="AA65" s="63" t="s">
        <v>83</v>
      </c>
      <c r="AB65" s="63" t="s">
        <v>71</v>
      </c>
      <c r="AC65" s="65">
        <v>2.0876717000000002E-6</v>
      </c>
      <c r="AD65" s="63">
        <v>0</v>
      </c>
      <c r="AE65" s="65">
        <v>1.1414331E-6</v>
      </c>
      <c r="AF65" s="65">
        <v>4.4500440999999998E-7</v>
      </c>
      <c r="AG65" s="65">
        <v>1.7999564000000001E-7</v>
      </c>
      <c r="AH65" s="65">
        <v>3.2123853999999998E-7</v>
      </c>
      <c r="AI65" s="65"/>
      <c r="AJ65" s="65"/>
      <c r="AK65" s="65"/>
      <c r="AQ65" s="65"/>
      <c r="AS65" s="65"/>
      <c r="AT65" s="65"/>
      <c r="AU65" s="65"/>
      <c r="AV65" s="65"/>
      <c r="AW65" s="65"/>
      <c r="BC65" s="65"/>
      <c r="BE65" s="65"/>
      <c r="BF65" s="65"/>
      <c r="BG65" s="65"/>
      <c r="BH65" s="65"/>
      <c r="BI65" s="65"/>
      <c r="BJ65" s="65"/>
      <c r="BK65" s="65"/>
    </row>
    <row r="66" spans="1:63" x14ac:dyDescent="0.25">
      <c r="A66" s="63" t="s">
        <v>84</v>
      </c>
      <c r="B66" s="63" t="s">
        <v>71</v>
      </c>
      <c r="C66" s="63">
        <v>2.0326719000000001E-3</v>
      </c>
      <c r="D66" s="63">
        <v>0</v>
      </c>
      <c r="E66" s="65">
        <v>5.5639373999999997E-5</v>
      </c>
      <c r="F66" s="63">
        <v>5.8013897000000004E-4</v>
      </c>
      <c r="G66" s="65">
        <v>1.3968934999999999E-3</v>
      </c>
      <c r="H66" s="65"/>
      <c r="N66" s="63" t="s">
        <v>84</v>
      </c>
      <c r="O66" s="63" t="s">
        <v>71</v>
      </c>
      <c r="P66" s="63">
        <v>2.1224099E-2</v>
      </c>
      <c r="Q66" s="63">
        <v>0</v>
      </c>
      <c r="R66" s="63">
        <v>1.6691812000000001E-4</v>
      </c>
      <c r="S66" s="63">
        <v>1.7404168999999999E-3</v>
      </c>
      <c r="T66" s="63">
        <v>1.9316764E-2</v>
      </c>
      <c r="AA66" s="63" t="s">
        <v>84</v>
      </c>
      <c r="AB66" s="63" t="s">
        <v>71</v>
      </c>
      <c r="AC66" s="63">
        <v>9.5092288000000001E-3</v>
      </c>
      <c r="AD66" s="63">
        <v>0</v>
      </c>
      <c r="AE66" s="63">
        <v>1.3909843999999999E-4</v>
      </c>
      <c r="AF66" s="63">
        <v>1.0218357E-3</v>
      </c>
      <c r="AG66" s="63">
        <v>6.8640953000000003E-3</v>
      </c>
      <c r="AH66" s="63">
        <v>1.4841994E-3</v>
      </c>
      <c r="BG66" s="65"/>
    </row>
    <row r="67" spans="1:63" x14ac:dyDescent="0.25">
      <c r="A67" s="63" t="s">
        <v>85</v>
      </c>
      <c r="B67" s="63" t="s">
        <v>71</v>
      </c>
      <c r="C67" s="63">
        <v>5.7697772000000005E-4</v>
      </c>
      <c r="D67" s="63">
        <v>0</v>
      </c>
      <c r="E67" s="65">
        <v>3.9047115999999998E-5</v>
      </c>
      <c r="F67" s="63">
        <v>2.8473729E-4</v>
      </c>
      <c r="G67" s="65">
        <v>2.5319330999999998E-4</v>
      </c>
      <c r="H67" s="65"/>
      <c r="I67" s="65"/>
      <c r="J67" s="65"/>
      <c r="N67" s="63" t="s">
        <v>85</v>
      </c>
      <c r="O67" s="63" t="s">
        <v>71</v>
      </c>
      <c r="P67" s="63">
        <v>2.5891396000000001E-3</v>
      </c>
      <c r="Q67" s="65">
        <v>0</v>
      </c>
      <c r="R67" s="65">
        <v>1.1714135000000001E-4</v>
      </c>
      <c r="S67" s="63">
        <v>8.5421184999999998E-4</v>
      </c>
      <c r="T67" s="65">
        <v>1.6177864000000001E-3</v>
      </c>
      <c r="V67" s="65"/>
      <c r="AA67" s="63" t="s">
        <v>85</v>
      </c>
      <c r="AB67" s="63" t="s">
        <v>71</v>
      </c>
      <c r="AC67" s="63">
        <v>1.1930169E-3</v>
      </c>
      <c r="AD67" s="63">
        <v>0</v>
      </c>
      <c r="AE67" s="65">
        <v>9.7617790999999994E-5</v>
      </c>
      <c r="AF67" s="63">
        <v>5.0152590000000004E-4</v>
      </c>
      <c r="AG67" s="63">
        <v>3.2485530000000003E-4</v>
      </c>
      <c r="AH67" s="63">
        <v>2.6901789E-4</v>
      </c>
      <c r="AJ67" s="65"/>
      <c r="AK67" s="65"/>
      <c r="AT67" s="65"/>
      <c r="AU67" s="65"/>
      <c r="AV67" s="65"/>
      <c r="BG67" s="65"/>
      <c r="BH67" s="65"/>
      <c r="BJ67" s="65"/>
      <c r="BK67" s="65"/>
    </row>
    <row r="68" spans="1:63" x14ac:dyDescent="0.25">
      <c r="A68" s="63" t="s">
        <v>86</v>
      </c>
      <c r="B68" s="63" t="s">
        <v>71</v>
      </c>
      <c r="C68" s="65">
        <v>1.3333271000000001E-4</v>
      </c>
      <c r="D68" s="63">
        <v>0</v>
      </c>
      <c r="E68" s="65">
        <v>8.091339E-6</v>
      </c>
      <c r="F68" s="65">
        <v>6.3850606999999994E-5</v>
      </c>
      <c r="G68" s="65">
        <v>6.1390760000000006E-5</v>
      </c>
      <c r="H68" s="65"/>
      <c r="I68" s="65"/>
      <c r="J68" s="65"/>
      <c r="N68" s="65" t="s">
        <v>86</v>
      </c>
      <c r="O68" s="63" t="s">
        <v>71</v>
      </c>
      <c r="P68" s="65">
        <v>6.9423008E-4</v>
      </c>
      <c r="Q68" s="65">
        <v>0</v>
      </c>
      <c r="R68" s="65">
        <v>2.4274017000000002E-5</v>
      </c>
      <c r="S68" s="63">
        <v>1.9155182000000001E-4</v>
      </c>
      <c r="T68" s="65">
        <v>4.7840424E-4</v>
      </c>
      <c r="U68" s="65"/>
      <c r="V68" s="65"/>
      <c r="AA68" s="63" t="s">
        <v>86</v>
      </c>
      <c r="AB68" s="63" t="s">
        <v>71</v>
      </c>
      <c r="AC68" s="63">
        <v>3.7935680999999998E-4</v>
      </c>
      <c r="AD68" s="63">
        <v>0</v>
      </c>
      <c r="AE68" s="65">
        <v>2.0228347999999999E-5</v>
      </c>
      <c r="AF68" s="63">
        <v>1.1246414E-4</v>
      </c>
      <c r="AG68" s="65">
        <v>1.8143664000000001E-4</v>
      </c>
      <c r="AH68" s="65">
        <v>6.5227682999999999E-5</v>
      </c>
      <c r="AI68" s="65"/>
      <c r="AJ68" s="65"/>
      <c r="AK68" s="65"/>
      <c r="AS68" s="65"/>
      <c r="AT68" s="65"/>
      <c r="AU68" s="65"/>
      <c r="AV68" s="65"/>
      <c r="AW68" s="65"/>
      <c r="BF68" s="65"/>
      <c r="BG68" s="65"/>
      <c r="BH68" s="65"/>
      <c r="BI68" s="65"/>
      <c r="BJ68" s="65"/>
      <c r="BK68" s="65"/>
    </row>
    <row r="69" spans="1:63" x14ac:dyDescent="0.25">
      <c r="A69" s="63" t="s">
        <v>87</v>
      </c>
      <c r="B69" s="63" t="s">
        <v>71</v>
      </c>
      <c r="C69" s="63">
        <v>0.31075937999999997</v>
      </c>
      <c r="D69" s="63">
        <v>0</v>
      </c>
      <c r="E69" s="63">
        <v>1.6917989000000001E-2</v>
      </c>
      <c r="F69" s="63">
        <v>0.10778755</v>
      </c>
      <c r="G69" s="63">
        <v>0.18605384</v>
      </c>
      <c r="N69" s="63" t="s">
        <v>87</v>
      </c>
      <c r="O69" s="63" t="s">
        <v>71</v>
      </c>
      <c r="P69" s="63">
        <v>1.5147132000000001</v>
      </c>
      <c r="Q69" s="63">
        <v>0</v>
      </c>
      <c r="R69" s="63">
        <v>5.0753966999999997E-2</v>
      </c>
      <c r="S69" s="63">
        <v>0.32336264999999997</v>
      </c>
      <c r="T69" s="63">
        <v>1.1405966000000001</v>
      </c>
      <c r="AA69" s="65" t="s">
        <v>87</v>
      </c>
      <c r="AB69" s="65" t="s">
        <v>71</v>
      </c>
      <c r="AC69" s="65">
        <v>1.1412580999999999</v>
      </c>
      <c r="AD69" s="63">
        <v>0</v>
      </c>
      <c r="AE69" s="63">
        <v>4.2294973E-2</v>
      </c>
      <c r="AF69" s="63">
        <v>0.18985307000000001</v>
      </c>
      <c r="AG69" s="63">
        <v>0.71142786000000002</v>
      </c>
      <c r="AH69" s="63">
        <v>0.19768221</v>
      </c>
    </row>
    <row r="70" spans="1:63" x14ac:dyDescent="0.25">
      <c r="A70" s="63" t="s">
        <v>88</v>
      </c>
      <c r="B70" s="63" t="s">
        <v>71</v>
      </c>
      <c r="C70" s="63">
        <v>0.48509601000000002</v>
      </c>
      <c r="D70" s="63">
        <v>0</v>
      </c>
      <c r="E70" s="63">
        <v>1.7253761999999999E-2</v>
      </c>
      <c r="F70" s="63">
        <v>0.24652300999999999</v>
      </c>
      <c r="G70" s="63">
        <v>0.22131924</v>
      </c>
      <c r="N70" s="63" t="s">
        <v>88</v>
      </c>
      <c r="O70" s="63" t="s">
        <v>71</v>
      </c>
      <c r="P70" s="63">
        <v>3.3098171999999999</v>
      </c>
      <c r="Q70" s="63">
        <v>0</v>
      </c>
      <c r="R70" s="63">
        <v>5.1761284999999997E-2</v>
      </c>
      <c r="S70" s="63">
        <v>0.73956902000000002</v>
      </c>
      <c r="T70" s="63">
        <v>2.5184869000000001</v>
      </c>
      <c r="AA70" s="63" t="s">
        <v>88</v>
      </c>
      <c r="AB70" s="63" t="s">
        <v>71</v>
      </c>
      <c r="AC70" s="63">
        <v>1.4956634</v>
      </c>
      <c r="AD70" s="63">
        <v>0</v>
      </c>
      <c r="AE70" s="63">
        <v>4.3134404000000001E-2</v>
      </c>
      <c r="AF70" s="63">
        <v>0.43421665999999998</v>
      </c>
      <c r="AG70" s="63">
        <v>0.78316065999999995</v>
      </c>
      <c r="AH70" s="63">
        <v>0.23515169</v>
      </c>
    </row>
    <row r="71" spans="1:63" x14ac:dyDescent="0.25">
      <c r="A71" s="63" t="s">
        <v>89</v>
      </c>
      <c r="B71" s="63" t="s">
        <v>71</v>
      </c>
      <c r="C71" s="63">
        <v>70.080500000000001</v>
      </c>
      <c r="D71" s="63">
        <v>0</v>
      </c>
      <c r="E71" s="63">
        <v>70.072306999999995</v>
      </c>
      <c r="F71" s="63">
        <v>3.1369318000000002E-3</v>
      </c>
      <c r="G71" s="63">
        <v>5.0561186999999999E-3</v>
      </c>
      <c r="N71" s="63" t="s">
        <v>89</v>
      </c>
      <c r="O71" s="63" t="s">
        <v>71</v>
      </c>
      <c r="P71" s="63">
        <v>223.57353000000001</v>
      </c>
      <c r="Q71" s="63">
        <v>0</v>
      </c>
      <c r="R71" s="63">
        <v>210.21691999999999</v>
      </c>
      <c r="S71" s="63">
        <v>9.4107952000000005E-3</v>
      </c>
      <c r="T71" s="63">
        <v>13.347199</v>
      </c>
      <c r="AA71" s="63" t="s">
        <v>89</v>
      </c>
      <c r="AB71" s="65" t="s">
        <v>71</v>
      </c>
      <c r="AC71" s="63">
        <v>175.19280000000001</v>
      </c>
      <c r="AD71" s="63">
        <v>0</v>
      </c>
      <c r="AE71" s="63">
        <v>175.18077</v>
      </c>
      <c r="AF71" s="63">
        <v>5.5252775E-3</v>
      </c>
      <c r="AG71" s="63">
        <v>1.1376447E-3</v>
      </c>
      <c r="AH71" s="63">
        <v>5.3721261000000001E-3</v>
      </c>
    </row>
    <row r="72" spans="1:63" x14ac:dyDescent="0.25">
      <c r="A72" s="63" t="s">
        <v>90</v>
      </c>
      <c r="B72" s="63" t="s">
        <v>71</v>
      </c>
      <c r="C72" s="63">
        <v>9.0631665999999997E-4</v>
      </c>
      <c r="D72" s="63">
        <v>0</v>
      </c>
      <c r="E72" s="65">
        <v>4.1986699E-5</v>
      </c>
      <c r="F72" s="63">
        <v>3.8610644999999998E-4</v>
      </c>
      <c r="G72" s="65">
        <v>4.7822350999999997E-4</v>
      </c>
      <c r="H72" s="65"/>
      <c r="I72" s="65"/>
      <c r="J72" s="65"/>
      <c r="N72" s="63" t="s">
        <v>90</v>
      </c>
      <c r="O72" s="63" t="s">
        <v>71</v>
      </c>
      <c r="P72" s="63">
        <v>3.6114443000000002E-3</v>
      </c>
      <c r="Q72" s="65">
        <v>0</v>
      </c>
      <c r="R72" s="65">
        <v>1.259601E-4</v>
      </c>
      <c r="S72" s="63">
        <v>1.1583194E-3</v>
      </c>
      <c r="T72" s="65">
        <v>2.3271648999999999E-3</v>
      </c>
      <c r="V72" s="65"/>
      <c r="AA72" s="63" t="s">
        <v>90</v>
      </c>
      <c r="AB72" s="65" t="s">
        <v>71</v>
      </c>
      <c r="AC72" s="65">
        <v>1.3227008000000001E-3</v>
      </c>
      <c r="AD72" s="63">
        <v>0</v>
      </c>
      <c r="AE72" s="63">
        <v>1.0496675E-4</v>
      </c>
      <c r="AF72" s="63">
        <v>6.8007387E-4</v>
      </c>
      <c r="AG72" s="65">
        <v>2.9547740000000001E-5</v>
      </c>
      <c r="AH72" s="63">
        <v>5.0811248000000005E-4</v>
      </c>
      <c r="AJ72" s="65"/>
      <c r="AK72" s="65"/>
      <c r="AT72" s="65"/>
      <c r="AU72" s="65"/>
      <c r="AV72" s="65"/>
      <c r="BG72" s="65"/>
      <c r="BH72" s="65"/>
      <c r="BJ72" s="65"/>
      <c r="BK72" s="65"/>
    </row>
    <row r="73" spans="1:63" x14ac:dyDescent="0.25">
      <c r="A73" s="63" t="s">
        <v>91</v>
      </c>
      <c r="B73" s="63" t="s">
        <v>71</v>
      </c>
      <c r="C73" s="63">
        <v>0.12844285999999999</v>
      </c>
      <c r="D73" s="63">
        <v>0</v>
      </c>
      <c r="E73" s="63">
        <v>1.1502277E-2</v>
      </c>
      <c r="F73" s="63">
        <v>3.9567974999999998E-2</v>
      </c>
      <c r="G73" s="63">
        <v>7.7372610999999994E-2</v>
      </c>
      <c r="N73" s="63" t="s">
        <v>91</v>
      </c>
      <c r="O73" s="63" t="s">
        <v>71</v>
      </c>
      <c r="P73" s="63">
        <v>0.34572418999999999</v>
      </c>
      <c r="Q73" s="63">
        <v>0</v>
      </c>
      <c r="R73" s="63">
        <v>3.4506831000000002E-2</v>
      </c>
      <c r="S73" s="63">
        <v>0.11870392</v>
      </c>
      <c r="T73" s="63">
        <v>0.19251343000000001</v>
      </c>
      <c r="AA73" s="63" t="s">
        <v>91</v>
      </c>
      <c r="AB73" s="63" t="s">
        <v>71</v>
      </c>
      <c r="AC73" s="63">
        <v>0.20073261000000001</v>
      </c>
      <c r="AD73" s="63">
        <v>0</v>
      </c>
      <c r="AE73" s="63">
        <v>2.8755691999999999E-2</v>
      </c>
      <c r="AF73" s="63">
        <v>6.9693591999999999E-2</v>
      </c>
      <c r="AG73" s="63">
        <v>2.0074927999999999E-2</v>
      </c>
      <c r="AH73" s="63">
        <v>8.2208398000000002E-2</v>
      </c>
    </row>
    <row r="74" spans="1:63" x14ac:dyDescent="0.25">
      <c r="A74" s="63" t="s">
        <v>92</v>
      </c>
      <c r="B74" s="63" t="s">
        <v>71</v>
      </c>
      <c r="C74" s="63">
        <v>9.6543452999999992</v>
      </c>
      <c r="D74" s="63">
        <v>0</v>
      </c>
      <c r="E74" s="63">
        <v>0.20220237999999999</v>
      </c>
      <c r="F74" s="63">
        <v>4.1619986999999998</v>
      </c>
      <c r="G74" s="63">
        <v>5.2901442999999997</v>
      </c>
      <c r="N74" s="63" t="s">
        <v>92</v>
      </c>
      <c r="O74" s="63" t="s">
        <v>71</v>
      </c>
      <c r="P74" s="63">
        <v>15.911837</v>
      </c>
      <c r="Q74" s="63">
        <v>0</v>
      </c>
      <c r="R74" s="63">
        <v>0.60660714000000004</v>
      </c>
      <c r="S74" s="63">
        <v>12.485996</v>
      </c>
      <c r="T74" s="63">
        <v>2.8192343000000002</v>
      </c>
      <c r="AA74" s="63" t="s">
        <v>92</v>
      </c>
      <c r="AB74" s="63" t="s">
        <v>71</v>
      </c>
      <c r="AC74" s="63">
        <v>13.462377</v>
      </c>
      <c r="AD74" s="63">
        <v>0</v>
      </c>
      <c r="AE74" s="63">
        <v>0.50550596000000003</v>
      </c>
      <c r="AF74" s="63">
        <v>7.3307931999999996</v>
      </c>
      <c r="AG74" s="63">
        <v>5.2998899999999998E-3</v>
      </c>
      <c r="AH74" s="63">
        <v>5.6207782000000002</v>
      </c>
    </row>
    <row r="75" spans="1:63" x14ac:dyDescent="0.25">
      <c r="A75" s="63" t="s">
        <v>93</v>
      </c>
      <c r="B75" s="63" t="s">
        <v>71</v>
      </c>
      <c r="C75" s="63">
        <v>0.95203203999999997</v>
      </c>
      <c r="D75" s="63">
        <v>0</v>
      </c>
      <c r="E75" s="63">
        <v>2.0234164999999998E-2</v>
      </c>
      <c r="F75" s="63">
        <v>0.41029230999999999</v>
      </c>
      <c r="G75" s="63">
        <v>0.52150556999999997</v>
      </c>
      <c r="I75" s="65"/>
      <c r="J75" s="65"/>
      <c r="N75" s="63" t="s">
        <v>93</v>
      </c>
      <c r="O75" s="63" t="s">
        <v>71</v>
      </c>
      <c r="P75" s="63">
        <v>1.569599</v>
      </c>
      <c r="Q75" s="65">
        <v>0</v>
      </c>
      <c r="R75" s="63">
        <v>6.0702494000000003E-2</v>
      </c>
      <c r="S75" s="63">
        <v>1.2308768999999999</v>
      </c>
      <c r="T75" s="63">
        <v>0.27801962000000002</v>
      </c>
      <c r="V75" s="65"/>
      <c r="AA75" s="63" t="s">
        <v>93</v>
      </c>
      <c r="AB75" s="63" t="s">
        <v>71</v>
      </c>
      <c r="AC75" s="63">
        <v>1.3278871999999999</v>
      </c>
      <c r="AD75" s="63">
        <v>0</v>
      </c>
      <c r="AE75" s="63">
        <v>5.0585413000000003E-2</v>
      </c>
      <c r="AF75" s="63">
        <v>0.72267395000000001</v>
      </c>
      <c r="AG75" s="63">
        <v>5.2820920000000004E-4</v>
      </c>
      <c r="AH75" s="63">
        <v>0.55409965999999999</v>
      </c>
      <c r="AJ75" s="65"/>
      <c r="AK75" s="65"/>
      <c r="AU75" s="65"/>
      <c r="AV75" s="65"/>
      <c r="BJ75" s="65"/>
      <c r="BK75" s="65"/>
    </row>
    <row r="76" spans="1:63" x14ac:dyDescent="0.25">
      <c r="A76" s="63" t="s">
        <v>94</v>
      </c>
      <c r="B76" s="63" t="s">
        <v>71</v>
      </c>
      <c r="C76" s="65">
        <v>4.2693861999999997E-5</v>
      </c>
      <c r="D76" s="63">
        <v>0</v>
      </c>
      <c r="E76" s="65">
        <v>1.0045352000000001E-6</v>
      </c>
      <c r="F76" s="65">
        <v>1.8356782000000001E-5</v>
      </c>
      <c r="G76" s="65">
        <v>2.3332545E-5</v>
      </c>
      <c r="H76" s="65"/>
      <c r="I76" s="65"/>
      <c r="J76" s="65"/>
      <c r="N76" s="65" t="s">
        <v>94</v>
      </c>
      <c r="O76" s="63" t="s">
        <v>71</v>
      </c>
      <c r="P76" s="65">
        <v>7.0569820999999994E-5</v>
      </c>
      <c r="Q76" s="65">
        <v>0</v>
      </c>
      <c r="R76" s="65">
        <v>3.0136054999999999E-6</v>
      </c>
      <c r="S76" s="65">
        <v>5.5070344999999997E-5</v>
      </c>
      <c r="T76" s="65">
        <v>1.2485870999999999E-5</v>
      </c>
      <c r="U76" s="65"/>
      <c r="V76" s="65"/>
      <c r="AA76" s="63" t="s">
        <v>94</v>
      </c>
      <c r="AB76" s="65" t="s">
        <v>71</v>
      </c>
      <c r="AC76" s="65">
        <v>5.9669841999999997E-5</v>
      </c>
      <c r="AD76" s="63">
        <v>0</v>
      </c>
      <c r="AE76" s="65">
        <v>2.5113380000000002E-6</v>
      </c>
      <c r="AF76" s="65">
        <v>3.2332968000000003E-5</v>
      </c>
      <c r="AG76" s="65">
        <v>3.4706259999999997E-8</v>
      </c>
      <c r="AH76" s="65">
        <v>2.4790828999999999E-5</v>
      </c>
      <c r="AI76" s="65"/>
      <c r="AJ76" s="65"/>
      <c r="AK76" s="65"/>
      <c r="AQ76" s="65"/>
      <c r="AS76" s="65"/>
      <c r="AT76" s="65"/>
      <c r="AU76" s="65"/>
      <c r="AV76" s="65"/>
      <c r="AW76" s="65"/>
      <c r="BE76" s="65"/>
      <c r="BF76" s="65"/>
      <c r="BG76" s="65"/>
      <c r="BH76" s="65"/>
      <c r="BI76" s="65"/>
      <c r="BJ76" s="65"/>
      <c r="BK76" s="65"/>
    </row>
    <row r="79" spans="1:63" x14ac:dyDescent="0.25">
      <c r="A79" s="63" t="s">
        <v>41</v>
      </c>
      <c r="B79" s="63" t="s">
        <v>42</v>
      </c>
      <c r="N79" s="63" t="s">
        <v>41</v>
      </c>
      <c r="O79" s="63" t="s">
        <v>42</v>
      </c>
      <c r="AA79" s="63" t="s">
        <v>41</v>
      </c>
      <c r="AB79" s="63" t="s">
        <v>42</v>
      </c>
    </row>
    <row r="80" spans="1:63" x14ac:dyDescent="0.25">
      <c r="A80" s="63" t="s">
        <v>43</v>
      </c>
      <c r="B80" s="63" t="s">
        <v>44</v>
      </c>
      <c r="N80" s="63" t="s">
        <v>43</v>
      </c>
      <c r="O80" s="63" t="s">
        <v>44</v>
      </c>
      <c r="AA80" s="65" t="s">
        <v>43</v>
      </c>
      <c r="AB80" s="65" t="s">
        <v>44</v>
      </c>
      <c r="AC80" s="65"/>
    </row>
    <row r="81" spans="1:63" x14ac:dyDescent="0.25">
      <c r="A81" s="63" t="s">
        <v>45</v>
      </c>
      <c r="B81" s="63" t="s">
        <v>126</v>
      </c>
      <c r="N81" s="63" t="s">
        <v>45</v>
      </c>
      <c r="O81" s="63" t="s">
        <v>132</v>
      </c>
      <c r="AA81" s="63" t="s">
        <v>45</v>
      </c>
      <c r="AB81" s="63" t="s">
        <v>133</v>
      </c>
    </row>
    <row r="82" spans="1:63" x14ac:dyDescent="0.25">
      <c r="A82" s="63" t="s">
        <v>46</v>
      </c>
      <c r="B82" s="63" t="s">
        <v>95</v>
      </c>
      <c r="N82" s="63" t="s">
        <v>46</v>
      </c>
      <c r="O82" s="63" t="s">
        <v>95</v>
      </c>
      <c r="AA82" s="63" t="s">
        <v>46</v>
      </c>
      <c r="AB82" s="63" t="s">
        <v>95</v>
      </c>
    </row>
    <row r="83" spans="1:63" x14ac:dyDescent="0.25">
      <c r="A83" s="63" t="s">
        <v>48</v>
      </c>
      <c r="B83" s="63" t="s">
        <v>96</v>
      </c>
      <c r="N83" s="63" t="s">
        <v>48</v>
      </c>
      <c r="O83" s="63" t="s">
        <v>96</v>
      </c>
      <c r="AA83" s="63" t="s">
        <v>48</v>
      </c>
      <c r="AB83" s="63" t="s">
        <v>96</v>
      </c>
    </row>
    <row r="84" spans="1:63" x14ac:dyDescent="0.25">
      <c r="A84" s="63" t="s">
        <v>50</v>
      </c>
      <c r="B84" s="63" t="s">
        <v>51</v>
      </c>
      <c r="N84" s="63" t="s">
        <v>50</v>
      </c>
      <c r="O84" s="63" t="s">
        <v>51</v>
      </c>
      <c r="AA84" s="63" t="s">
        <v>50</v>
      </c>
      <c r="AB84" s="63" t="s">
        <v>51</v>
      </c>
    </row>
    <row r="85" spans="1:63" x14ac:dyDescent="0.25">
      <c r="A85" s="63" t="s">
        <v>52</v>
      </c>
      <c r="B85" s="63" t="s">
        <v>53</v>
      </c>
      <c r="N85" s="63" t="s">
        <v>52</v>
      </c>
      <c r="O85" s="63" t="s">
        <v>53</v>
      </c>
      <c r="AA85" s="63" t="s">
        <v>52</v>
      </c>
      <c r="AB85" s="63" t="s">
        <v>53</v>
      </c>
    </row>
    <row r="86" spans="1:63" x14ac:dyDescent="0.25">
      <c r="A86" s="63" t="s">
        <v>54</v>
      </c>
      <c r="B86" s="63" t="s">
        <v>53</v>
      </c>
      <c r="N86" s="63" t="s">
        <v>54</v>
      </c>
      <c r="O86" s="63" t="s">
        <v>53</v>
      </c>
      <c r="AA86" s="63" t="s">
        <v>54</v>
      </c>
      <c r="AB86" s="63" t="s">
        <v>53</v>
      </c>
    </row>
    <row r="87" spans="1:63" x14ac:dyDescent="0.25">
      <c r="A87" s="63" t="s">
        <v>56</v>
      </c>
      <c r="B87" s="63" t="s">
        <v>72</v>
      </c>
      <c r="N87" s="63" t="s">
        <v>56</v>
      </c>
      <c r="O87" s="63" t="s">
        <v>72</v>
      </c>
      <c r="AA87" s="63" t="s">
        <v>56</v>
      </c>
      <c r="AB87" s="63" t="s">
        <v>72</v>
      </c>
    </row>
    <row r="88" spans="1:63" x14ac:dyDescent="0.25">
      <c r="A88" s="63" t="s">
        <v>58</v>
      </c>
      <c r="B88" s="63" t="s">
        <v>59</v>
      </c>
      <c r="N88" s="63" t="s">
        <v>58</v>
      </c>
      <c r="O88" s="63" t="s">
        <v>59</v>
      </c>
      <c r="AA88" s="63" t="s">
        <v>58</v>
      </c>
      <c r="AB88" s="63" t="s">
        <v>59</v>
      </c>
    </row>
    <row r="90" spans="1:63" x14ac:dyDescent="0.25">
      <c r="A90" s="63" t="s">
        <v>72</v>
      </c>
      <c r="B90" s="63" t="s">
        <v>60</v>
      </c>
      <c r="C90" s="63" t="s">
        <v>61</v>
      </c>
      <c r="D90" s="63" t="s">
        <v>127</v>
      </c>
      <c r="E90" s="63" t="s">
        <v>128</v>
      </c>
      <c r="F90" s="63" t="s">
        <v>129</v>
      </c>
      <c r="G90" s="63" t="s">
        <v>130</v>
      </c>
      <c r="N90" s="63" t="s">
        <v>72</v>
      </c>
      <c r="O90" s="63" t="s">
        <v>60</v>
      </c>
      <c r="P90" s="63" t="s">
        <v>61</v>
      </c>
      <c r="Q90" s="63" t="s">
        <v>134</v>
      </c>
      <c r="R90" s="63" t="s">
        <v>128</v>
      </c>
      <c r="S90" s="63" t="s">
        <v>135</v>
      </c>
      <c r="T90" s="63" t="s">
        <v>136</v>
      </c>
      <c r="AA90" s="63" t="s">
        <v>72</v>
      </c>
      <c r="AB90" s="63" t="s">
        <v>60</v>
      </c>
      <c r="AC90" s="63" t="s">
        <v>61</v>
      </c>
      <c r="AD90" s="63" t="s">
        <v>137</v>
      </c>
      <c r="AE90" s="63" t="s">
        <v>128</v>
      </c>
      <c r="AF90" s="63" t="s">
        <v>138</v>
      </c>
      <c r="AG90" s="63" t="s">
        <v>139</v>
      </c>
      <c r="AH90" s="63" t="s">
        <v>140</v>
      </c>
    </row>
    <row r="91" spans="1:63" x14ac:dyDescent="0.25">
      <c r="A91" s="64" t="s">
        <v>97</v>
      </c>
      <c r="B91" s="64" t="s">
        <v>98</v>
      </c>
      <c r="C91" s="64">
        <v>148.08249000000001</v>
      </c>
      <c r="D91" s="64">
        <v>0</v>
      </c>
      <c r="E91" s="64">
        <v>27.224729</v>
      </c>
      <c r="F91" s="64">
        <v>42.263488000000002</v>
      </c>
      <c r="G91" s="64">
        <v>78.594275999999994</v>
      </c>
      <c r="H91" s="64"/>
      <c r="I91" s="64"/>
      <c r="J91" s="64"/>
      <c r="N91" s="63" t="s">
        <v>97</v>
      </c>
      <c r="O91" s="63" t="s">
        <v>98</v>
      </c>
      <c r="P91" s="63">
        <v>1366.1126999999999</v>
      </c>
      <c r="Q91" s="63">
        <v>0</v>
      </c>
      <c r="R91" s="63">
        <v>81.674187000000003</v>
      </c>
      <c r="S91" s="63">
        <v>126.79047</v>
      </c>
      <c r="T91" s="63">
        <v>1157.6481000000001</v>
      </c>
      <c r="AA91" s="63" t="s">
        <v>97</v>
      </c>
      <c r="AB91" s="63" t="s">
        <v>98</v>
      </c>
      <c r="AC91" s="63">
        <v>687.82475999999997</v>
      </c>
      <c r="AD91" s="63">
        <v>0</v>
      </c>
      <c r="AE91" s="63">
        <v>68.061823000000004</v>
      </c>
      <c r="AF91" s="63">
        <v>74.441372000000001</v>
      </c>
      <c r="AG91" s="63">
        <v>461.81515000000002</v>
      </c>
      <c r="AH91" s="63">
        <v>83.506417999999996</v>
      </c>
    </row>
    <row r="92" spans="1:63" x14ac:dyDescent="0.25">
      <c r="A92" s="63" t="s">
        <v>76</v>
      </c>
      <c r="B92" s="63" t="s">
        <v>99</v>
      </c>
      <c r="C92" s="63">
        <v>2.5379614000000002E-4</v>
      </c>
      <c r="D92" s="63">
        <v>0</v>
      </c>
      <c r="E92" s="63">
        <v>1.5800612000000001E-4</v>
      </c>
      <c r="F92" s="65">
        <v>2.2585817999999999E-5</v>
      </c>
      <c r="G92" s="65">
        <v>7.3204197999999994E-5</v>
      </c>
      <c r="H92" s="65"/>
      <c r="I92" s="65"/>
      <c r="J92" s="65"/>
      <c r="N92" s="65" t="s">
        <v>76</v>
      </c>
      <c r="O92" s="63" t="s">
        <v>99</v>
      </c>
      <c r="P92" s="65">
        <v>1.3649883E-2</v>
      </c>
      <c r="Q92" s="65">
        <v>0</v>
      </c>
      <c r="R92" s="65">
        <v>4.7401836000000001E-4</v>
      </c>
      <c r="S92" s="65">
        <v>6.7757453000000001E-5</v>
      </c>
      <c r="T92" s="65">
        <v>1.3108107000000001E-2</v>
      </c>
      <c r="U92" s="65"/>
      <c r="V92" s="65"/>
      <c r="AA92" s="63" t="s">
        <v>76</v>
      </c>
      <c r="AB92" s="63" t="s">
        <v>99</v>
      </c>
      <c r="AC92" s="63">
        <v>8.4794815999999999E-3</v>
      </c>
      <c r="AD92" s="63">
        <v>0</v>
      </c>
      <c r="AE92" s="63">
        <v>3.9501530000000002E-4</v>
      </c>
      <c r="AF92" s="65">
        <v>3.9781838000000003E-5</v>
      </c>
      <c r="AG92" s="63">
        <v>7.9669049999999998E-3</v>
      </c>
      <c r="AH92" s="65">
        <v>7.7779459999999993E-5</v>
      </c>
      <c r="AI92" s="65"/>
      <c r="AJ92" s="65"/>
      <c r="AK92" s="65"/>
      <c r="AT92" s="65"/>
      <c r="AU92" s="65"/>
      <c r="AV92" s="65"/>
      <c r="AW92" s="65"/>
      <c r="BH92" s="65"/>
      <c r="BI92" s="65"/>
      <c r="BJ92" s="65"/>
      <c r="BK92" s="65"/>
    </row>
    <row r="93" spans="1:63" x14ac:dyDescent="0.25">
      <c r="A93" s="63" t="s">
        <v>77</v>
      </c>
      <c r="B93" s="63" t="s">
        <v>100</v>
      </c>
      <c r="C93" s="63">
        <v>18.425733000000001</v>
      </c>
      <c r="D93" s="63">
        <v>0</v>
      </c>
      <c r="E93" s="63">
        <v>0.46095798999999998</v>
      </c>
      <c r="F93" s="63">
        <v>7.8637211999999996</v>
      </c>
      <c r="G93" s="63">
        <v>10.101054</v>
      </c>
      <c r="N93" s="63" t="s">
        <v>77</v>
      </c>
      <c r="O93" s="63" t="s">
        <v>100</v>
      </c>
      <c r="P93" s="63">
        <v>33.541978999999998</v>
      </c>
      <c r="Q93" s="63">
        <v>0</v>
      </c>
      <c r="R93" s="63">
        <v>1.3828739999999999</v>
      </c>
      <c r="S93" s="63">
        <v>23.591163000000002</v>
      </c>
      <c r="T93" s="63">
        <v>8.5679417999999998</v>
      </c>
      <c r="AA93" s="63" t="s">
        <v>77</v>
      </c>
      <c r="AB93" s="63" t="s">
        <v>100</v>
      </c>
      <c r="AC93" s="63">
        <v>26.455452999999999</v>
      </c>
      <c r="AD93" s="63">
        <v>0</v>
      </c>
      <c r="AE93" s="63">
        <v>1.1523950000000001</v>
      </c>
      <c r="AF93" s="63">
        <v>13.850873</v>
      </c>
      <c r="AG93" s="63">
        <v>0.71981479999999998</v>
      </c>
      <c r="AH93" s="63">
        <v>10.73237</v>
      </c>
    </row>
    <row r="94" spans="1:63" x14ac:dyDescent="0.25">
      <c r="A94" s="63" t="s">
        <v>78</v>
      </c>
      <c r="B94" s="63" t="s">
        <v>101</v>
      </c>
      <c r="C94" s="63">
        <v>0.72297169999999999</v>
      </c>
      <c r="D94" s="63">
        <v>0</v>
      </c>
      <c r="E94" s="63">
        <v>4.2172056999999999E-2</v>
      </c>
      <c r="F94" s="63">
        <v>0.18567536000000001</v>
      </c>
      <c r="G94" s="63">
        <v>0.49512428000000003</v>
      </c>
      <c r="N94" s="63" t="s">
        <v>78</v>
      </c>
      <c r="O94" s="63" t="s">
        <v>101</v>
      </c>
      <c r="P94" s="63">
        <v>22.480830000000001</v>
      </c>
      <c r="Q94" s="63">
        <v>0</v>
      </c>
      <c r="R94" s="63">
        <v>0.12651617000000001</v>
      </c>
      <c r="S94" s="63">
        <v>0.55702607999999998</v>
      </c>
      <c r="T94" s="63">
        <v>21.797287000000001</v>
      </c>
      <c r="AA94" s="63" t="s">
        <v>78</v>
      </c>
      <c r="AB94" s="63" t="s">
        <v>101</v>
      </c>
      <c r="AC94" s="63">
        <v>10.376015000000001</v>
      </c>
      <c r="AD94" s="63">
        <v>0</v>
      </c>
      <c r="AE94" s="63">
        <v>0.10543014000000001</v>
      </c>
      <c r="AF94" s="63">
        <v>0.32704182999999998</v>
      </c>
      <c r="AG94" s="63">
        <v>9.4174732999999993</v>
      </c>
      <c r="AH94" s="63">
        <v>0.52606955</v>
      </c>
    </row>
    <row r="95" spans="1:63" x14ac:dyDescent="0.25">
      <c r="A95" s="63" t="s">
        <v>79</v>
      </c>
      <c r="B95" s="63" t="s">
        <v>102</v>
      </c>
      <c r="C95" s="63">
        <v>0.17882381</v>
      </c>
      <c r="D95" s="63">
        <v>0</v>
      </c>
      <c r="E95" s="63">
        <v>2.2966417999999999E-2</v>
      </c>
      <c r="F95" s="63">
        <v>5.4271715999999998E-2</v>
      </c>
      <c r="G95" s="63">
        <v>0.10158568</v>
      </c>
      <c r="N95" s="63" t="s">
        <v>79</v>
      </c>
      <c r="O95" s="63" t="s">
        <v>102</v>
      </c>
      <c r="P95" s="63">
        <v>6.5540643999999997</v>
      </c>
      <c r="Q95" s="63">
        <v>0</v>
      </c>
      <c r="R95" s="63">
        <v>6.8899255000000006E-2</v>
      </c>
      <c r="S95" s="63">
        <v>0.16281514999999999</v>
      </c>
      <c r="T95" s="63">
        <v>6.3223500000000001</v>
      </c>
      <c r="AA95" s="63" t="s">
        <v>79</v>
      </c>
      <c r="AB95" s="63" t="s">
        <v>102</v>
      </c>
      <c r="AC95" s="63">
        <v>16.994616000000001</v>
      </c>
      <c r="AD95" s="63">
        <v>0</v>
      </c>
      <c r="AE95" s="63">
        <v>5.7416044999999999E-2</v>
      </c>
      <c r="AF95" s="63">
        <v>9.5592226000000002E-2</v>
      </c>
      <c r="AG95" s="63">
        <v>16.733673</v>
      </c>
      <c r="AH95" s="63">
        <v>0.10793477999999999</v>
      </c>
    </row>
    <row r="96" spans="1:63" x14ac:dyDescent="0.25">
      <c r="A96" s="63" t="s">
        <v>80</v>
      </c>
      <c r="B96" s="63" t="s">
        <v>101</v>
      </c>
      <c r="C96" s="63">
        <v>0.74077042000000004</v>
      </c>
      <c r="D96" s="63">
        <v>0</v>
      </c>
      <c r="E96" s="63">
        <v>4.3197659999999999E-2</v>
      </c>
      <c r="F96" s="63">
        <v>0.19239771</v>
      </c>
      <c r="G96" s="63">
        <v>0.50517504999999996</v>
      </c>
      <c r="N96" s="63" t="s">
        <v>80</v>
      </c>
      <c r="O96" s="63" t="s">
        <v>101</v>
      </c>
      <c r="P96" s="63">
        <v>27.399737999999999</v>
      </c>
      <c r="Q96" s="63">
        <v>0</v>
      </c>
      <c r="R96" s="63">
        <v>0.12959298</v>
      </c>
      <c r="S96" s="63">
        <v>0.57719313000000005</v>
      </c>
      <c r="T96" s="63">
        <v>26.692951999999998</v>
      </c>
      <c r="AA96" s="63" t="s">
        <v>80</v>
      </c>
      <c r="AB96" s="63" t="s">
        <v>101</v>
      </c>
      <c r="AC96" s="63">
        <v>10.972735</v>
      </c>
      <c r="AD96" s="63">
        <v>0</v>
      </c>
      <c r="AE96" s="63">
        <v>0.10799415</v>
      </c>
      <c r="AF96" s="63">
        <v>0.33888233000000001</v>
      </c>
      <c r="AG96" s="63">
        <v>9.9891097000000002</v>
      </c>
      <c r="AH96" s="63">
        <v>0.53674849000000002</v>
      </c>
    </row>
    <row r="97" spans="1:34" x14ac:dyDescent="0.25">
      <c r="A97" s="63" t="s">
        <v>81</v>
      </c>
      <c r="B97" s="63" t="s">
        <v>103</v>
      </c>
      <c r="C97" s="63">
        <v>0.51128781999999995</v>
      </c>
      <c r="D97" s="63">
        <v>0</v>
      </c>
      <c r="E97" s="63">
        <v>0.12682130999999999</v>
      </c>
      <c r="F97" s="63">
        <v>0.1231585</v>
      </c>
      <c r="G97" s="63">
        <v>0.26130800999999998</v>
      </c>
      <c r="N97" s="63" t="s">
        <v>81</v>
      </c>
      <c r="O97" s="63" t="s">
        <v>103</v>
      </c>
      <c r="P97" s="63">
        <v>25.956446</v>
      </c>
      <c r="Q97" s="63">
        <v>0</v>
      </c>
      <c r="R97" s="63">
        <v>0.38046394</v>
      </c>
      <c r="S97" s="63">
        <v>0.36947549000000002</v>
      </c>
      <c r="T97" s="63">
        <v>25.206506999999998</v>
      </c>
      <c r="AA97" s="63" t="s">
        <v>81</v>
      </c>
      <c r="AB97" s="65" t="s">
        <v>103</v>
      </c>
      <c r="AC97" s="65">
        <v>9.0515837999999995</v>
      </c>
      <c r="AD97" s="63">
        <v>0</v>
      </c>
      <c r="AE97" s="63">
        <v>0.31705328999999999</v>
      </c>
      <c r="AF97" s="63">
        <v>0.21692690000000001</v>
      </c>
      <c r="AG97" s="63">
        <v>8.2399638999999993</v>
      </c>
      <c r="AH97" s="63">
        <v>0.27763976000000001</v>
      </c>
    </row>
    <row r="98" spans="1:34" x14ac:dyDescent="0.25">
      <c r="A98" s="63" t="s">
        <v>82</v>
      </c>
      <c r="B98" s="63" t="s">
        <v>104</v>
      </c>
      <c r="C98" s="63">
        <v>2.4510977E-2</v>
      </c>
      <c r="D98" s="63">
        <v>0</v>
      </c>
      <c r="E98" s="63">
        <v>3.5414727000000002E-3</v>
      </c>
      <c r="F98" s="63">
        <v>1.002395E-2</v>
      </c>
      <c r="G98" s="63">
        <v>1.0945554E-2</v>
      </c>
      <c r="N98" s="63" t="s">
        <v>82</v>
      </c>
      <c r="O98" s="63" t="s">
        <v>104</v>
      </c>
      <c r="P98" s="63">
        <v>0.20546075</v>
      </c>
      <c r="Q98" s="63">
        <v>0</v>
      </c>
      <c r="R98" s="63">
        <v>1.0624418E-2</v>
      </c>
      <c r="S98" s="63">
        <v>3.0071850000000001E-2</v>
      </c>
      <c r="T98" s="63">
        <v>0.16476447999999999</v>
      </c>
      <c r="AA98" s="63" t="s">
        <v>82</v>
      </c>
      <c r="AB98" s="63" t="s">
        <v>104</v>
      </c>
      <c r="AC98" s="63">
        <v>4.1507307E-2</v>
      </c>
      <c r="AD98" s="63">
        <v>0</v>
      </c>
      <c r="AE98" s="63">
        <v>8.8536816999999993E-3</v>
      </c>
      <c r="AF98" s="63">
        <v>1.7655820999999999E-2</v>
      </c>
      <c r="AG98" s="63">
        <v>3.3681533000000001E-3</v>
      </c>
      <c r="AH98" s="63">
        <v>1.1629651E-2</v>
      </c>
    </row>
    <row r="99" spans="1:34" x14ac:dyDescent="0.25">
      <c r="A99" s="63" t="s">
        <v>83</v>
      </c>
      <c r="B99" s="63" t="s">
        <v>105</v>
      </c>
      <c r="C99" s="63">
        <v>2.2014284999999998E-3</v>
      </c>
      <c r="D99" s="63">
        <v>0</v>
      </c>
      <c r="E99" s="63">
        <v>9.9370350999999999E-4</v>
      </c>
      <c r="F99" s="63">
        <v>5.4982941000000004E-4</v>
      </c>
      <c r="G99" s="63">
        <v>6.5789557000000003E-4</v>
      </c>
      <c r="N99" s="63" t="s">
        <v>83</v>
      </c>
      <c r="O99" s="63" t="s">
        <v>105</v>
      </c>
      <c r="P99" s="63">
        <v>4.4042231999999997</v>
      </c>
      <c r="Q99" s="63">
        <v>0</v>
      </c>
      <c r="R99" s="63">
        <v>2.9811105000000001E-3</v>
      </c>
      <c r="S99" s="63">
        <v>1.6494882E-3</v>
      </c>
      <c r="T99" s="63">
        <v>4.3995926000000001</v>
      </c>
      <c r="AA99" s="63" t="s">
        <v>83</v>
      </c>
      <c r="AB99" s="63" t="s">
        <v>105</v>
      </c>
      <c r="AC99" s="63">
        <v>4.5431858000000002E-3</v>
      </c>
      <c r="AD99" s="63">
        <v>0</v>
      </c>
      <c r="AE99" s="63">
        <v>2.4842587999999999E-3</v>
      </c>
      <c r="AF99" s="63">
        <v>9.6844954000000003E-4</v>
      </c>
      <c r="AG99" s="63">
        <v>3.9146345999999999E-4</v>
      </c>
      <c r="AH99" s="63">
        <v>6.9901404000000003E-4</v>
      </c>
    </row>
    <row r="100" spans="1:34" x14ac:dyDescent="0.25">
      <c r="A100" s="63" t="s">
        <v>84</v>
      </c>
      <c r="B100" s="63" t="s">
        <v>106</v>
      </c>
      <c r="C100" s="63">
        <v>659.04605000000004</v>
      </c>
      <c r="D100" s="63">
        <v>0</v>
      </c>
      <c r="E100" s="63">
        <v>18.030398999999999</v>
      </c>
      <c r="F100" s="63">
        <v>188.04938000000001</v>
      </c>
      <c r="G100" s="63">
        <v>452.96627000000001</v>
      </c>
      <c r="N100" s="63" t="s">
        <v>84</v>
      </c>
      <c r="O100" s="63" t="s">
        <v>106</v>
      </c>
      <c r="P100" s="63">
        <v>6876.2582000000002</v>
      </c>
      <c r="Q100" s="63">
        <v>0</v>
      </c>
      <c r="R100" s="63">
        <v>54.091197999999999</v>
      </c>
      <c r="S100" s="63">
        <v>564.14814999999999</v>
      </c>
      <c r="T100" s="63">
        <v>6258.0189</v>
      </c>
      <c r="AA100" s="63" t="s">
        <v>84</v>
      </c>
      <c r="AB100" s="63" t="s">
        <v>106</v>
      </c>
      <c r="AC100" s="63">
        <v>3082.6095</v>
      </c>
      <c r="AD100" s="63">
        <v>0</v>
      </c>
      <c r="AE100" s="63">
        <v>45.075997999999998</v>
      </c>
      <c r="AF100" s="63">
        <v>331.22334999999998</v>
      </c>
      <c r="AG100" s="63">
        <v>2225.0335</v>
      </c>
      <c r="AH100" s="63">
        <v>481.27665999999999</v>
      </c>
    </row>
    <row r="101" spans="1:34" x14ac:dyDescent="0.25">
      <c r="A101" s="63" t="s">
        <v>85</v>
      </c>
      <c r="B101" s="63" t="s">
        <v>106</v>
      </c>
      <c r="C101" s="63">
        <v>3.0825942</v>
      </c>
      <c r="D101" s="63">
        <v>0</v>
      </c>
      <c r="E101" s="63">
        <v>0.20861387000000001</v>
      </c>
      <c r="F101" s="63">
        <v>1.5213890999999999</v>
      </c>
      <c r="G101" s="63">
        <v>1.3525913000000001</v>
      </c>
      <c r="N101" s="63" t="s">
        <v>85</v>
      </c>
      <c r="O101" s="63" t="s">
        <v>106</v>
      </c>
      <c r="P101" s="63">
        <v>13.825811</v>
      </c>
      <c r="Q101" s="63">
        <v>0</v>
      </c>
      <c r="R101" s="63">
        <v>0.62584161999999999</v>
      </c>
      <c r="S101" s="63">
        <v>4.5641672</v>
      </c>
      <c r="T101" s="63">
        <v>8.6358025000000005</v>
      </c>
      <c r="AA101" s="63" t="s">
        <v>85</v>
      </c>
      <c r="AB101" s="63" t="s">
        <v>106</v>
      </c>
      <c r="AC101" s="63">
        <v>6.3695250999999997</v>
      </c>
      <c r="AD101" s="63">
        <v>0</v>
      </c>
      <c r="AE101" s="63">
        <v>0.52153468000000003</v>
      </c>
      <c r="AF101" s="63">
        <v>2.6797194000000002</v>
      </c>
      <c r="AG101" s="63">
        <v>1.7311426999999999</v>
      </c>
      <c r="AH101" s="63">
        <v>1.4371282000000001</v>
      </c>
    </row>
    <row r="102" spans="1:34" x14ac:dyDescent="0.25">
      <c r="A102" s="63" t="s">
        <v>86</v>
      </c>
      <c r="B102" s="63" t="s">
        <v>106</v>
      </c>
      <c r="C102" s="63">
        <v>4.6947272</v>
      </c>
      <c r="D102" s="63">
        <v>0</v>
      </c>
      <c r="E102" s="63">
        <v>0.28476709</v>
      </c>
      <c r="F102" s="63">
        <v>2.2482869000000001</v>
      </c>
      <c r="G102" s="63">
        <v>2.1616732000000001</v>
      </c>
      <c r="N102" s="63" t="s">
        <v>86</v>
      </c>
      <c r="O102" s="63" t="s">
        <v>106</v>
      </c>
      <c r="P102" s="63">
        <v>24.435012</v>
      </c>
      <c r="Q102" s="63">
        <v>0</v>
      </c>
      <c r="R102" s="63">
        <v>0.85430127</v>
      </c>
      <c r="S102" s="63">
        <v>6.7448607999999997</v>
      </c>
      <c r="T102" s="63">
        <v>16.835850000000001</v>
      </c>
      <c r="AA102" s="63" t="s">
        <v>86</v>
      </c>
      <c r="AB102" s="63" t="s">
        <v>106</v>
      </c>
      <c r="AC102" s="63">
        <v>13.35066</v>
      </c>
      <c r="AD102" s="63">
        <v>0</v>
      </c>
      <c r="AE102" s="63">
        <v>0.71191773000000003</v>
      </c>
      <c r="AF102" s="63">
        <v>3.9600509000000002</v>
      </c>
      <c r="AG102" s="63">
        <v>6.3819138000000004</v>
      </c>
      <c r="AH102" s="63">
        <v>2.2967778000000001</v>
      </c>
    </row>
    <row r="103" spans="1:34" x14ac:dyDescent="0.25">
      <c r="A103" s="63" t="s">
        <v>87</v>
      </c>
      <c r="B103" s="63" t="s">
        <v>106</v>
      </c>
      <c r="C103" s="63">
        <v>5.6125685000000001</v>
      </c>
      <c r="D103" s="63">
        <v>0</v>
      </c>
      <c r="E103" s="63">
        <v>0.30555389999999999</v>
      </c>
      <c r="F103" s="63">
        <v>1.9470988</v>
      </c>
      <c r="G103" s="63">
        <v>3.3599158999999998</v>
      </c>
      <c r="N103" s="63" t="s">
        <v>87</v>
      </c>
      <c r="O103" s="63" t="s">
        <v>106</v>
      </c>
      <c r="P103" s="63">
        <v>27.387139000000001</v>
      </c>
      <c r="Q103" s="63">
        <v>0</v>
      </c>
      <c r="R103" s="63">
        <v>0.91666168999999997</v>
      </c>
      <c r="S103" s="63">
        <v>5.8412962000000004</v>
      </c>
      <c r="T103" s="63">
        <v>20.629180999999999</v>
      </c>
      <c r="AA103" s="63" t="s">
        <v>87</v>
      </c>
      <c r="AB103" s="63" t="s">
        <v>106</v>
      </c>
      <c r="AC103" s="63">
        <v>20.63439</v>
      </c>
      <c r="AD103" s="63">
        <v>0</v>
      </c>
      <c r="AE103" s="63">
        <v>0.76388473999999995</v>
      </c>
      <c r="AF103" s="63">
        <v>3.4295488999999999</v>
      </c>
      <c r="AG103" s="63">
        <v>12.871046</v>
      </c>
      <c r="AH103" s="63">
        <v>3.5699106999999999</v>
      </c>
    </row>
    <row r="104" spans="1:34" x14ac:dyDescent="0.25">
      <c r="A104" s="63" t="s">
        <v>88</v>
      </c>
      <c r="B104" s="63" t="s">
        <v>106</v>
      </c>
      <c r="C104" s="63">
        <v>127.51594</v>
      </c>
      <c r="D104" s="63">
        <v>0</v>
      </c>
      <c r="E104" s="63">
        <v>4.5368409999999999</v>
      </c>
      <c r="F104" s="63">
        <v>64.800809000000001</v>
      </c>
      <c r="G104" s="63">
        <v>58.178294999999999</v>
      </c>
      <c r="N104" s="63" t="s">
        <v>88</v>
      </c>
      <c r="O104" s="63" t="s">
        <v>106</v>
      </c>
      <c r="P104" s="63">
        <v>869.94386999999995</v>
      </c>
      <c r="Q104" s="63">
        <v>0</v>
      </c>
      <c r="R104" s="63">
        <v>13.610523000000001</v>
      </c>
      <c r="S104" s="63">
        <v>194.40243000000001</v>
      </c>
      <c r="T104" s="63">
        <v>661.93092000000001</v>
      </c>
      <c r="AA104" s="63" t="s">
        <v>88</v>
      </c>
      <c r="AB104" s="63" t="s">
        <v>106</v>
      </c>
      <c r="AC104" s="63">
        <v>393.09508</v>
      </c>
      <c r="AD104" s="63">
        <v>0</v>
      </c>
      <c r="AE104" s="63">
        <v>11.342103</v>
      </c>
      <c r="AF104" s="63">
        <v>114.13779</v>
      </c>
      <c r="AG104" s="63">
        <v>205.80074999999999</v>
      </c>
      <c r="AH104" s="63">
        <v>61.814438000000003</v>
      </c>
    </row>
    <row r="105" spans="1:34" x14ac:dyDescent="0.25">
      <c r="A105" s="63" t="s">
        <v>89</v>
      </c>
      <c r="B105" s="63" t="s">
        <v>107</v>
      </c>
      <c r="C105" s="63">
        <v>29167.425999999999</v>
      </c>
      <c r="D105" s="63">
        <v>0</v>
      </c>
      <c r="E105" s="63">
        <v>29164.01</v>
      </c>
      <c r="F105" s="63">
        <v>1.3077456999999999</v>
      </c>
      <c r="G105" s="63">
        <v>2.1081006000000002</v>
      </c>
      <c r="N105" s="63" t="s">
        <v>89</v>
      </c>
      <c r="O105" s="63" t="s">
        <v>107</v>
      </c>
      <c r="P105" s="63">
        <v>93052.572</v>
      </c>
      <c r="Q105" s="63">
        <v>0</v>
      </c>
      <c r="R105" s="63">
        <v>87492.03</v>
      </c>
      <c r="S105" s="63">
        <v>3.9232369999999999</v>
      </c>
      <c r="T105" s="63">
        <v>5556.6184999999996</v>
      </c>
      <c r="AA105" s="63" t="s">
        <v>89</v>
      </c>
      <c r="AB105" s="63" t="s">
        <v>107</v>
      </c>
      <c r="AC105" s="63">
        <v>72915.043000000005</v>
      </c>
      <c r="AD105" s="63">
        <v>0</v>
      </c>
      <c r="AE105" s="63">
        <v>72910.024999999994</v>
      </c>
      <c r="AF105" s="63">
        <v>2.3034157</v>
      </c>
      <c r="AG105" s="63">
        <v>0.47442821000000002</v>
      </c>
      <c r="AH105" s="63">
        <v>2.2398568000000001</v>
      </c>
    </row>
    <row r="106" spans="1:34" x14ac:dyDescent="0.25">
      <c r="A106" s="63" t="s">
        <v>90</v>
      </c>
      <c r="B106" s="63" t="s">
        <v>108</v>
      </c>
      <c r="C106" s="63">
        <v>0.54937844999999996</v>
      </c>
      <c r="D106" s="63">
        <v>0</v>
      </c>
      <c r="E106" s="63">
        <v>2.5446671000000001E-2</v>
      </c>
      <c r="F106" s="63">
        <v>0.23401489</v>
      </c>
      <c r="G106" s="63">
        <v>0.28991688999999998</v>
      </c>
      <c r="N106" s="63" t="s">
        <v>90</v>
      </c>
      <c r="O106" s="63" t="s">
        <v>108</v>
      </c>
      <c r="P106" s="63">
        <v>2.1922109999999999</v>
      </c>
      <c r="Q106" s="63">
        <v>0</v>
      </c>
      <c r="R106" s="63">
        <v>7.6340011999999999E-2</v>
      </c>
      <c r="S106" s="63">
        <v>0.70204467999999998</v>
      </c>
      <c r="T106" s="63">
        <v>1.4138263</v>
      </c>
      <c r="AA106" s="63" t="s">
        <v>90</v>
      </c>
      <c r="AB106" s="63" t="s">
        <v>108</v>
      </c>
      <c r="AC106" s="63">
        <v>0.80174310999999998</v>
      </c>
      <c r="AD106" s="63">
        <v>0</v>
      </c>
      <c r="AE106" s="63">
        <v>6.3616676999999996E-2</v>
      </c>
      <c r="AF106" s="63">
        <v>0.41218532000000002</v>
      </c>
      <c r="AG106" s="63">
        <v>1.7904409999999999E-2</v>
      </c>
      <c r="AH106" s="63">
        <v>0.3080367</v>
      </c>
    </row>
    <row r="107" spans="1:34" x14ac:dyDescent="0.25">
      <c r="A107" s="63" t="s">
        <v>91</v>
      </c>
      <c r="B107" s="63" t="s">
        <v>109</v>
      </c>
      <c r="C107" s="63">
        <v>43.349054000000002</v>
      </c>
      <c r="D107" s="63">
        <v>0</v>
      </c>
      <c r="E107" s="63">
        <v>4.1759155999999997</v>
      </c>
      <c r="F107" s="63">
        <v>13.505767000000001</v>
      </c>
      <c r="G107" s="63">
        <v>25.667370999999999</v>
      </c>
      <c r="N107" s="63" t="s">
        <v>91</v>
      </c>
      <c r="O107" s="63" t="s">
        <v>109</v>
      </c>
      <c r="P107" s="63">
        <v>123.88188</v>
      </c>
      <c r="Q107" s="63">
        <v>0</v>
      </c>
      <c r="R107" s="63">
        <v>12.527747</v>
      </c>
      <c r="S107" s="63">
        <v>40.517302000000001</v>
      </c>
      <c r="T107" s="63">
        <v>70.836830000000006</v>
      </c>
      <c r="AA107" s="63" t="s">
        <v>91</v>
      </c>
      <c r="AB107" s="63" t="s">
        <v>109</v>
      </c>
      <c r="AC107" s="63">
        <v>69.091131000000004</v>
      </c>
      <c r="AD107" s="63">
        <v>0</v>
      </c>
      <c r="AE107" s="63">
        <v>10.439788999999999</v>
      </c>
      <c r="AF107" s="63">
        <v>23.788567</v>
      </c>
      <c r="AG107" s="63">
        <v>7.5911925</v>
      </c>
      <c r="AH107" s="63">
        <v>27.271581999999999</v>
      </c>
    </row>
    <row r="108" spans="1:34" x14ac:dyDescent="0.25">
      <c r="A108" s="63" t="s">
        <v>110</v>
      </c>
      <c r="B108" s="63" t="s">
        <v>111</v>
      </c>
      <c r="C108" s="63">
        <v>261.52728999999999</v>
      </c>
      <c r="D108" s="63">
        <v>0</v>
      </c>
      <c r="E108" s="63">
        <v>6.2681766999999997</v>
      </c>
      <c r="F108" s="63">
        <v>112.39653</v>
      </c>
      <c r="G108" s="63">
        <v>142.86258000000001</v>
      </c>
      <c r="N108" s="63" t="s">
        <v>110</v>
      </c>
      <c r="O108" s="63" t="s">
        <v>111</v>
      </c>
      <c r="P108" s="63">
        <v>432.53244999999998</v>
      </c>
      <c r="Q108" s="63">
        <v>0</v>
      </c>
      <c r="R108" s="63">
        <v>18.80453</v>
      </c>
      <c r="S108" s="63">
        <v>337.18959999999998</v>
      </c>
      <c r="T108" s="63">
        <v>76.538328000000007</v>
      </c>
      <c r="AA108" s="63" t="s">
        <v>110</v>
      </c>
      <c r="AB108" s="63" t="s">
        <v>111</v>
      </c>
      <c r="AC108" s="63">
        <v>365.58177999999998</v>
      </c>
      <c r="AD108" s="63">
        <v>0</v>
      </c>
      <c r="AE108" s="63">
        <v>15.670442</v>
      </c>
      <c r="AF108" s="63">
        <v>197.97117</v>
      </c>
      <c r="AG108" s="63">
        <v>0.14867447</v>
      </c>
      <c r="AH108" s="63">
        <v>151.79149000000001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Study id</vt:lpstr>
      <vt:lpstr>Value chains description</vt:lpstr>
      <vt:lpstr>Actor types</vt:lpstr>
      <vt:lpstr>Actors and Chains matrix</vt:lpstr>
      <vt:lpstr>Impacts</vt:lpstr>
      <vt:lpstr>sub-chains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FLançon</dc:creator>
  <dc:description/>
  <cp:lastModifiedBy>Angel Avadí</cp:lastModifiedBy>
  <cp:revision>26</cp:revision>
  <dcterms:created xsi:type="dcterms:W3CDTF">2023-03-24T15:54:37Z</dcterms:created>
  <dcterms:modified xsi:type="dcterms:W3CDTF">2024-05-02T16:43:31Z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