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30"/>
  <workbookPr codeName="ThisWorkbook" autoCompressPictures="0" defaultThemeVersion="124226"/>
  <mc:AlternateContent xmlns:mc="http://schemas.openxmlformats.org/markup-compatibility/2006">
    <mc:Choice Requires="x15">
      <x15ac:absPath xmlns:x15ac="http://schemas.microsoft.com/office/spreadsheetml/2010/11/ac" url="M:\My Documents\2282500252 -AgriNatura\05 Reporting\"/>
    </mc:Choice>
  </mc:AlternateContent>
  <xr:revisionPtr revIDLastSave="0" documentId="11_B2AE64D56852CFDD2869AB56F7B73D73923D41EC" xr6:coauthVersionLast="47" xr6:coauthVersionMax="47" xr10:uidLastSave="{00000000-0000-0000-0000-000000000000}"/>
  <bookViews>
    <workbookView xWindow="0" yWindow="0" windowWidth="19200" windowHeight="7620" firstSheet="1" activeTab="1"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5" i="3" s="1"/>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20" i="3" l="1"/>
  <c r="E32" i="3"/>
  <c r="E100" i="3"/>
  <c r="E80" i="3"/>
  <c r="E71" i="3"/>
  <c r="E56" i="3"/>
  <c r="E38" i="3"/>
  <c r="E95" i="3"/>
  <c r="E91" i="3"/>
  <c r="E106" i="3"/>
  <c r="E115" i="3"/>
  <c r="E110" i="3"/>
  <c r="E84" i="3"/>
  <c r="E66" i="3"/>
  <c r="E62" i="3"/>
  <c r="E49" i="3"/>
  <c r="E43"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100" i="3"/>
  <c r="B32"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2" i="2" l="1"/>
  <c r="C32" i="2"/>
  <c r="D31" i="2"/>
  <c r="C31" i="2"/>
  <c r="C30" i="2"/>
  <c r="D30" i="2"/>
  <c r="B33" i="2"/>
  <c r="C33" i="2" s="1"/>
  <c r="C18" i="1" s="1"/>
  <c r="I36" i="2"/>
  <c r="I31" i="2"/>
  <c r="I26" i="2"/>
  <c r="I21" i="2"/>
  <c r="I17" i="2"/>
  <c r="I12" i="2"/>
  <c r="I7" i="2"/>
  <c r="I35" i="2"/>
  <c r="I30" i="2"/>
  <c r="I25" i="2"/>
  <c r="I20" i="2"/>
  <c r="I6" i="2"/>
  <c r="I38" i="2"/>
  <c r="I24" i="2"/>
  <c r="I19" i="2"/>
  <c r="I14" i="2"/>
  <c r="I9" i="2"/>
  <c r="I37" i="2"/>
  <c r="I32" i="2"/>
  <c r="I27" i="2"/>
  <c r="I18" i="2"/>
  <c r="I13" i="2"/>
  <c r="I8" i="2"/>
  <c r="I33" i="2"/>
  <c r="F18" i="1" s="1"/>
  <c r="D62" i="3"/>
  <c r="D66" i="3"/>
  <c r="D106" i="3"/>
  <c r="D115" i="3"/>
  <c r="D110" i="3"/>
  <c r="D71" i="3"/>
  <c r="D43" i="3"/>
  <c r="D26" i="3"/>
  <c r="I26" i="3" s="1"/>
  <c r="J26" i="3" s="1"/>
  <c r="D32" i="3"/>
  <c r="D38" i="3"/>
  <c r="D84" i="3"/>
  <c r="D120" i="3"/>
  <c r="D17" i="3"/>
  <c r="D18" i="1" l="1"/>
  <c r="D33" i="2"/>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<sst xmlns="http://schemas.openxmlformats.org/spreadsheetml/2006/main" count="577" uniqueCount="317">
  <si>
    <r>
      <t xml:space="preserve">SOCIAL PROFILE  </t>
    </r>
    <r>
      <rPr>
        <b/>
        <sz val="9"/>
        <color rgb="FFFF0000"/>
        <rFont val="Arial"/>
        <family val="2"/>
      </rPr>
      <t>(V.2017-0)</t>
    </r>
  </si>
  <si>
    <t>Value chain:</t>
  </si>
  <si>
    <t>Bananas</t>
  </si>
  <si>
    <t>Country :</t>
  </si>
  <si>
    <t>Dominican Republic</t>
  </si>
  <si>
    <t>Date last modif.</t>
  </si>
  <si>
    <t>Domain</t>
  </si>
  <si>
    <t>Present profile</t>
  </si>
  <si>
    <t>Trend</t>
  </si>
  <si>
    <t>Previous profile</t>
  </si>
  <si>
    <t>Score level</t>
  </si>
  <si>
    <t>Count</t>
  </si>
  <si>
    <t>Tr_score</t>
  </si>
  <si>
    <t>Overall Recommendation</t>
  </si>
  <si>
    <t>Major Issues</t>
  </si>
  <si>
    <t>Risk/Cost of Non-Intervention vs. Benefits</t>
  </si>
  <si>
    <t>Key Mitigating Measures</t>
  </si>
  <si>
    <t>Country:</t>
  </si>
  <si>
    <t xml:space="preserve">  Date Last Modification: </t>
  </si>
  <si>
    <t>Previous Analysis</t>
  </si>
  <si>
    <t>Dimension</t>
  </si>
  <si>
    <t>Major risks and possible negative consequences</t>
  </si>
  <si>
    <t>Mitigating measures</t>
  </si>
  <si>
    <t>Comments</t>
  </si>
  <si>
    <t>date:</t>
  </si>
  <si>
    <t>../../20..</t>
  </si>
  <si>
    <t>Zero</t>
  </si>
  <si>
    <t>Score</t>
  </si>
  <si>
    <t>Level</t>
  </si>
  <si>
    <t>Low</t>
  </si>
  <si>
    <t>Medium</t>
  </si>
  <si>
    <t>Undocumented migrant workers, lack of collective bargaining and, to a limited degree, discrimination are risks. Consequences are mostly for migrant  workers as transparency of position migrant workers is low and insufficient rights</t>
  </si>
  <si>
    <t xml:space="preserve">Requires strong efforts not  from the Dominican government but also the Haitian government. Strong international standards help to set a minimum standard  </t>
  </si>
  <si>
    <t>↑</t>
  </si>
  <si>
    <t>High</t>
  </si>
  <si>
    <t>None identfied</t>
  </si>
  <si>
    <t>Not applicable</t>
  </si>
  <si>
    <t>↓</t>
  </si>
  <si>
    <t>Low levels of awareness on worker safety especially among migrant workers, and  risk for women of sexual harrasment. Consequences of low level of awareness are higher occurence of accidents or submitting grievenance</t>
  </si>
  <si>
    <t>Stronger awareness raising among workers. Analysis of key constraints of awareness and uptake would be useful  to idenitfy actions foreward</t>
  </si>
  <si>
    <t>↔</t>
  </si>
  <si>
    <t>Hardship of work, vulnerability to climate change make other non-agricultural sectors more attractive – especially for youth.</t>
  </si>
  <si>
    <t>Innovation in the banana sector to youth and proper measures to climate for climate change</t>
  </si>
  <si>
    <t>Average</t>
  </si>
  <si>
    <t xml:space="preserve">Land transfer from small to medium and large producers could threaten the position of smallholders. Downward pressure on prices and increasing demand from international markets increase this risk and may further marginalize smallholders in the VC. </t>
  </si>
  <si>
    <t>Enable smallholder to increase production or reduce costs. to compensate for increase demand in standard in export VC. Also lobbying to clarify vulnerable position in markete with low price.</t>
  </si>
  <si>
    <t xml:space="preserve">
Climate change, natural disasters and water scarcity are bigger challenges and insufficient coping measures seem to be in place. This threatens the sector in its entirety, assurance of expert markets and the position of smallholders and workers.
</t>
  </si>
  <si>
    <t>Innovate in the sector to manage climate change; at the level of producers, but also at level of public goods. Requires strong position public sector or collaboration in the sector.</t>
  </si>
  <si>
    <t>Participation of women is still very low and limited to certain segments of the chain. This results in overall low participation of women in the VC.</t>
  </si>
  <si>
    <t>Higher participation of women in theVC may be promoted, but would require cultural shift as well</t>
  </si>
  <si>
    <t>Access to land and land titles are lower for women which also results in limited access to credit</t>
  </si>
  <si>
    <t>Overall increase in property rights will help as well as access to credit through the associations.</t>
  </si>
  <si>
    <t>Women have little decision making power in terms of production decisions, which mayu further exclude them from capacity development and overall growth</t>
  </si>
  <si>
    <t>Promoting participation of women in technical capacity building. But also gain more insight into the desire of women to participate in the production process aside from domestic work, care for family and other income generating activities.</t>
  </si>
  <si>
    <t>Limited involvement of women in leadership positions may limit increase in gender equality.</t>
  </si>
  <si>
    <t xml:space="preserve">Overall workload for women is higher  </t>
  </si>
  <si>
    <t xml:space="preserve">Very challenging, would require cultural shift, but also better services for women (e.g. day care) </t>
  </si>
  <si>
    <t>Not a key challenge</t>
  </si>
  <si>
    <t>Relatively low income for smallholders and wageworkers may lead to buying less diversified food.</t>
  </si>
  <si>
    <t>Increasing production, reducing cost increasing resilience</t>
  </si>
  <si>
    <t>There is no clear indication of changing nutritional practices.</t>
  </si>
  <si>
    <t>Education is needed. Probably, outside the scope of the VC</t>
  </si>
  <si>
    <t>Potential risks to food security as a result of climate change and high reliance on banana VC income</t>
  </si>
  <si>
    <t xml:space="preserve">Proper measures to manage climate change and diversify income portfolio </t>
  </si>
  <si>
    <t>Risks related to accountable leadership, limited negotiation capacity and worker representation</t>
  </si>
  <si>
    <t>Capacity building to associations. Worker representation will remain a challenge for now given lack of documentation and worker rotation. Requires follow. up to idenitify actions</t>
  </si>
  <si>
    <t>Mistrust in various links in the supply chain</t>
  </si>
  <si>
    <t>Better organization of the sector and stronger involvement of the public sector.</t>
  </si>
  <si>
    <t>No potential risk, except for potential reduction of public involvement because of it.</t>
  </si>
  <si>
    <t>Climate change (causing unstable incomes) and low levels of savings and health insurance are risks.</t>
  </si>
  <si>
    <t>Proper measures to manage climate change, improved production and efficiency, documentation of workers</t>
  </si>
  <si>
    <t>Access to water and proper sanitation is generally poor ans poses risk</t>
  </si>
  <si>
    <t>Through improved income, but also public efforts</t>
  </si>
  <si>
    <t>Education for migrants and vocational training remains a big challenge. Both may prevent livelihoods from improving and the sector from becoming more efficient.</t>
  </si>
  <si>
    <t>Better organization of the sector and stronger involvement of the public sector may help</t>
  </si>
  <si>
    <t>Explanations</t>
  </si>
  <si>
    <t>Question</t>
  </si>
  <si>
    <t>Source</t>
  </si>
  <si>
    <t>1. WORKING CONDITIONS</t>
  </si>
  <si>
    <t>1.1 Respect of labour rights</t>
  </si>
  <si>
    <t>Substantial</t>
  </si>
  <si>
    <t>1.1.1 To what extent do companies involved in the value chain respect the standards elaborated in the 8 fundamental ILO international labour conventions and in the ICESCR  and ICCPR?</t>
  </si>
  <si>
    <t>See report</t>
  </si>
  <si>
    <t>Moderate/Low</t>
  </si>
  <si>
    <t xml:space="preserve">Labour rights potentially at stake for a significant part of the migrant workers. Because of illegality, they have limited access to social securities. Strong efforts have been made to document migrant workers. There has been a sensitization of worker rights in the sector but i awareness of worker rights is still limited. Paradoxically, increasing demands on worker rights causes market insecurity, especially for small producers. In sum, documentation of migrant workers remains a large challenge for the sector
</t>
  </si>
  <si>
    <t>1.1.2 Is freedom of association allowed and effective (collective bargaining)?</t>
  </si>
  <si>
    <t xml:space="preserve">Freedom of association is formally allowed in the Dominican Republic. However, while the sector is organised (see 5), collective bargaining is not common.  
</t>
  </si>
  <si>
    <t>Not at all</t>
  </si>
  <si>
    <t xml:space="preserve">1.1.3 To what extent do workers benefit from enforceable and fair contracts </t>
  </si>
  <si>
    <t xml:space="preserve">While many workers do not have formal written contracts compliance seems high. Wages in the banana sector are higher than in other agricultural sectors and secondary benefits increases the fairness of contracts as perceived by workers. However, fairness of contracts for day labourers on small farms is much lower
</t>
  </si>
  <si>
    <t>n/a</t>
  </si>
  <si>
    <t>1.1.4 To what extent are risks of forced labour in any segment of the value chain minimised?</t>
  </si>
  <si>
    <t xml:space="preserve">Forced labour does not seem to occur in the banana sector in the Dominican Republic. </t>
  </si>
  <si>
    <t xml:space="preserve">1.1.5 To what extent are any risks of discrimination in employment for specific categories of the population minimised? </t>
  </si>
  <si>
    <t>Discrimination in the banana VC takes place for migrant and female workers to a limited degree.</t>
  </si>
  <si>
    <t>Average:</t>
  </si>
  <si>
    <t>Final:</t>
  </si>
  <si>
    <r>
      <rPr>
        <b/>
        <i/>
        <sz val="9"/>
        <rFont val="Arial"/>
        <family val="2"/>
      </rPr>
      <t>Justification if adjustment of the score level =</t>
    </r>
    <r>
      <rPr>
        <i/>
        <sz val="9"/>
        <rFont val="Arial"/>
        <family val="2"/>
      </rPr>
      <t xml:space="preserve"> …</t>
    </r>
  </si>
  <si>
    <t>1.2 Child Labour</t>
  </si>
  <si>
    <t xml:space="preserve">1.2.1 Degree of school attendance in case  children are working (in any segment of the value chain)? </t>
  </si>
  <si>
    <t>Child labour does not seem to be major challenge in the banana sector. School attendance in the Dominican Republic is almost 100%.</t>
  </si>
  <si>
    <t>Cf: Guidance</t>
  </si>
  <si>
    <t>1.2.2 Are children protected from exposure to harmful jobs?</t>
  </si>
  <si>
    <t xml:space="preserve">Child labour does not seem to be major challenge in the banana sector. The banana sector performs better in terms of zero child labour than other agricultural sectors. 
</t>
  </si>
  <si>
    <t>1.3 Job safety</t>
  </si>
  <si>
    <t>1.3.1 Degree of protection from accidents and health damages (in any segment of the value chain)?</t>
  </si>
  <si>
    <t xml:space="preserve">Health and safety risks seem relatively low in the banana sector in Dominican Republic.Standards have greatly influenced the low risk to health and safety, but awareness remains low. In addition sexual harassment remains a risk to job safety for female wageworkers. 
</t>
  </si>
  <si>
    <t>1.4 Attractiveness</t>
  </si>
  <si>
    <t>1.4.1 To what extent are remunerations in accordance with local standards?</t>
  </si>
  <si>
    <t xml:space="preserve">The banana sector is considered attractive compared to other agriculture sectors for workers and producers. Hardship, high market demands and vulnerability to climate change make other sectors more attractive to some
</t>
  </si>
  <si>
    <t>1.4.2 Are conditions of activities attractive for youth?</t>
  </si>
  <si>
    <t xml:space="preserve">The new generation seems to prefer to look for income in more attractive sectors. At the same time, a strong awareness of importance of youth involvement offers hope towards the future. 
</t>
  </si>
  <si>
    <t>2. LAND &amp; WATER RIGHTS</t>
  </si>
  <si>
    <t xml:space="preserve">2.1 Adherence to VGGT </t>
  </si>
  <si>
    <t>2.1.1 Do the companies/institutions involved in the value chain declare adhering to the VGGT?</t>
  </si>
  <si>
    <t xml:space="preserve">No recent cases of land expropriations are known in the banana sector. Smallholders are still predominant in the banana sector. Land transfer from small to medium and large producers could threaten the position of smallholders. </t>
  </si>
  <si>
    <t>2.1.2 If large scale investments for land aquisition are at stake, do the involved companies/institutions apply the 'Guide to due diligence of agribusiness projects that affect land and property rights'?</t>
  </si>
  <si>
    <t xml:space="preserve">No recent cases of land expropriations are known in the banana sector. </t>
  </si>
  <si>
    <t>2.2 Transparency, participation and consultation</t>
  </si>
  <si>
    <t>2.2.1  Level of prior disclosure of project related information to local stakeholders?</t>
  </si>
  <si>
    <t>Transparency, participation and consultation is not analysed as it is not applicable.</t>
  </si>
  <si>
    <t>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</si>
  <si>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</si>
  <si>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</si>
  <si>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2.3  Equity,compensation and justice</t>
  </si>
  <si>
    <t>2.3.1  Do the locally applied rules promote secure and equitable tenure rights or access to land and water?</t>
  </si>
  <si>
    <t xml:space="preserve">There are many producers, especially smallholders, who do not have a land title.  Lack of property rights  is not seen as major challenge, but it does limit access to credit.
</t>
  </si>
  <si>
    <t>2.3.2 In case disruption of livelihoods is expected, have alternative strategies been considered?</t>
  </si>
  <si>
    <t xml:space="preserve">Climate change and natural disasters have serious consequences for the livelihoods of banana producers. Many producers feel unable to adapt to climate change or cope with natural disasters. Insufficient measures seem  to be in place to cope with climate change and natural disasters.  Moreover, water scarcity is a potential threat to the livelihoods of producers if not well managed by the public and private sector. 
</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</si>
  <si>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</si>
  <si>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</si>
  <si>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3. GENDER EQUALITY</t>
  </si>
  <si>
    <t>3.1 Economic activities</t>
  </si>
  <si>
    <t>3.1.1 Are risks of women being excluded from certain segments of the value chain minimised?</t>
  </si>
  <si>
    <t xml:space="preserve">There are risks of exclusion from certain segments. Low participation is related to double burden and historical and cultural norms
</t>
  </si>
  <si>
    <t xml:space="preserve">3.1.2 To what extent are women active in the value chain (as producers, processors, workers, traders…)? </t>
  </si>
  <si>
    <t>Women are active in the banana sector as workers and producer. Participation of women is still very low and limited to certain segments of chain.</t>
  </si>
  <si>
    <t>3.2 Access to resources and services</t>
  </si>
  <si>
    <t>3.2.1 Do women have ownership of assets (other than land)?</t>
  </si>
  <si>
    <t>Female have relatively high decision making power in incom and control over asstes</t>
  </si>
  <si>
    <t>3.2.2 Do women have equal land rights as men?</t>
  </si>
  <si>
    <t>Women generally have less access to land titles; this also limit’s access to credit</t>
  </si>
  <si>
    <t>3.2.3 Do women have access to credit?</t>
  </si>
  <si>
    <t xml:space="preserve">3.2.4 Do women have access to other services (extension services, inputs…)? </t>
  </si>
  <si>
    <t>Strong efforts have been made to increase access to services for women in the V, but still challenges</t>
  </si>
  <si>
    <t>3.3 Decision making</t>
  </si>
  <si>
    <t>3.3.1 To what extent do women take part in the decisions related to production?</t>
  </si>
  <si>
    <t>Women have less decision making power on production decisions</t>
  </si>
  <si>
    <t>3.3.2 To what extent are women autonomous in the organisation of their work?</t>
  </si>
  <si>
    <t>Female workers seem quite autonomous in the organisation of their work</t>
  </si>
  <si>
    <t>3.3.3 Do women have control over income?</t>
  </si>
  <si>
    <t xml:space="preserve">Female have relatively high decision making power in income </t>
  </si>
  <si>
    <t>3.3.4 Do women earn independent income?</t>
  </si>
  <si>
    <t xml:space="preserve">Many women have own income and female have relatively high decision making power in income </t>
  </si>
  <si>
    <t>3.2.5 Do women take part in decisions on the purchase, sale or transfer of assets?</t>
  </si>
  <si>
    <t>3.4 Leadership and empowerment</t>
  </si>
  <si>
    <t>3.4.1 Are women members of groups, trade unions, farmers' organisations?</t>
  </si>
  <si>
    <t>Many female producers are member of association. But limited due to limited number of female producers and workers.</t>
  </si>
  <si>
    <t xml:space="preserve">3.4.2 Do women have leadership positions within the organisations they are part of? </t>
  </si>
  <si>
    <t>Increase in women in leadership positions, but still limited</t>
  </si>
  <si>
    <t xml:space="preserve">3.4.3 Do women have the power to influence services, territorial power and policy decision making? </t>
  </si>
  <si>
    <t>Increase in women in leadership positions, but still limited. Alsi limited due to cultural norms.</t>
  </si>
  <si>
    <t>3.4.4 Do women speak in public?</t>
  </si>
  <si>
    <t>In general, women do speak in publi, but again limited  by certain cultural norms</t>
  </si>
  <si>
    <t>3.5 Hardship and division of labour</t>
  </si>
  <si>
    <t>3.5.1 To what extent are the overall work loads of men and women equal (including domestic work and child care)?</t>
  </si>
  <si>
    <t>Please add justification.</t>
  </si>
  <si>
    <t>3.5.2 Are risks of women being subject to strenuous work minimised (e.g. using labour saving technologies…)?</t>
  </si>
  <si>
    <t>Female workers seem to be protected from the strenuous work in the field.</t>
  </si>
  <si>
    <t>4. FOOD AND NUTRITION SECURITY</t>
  </si>
  <si>
    <t xml:space="preserve">4.1 Availability of food </t>
  </si>
  <si>
    <t xml:space="preserve">4.1.1 Does the local production of food increase?
</t>
  </si>
  <si>
    <t>Local food production and supply is not a key challenge.</t>
  </si>
  <si>
    <t xml:space="preserve">4.1.2 Are food supplies increasing on local markets? 
</t>
  </si>
  <si>
    <t>Local food production and supply is not a key challenge..Availability of bananas seems secured for the local market despite more lucrative export market.</t>
  </si>
  <si>
    <t xml:space="preserve">4.2 Accessibility of food </t>
  </si>
  <si>
    <t xml:space="preserve">4.2.1 Do people have more income to allocate to food?  </t>
  </si>
  <si>
    <t xml:space="preserve">Food accessibility is compromised by relatively low income. , especially for smallholders and workers.  Wageworkers on the bigger plantations usually have access to meals during working hours. </t>
  </si>
  <si>
    <t xml:space="preserve">4.2.2 Are (relative) consumers food prices decreasing? </t>
  </si>
  <si>
    <t xml:space="preserve">Extreme food inflation is not common in the Dominican Republic, although is relatively high: averaging 9.52 percent from 2000 until 2018 </t>
  </si>
  <si>
    <t xml:space="preserve">4.3 Utilisation and nutritional adequacy </t>
  </si>
  <si>
    <r>
      <t xml:space="preserve">4.3.1 Is the nutritional quality of available food improving?  </t>
    </r>
    <r>
      <rPr>
        <i/>
        <sz val="11"/>
        <rFont val="Arial"/>
        <family val="2"/>
      </rPr>
      <t xml:space="preserve">
</t>
    </r>
  </si>
  <si>
    <t xml:space="preserve">Typical Dominican diet high in calories, but not in terms of nutritional value.  </t>
  </si>
  <si>
    <t>4.3.2 Are nutritional practices being improved?</t>
  </si>
  <si>
    <t>No clear indication of changing nutritional practices</t>
  </si>
  <si>
    <t>4.3.3 Is dietary diversity increased?</t>
  </si>
  <si>
    <t>Undernourishment has decreased significantly over the last decades, obesity increased</t>
  </si>
  <si>
    <t xml:space="preserve">4.4 Stability </t>
  </si>
  <si>
    <t>4.4.1 Is risk of periodic food shortage for household reduced?</t>
  </si>
  <si>
    <t>Climate change and natural disasters pose challenges on food availabilit. Strong reliance on income in combinations with real risks in the VC are threats to food stability</t>
  </si>
  <si>
    <t xml:space="preserve">4.4.2 Is excessive food price variation reduced? </t>
  </si>
  <si>
    <t>5. SOCIAL CAPITAL</t>
  </si>
  <si>
    <t>5.1 Strength of producer organisations</t>
  </si>
  <si>
    <t>5.1.1 Do formal and informal farmer organisations /cooperatives participate in the value chain?</t>
  </si>
  <si>
    <t xml:space="preserve">The majority of the producers are organized in associations and an umbrella organizations. Small-scale producers are also informally represented through a Latin American FT network. 
</t>
  </si>
  <si>
    <t>5.1.2 How inclusive is group/cooperative membership?</t>
  </si>
  <si>
    <t xml:space="preserve">An estimated 20% of producers is not represented; characteristics of this group remain unclear. Worker unions do not exist, but workers are represented in various worker committees. Worker representation seems to be growing but is still weak
</t>
  </si>
  <si>
    <t xml:space="preserve">5.1.3 Do groups have representative and accountable leadership? </t>
  </si>
  <si>
    <t xml:space="preserve">Representative and accountable leadership of producer representation is a challenge. </t>
  </si>
  <si>
    <t>5.1.4 Are farmer groups, cooperatives and associations able to negotiate in input or output markets?</t>
  </si>
  <si>
    <t>Associations have limited negotiation capacity and power in input markets, but not in output markets</t>
  </si>
  <si>
    <t>5.2 Information and confidence</t>
  </si>
  <si>
    <t xml:space="preserve">5.2.1 Do farmers in the value chain have access to information on agricultural practices, agricultural policies, and market prices? </t>
  </si>
  <si>
    <t xml:space="preserve">Producers have access to information on agricultural practices, policies and market prices. </t>
  </si>
  <si>
    <t>5.2.2 To what extent is the relation between value chain actors perceived as trustworthy?</t>
  </si>
  <si>
    <t>5.3 Social involvement</t>
  </si>
  <si>
    <t xml:space="preserve">5.3.1 Do communities participate in decisions that impact their livelihood? </t>
  </si>
  <si>
    <t>Most influences are positive. Also communities are often involved in  icommunity investmetn decision by producer associations. The exact extent could not be investigated in this study</t>
  </si>
  <si>
    <t>5.3.2 Are there actions to ensure respect of traditional knowledge and resources?</t>
  </si>
  <si>
    <t>This topic did not seem relevant in the banana VC [elaborate].</t>
  </si>
  <si>
    <t xml:space="preserve">5.3.3 Is there participation in voluntary communal activities for benefit of the community </t>
  </si>
  <si>
    <t xml:space="preserve">High quantities of Fairtrade premiums have increased the social impact at community level. </t>
  </si>
  <si>
    <t>6. LIVING CONDITIONS</t>
  </si>
  <si>
    <t>6.1 Health services</t>
  </si>
  <si>
    <t>6.1.1 Do households have access to health facilities?</t>
  </si>
  <si>
    <t xml:space="preserve">In Dominican Republic health services are considered to be of reasonable quality, but with much room for improvement. </t>
  </si>
  <si>
    <t>6.1.2 Do households have access to health services?</t>
  </si>
  <si>
    <t>6.1.3  Are health services affordable for households?</t>
  </si>
  <si>
    <t>The banana sector is contributing to improved affordability of health care and workers and producers feel they are better off compared to the average. However, low levels of insurancw, climate change and low levels of savings pose risks.</t>
  </si>
  <si>
    <t>6.2 Housing</t>
  </si>
  <si>
    <t>6.2.1 Do households have access to good quality accomodations?</t>
  </si>
  <si>
    <t>Housing quality is considerably well and has improved a lot over the past decades. Risks do exits for migrant workers. The banana VC contributes to improved housing directly and indirectly.</t>
  </si>
  <si>
    <t xml:space="preserve">6.2.2 Do households have access to good quality water and sanitation facilities? </t>
  </si>
  <si>
    <t>Access to water and proper sanitation is generally poor, especially for Haitian workers, while it is much better for producers.</t>
  </si>
  <si>
    <t>6.3 Education and training</t>
  </si>
  <si>
    <t>6.3.1 Is primary education accessible to households?</t>
  </si>
  <si>
    <t xml:space="preserve">Almost all children go to primary school although the quality is disputable. While education level among producers is relatively high, it is still low for migrant workers.
</t>
  </si>
  <si>
    <t>6.3.2 Are secondary and/or vocational education accessible to households?</t>
  </si>
  <si>
    <t>Enrolment in secondary school increasing, but a challenge for children of undocumented migrants. Producers indicate payment of scholarship from FT Premium is of large value in the banana VC.</t>
  </si>
  <si>
    <t xml:space="preserve">6.3.3 Existence and quality of in-service vocational training provided by the investors in the value chain?
</t>
  </si>
  <si>
    <t xml:space="preserve">The banana VC has contributed to capacity development of producers. Workers also feel the banana VC has enabled them to developed a broad range of skills. Investment in vocational training is however still considered a big challenge. </t>
  </si>
  <si>
    <t>6.4 Mobility ??????</t>
  </si>
  <si>
    <t xml:space="preserve">6.4.1  </t>
  </si>
  <si>
    <t>na</t>
  </si>
  <si>
    <t>integral part of other sections</t>
  </si>
  <si>
    <t xml:space="preserve">6.4.2 </t>
  </si>
  <si>
    <t xml:space="preserve">6.4.3 </t>
  </si>
  <si>
    <t>How to use the Social Profile Tool</t>
  </si>
  <si>
    <t>When using this Excel tool, please take into account the following guiding principles:</t>
  </si>
  <si>
    <t>*</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</si>
  <si>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</si>
  <si>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t>
  </si>
  <si>
    <t>Be careful in using "copy and paste" function that covers more than one cell, as you might interfere with non-visible formulas or cells used for calculations.</t>
  </si>
  <si>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</si>
  <si>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</si>
  <si>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It is recommended to follow the steps below:</t>
  </si>
  <si>
    <r>
      <t xml:space="preserve">Profile </t>
    </r>
    <r>
      <rPr>
        <sz val="12"/>
        <rFont val="Times New Roman"/>
        <family val="1"/>
      </rPr>
      <t>sheet</t>
    </r>
  </si>
  <si>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</si>
  <si>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r>
      <t xml:space="preserve">Questionnaire </t>
    </r>
    <r>
      <rPr>
        <sz val="12"/>
        <rFont val="Times New Roman"/>
        <family val="1"/>
      </rPr>
      <t>sheet</t>
    </r>
  </si>
  <si>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</si>
  <si>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rPr>
        <b/>
        <sz val="12"/>
        <rFont val="Times New Roman"/>
        <family val="1"/>
      </rPr>
      <t>Give a short justification for your choice</t>
    </r>
    <r>
      <rPr>
        <sz val="12"/>
        <rFont val="Times New Roman"/>
        <family val="1"/>
      </rPr>
      <t xml:space="preserve"> in the "Comments" column. </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</si>
  <si>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</si>
  <si>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</si>
  <si>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r>
      <t xml:space="preserve">Register </t>
    </r>
    <r>
      <rPr>
        <sz val="12"/>
        <rFont val="Times New Roman"/>
        <family val="1"/>
      </rPr>
      <t>sheet</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</si>
  <si>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</si>
  <si>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</si>
  <si>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</si>
  <si>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</si>
  <si>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</si>
  <si>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t>Warning</t>
  </si>
  <si>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</si>
  <si>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t>Question n°</t>
  </si>
  <si>
    <t>Explanations on questions</t>
  </si>
  <si>
    <t>1.2.1</t>
  </si>
  <si>
    <t>Risk assessment</t>
  </si>
  <si>
    <t>1.2.2</t>
  </si>
  <si>
    <t>1.4.1</t>
  </si>
  <si>
    <t>Remuneration: provision of income allowing workers to support themselves and their families.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</si>
  <si>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</si>
  <si>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2.1.1</t>
  </si>
  <si>
    <t xml:space="preserve">How is adherence to VGGT done and is this publically acknowledged? </t>
  </si>
  <si>
    <t>2.2.4</t>
  </si>
  <si>
    <t>Respond 'High' if formal contract exists</t>
  </si>
  <si>
    <t>2.3.1</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</si>
  <si>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</si>
  <si>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3.1.1</t>
  </si>
  <si>
    <t>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</si>
  <si>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</si>
  <si>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4.1.1</t>
  </si>
  <si>
    <t>Does food availability increase? Production,export Yc transports (trucks…).</t>
  </si>
  <si>
    <t>4.1.2</t>
  </si>
  <si>
    <t>Import, transport, stock, market institutions.</t>
  </si>
  <si>
    <t>4.2.2</t>
  </si>
  <si>
    <t>Impact on food prices; impact on revenues =&gt; link with Economic analysis.</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</si>
  <si>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</si>
  <si>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</si>
  <si>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</si>
  <si>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Minimum number of food groups consumed by an individual over a reference period. Ref.: FAO Manual Minimum Dietary Diversity in Women (in preparation). This is relevant only if the baseline score is low.</t>
  </si>
  <si>
    <t>4.4.2</t>
  </si>
  <si>
    <t>Price variation can be seasonal or transitory due to any type of shock.</t>
  </si>
  <si>
    <t>5.1.2</t>
  </si>
  <si>
    <t>Inclusiveness viewed from different perspectives: wealth strata, age, gender, ethnic or social groups…</t>
  </si>
  <si>
    <t>5.2.2</t>
  </si>
  <si>
    <t>Verbal agreement, long lasting collaboration, contract, market, hierarchy… Looking upstream and downstream the VC.</t>
  </si>
  <si>
    <t>5.3.1</t>
  </si>
  <si>
    <t>CFS RAI: principle 9 on meanigful information, consultation and decision making processes.</t>
  </si>
  <si>
    <t>5.3.2</t>
  </si>
  <si>
    <t>CFS RAI: principle 7 on respect cultural heritage and traditional knowledge and support diversity and innovation.</t>
  </si>
  <si>
    <t>6.1.1</t>
  </si>
  <si>
    <t>Health facilities: health center, buildings, equipments…</t>
  </si>
  <si>
    <t>6.1.2</t>
  </si>
  <si>
    <t>Health services: availabilty of nurse, doctors…</t>
  </si>
  <si>
    <t>6.1.3</t>
  </si>
  <si>
    <t>Affordability: consider prices for health services or possible existance of health insurance.</t>
  </si>
  <si>
    <t>6.3.3</t>
  </si>
  <si>
    <t>The reply to this question might be 'non applicable' if the reply to 5.3.2 is 'high'.</t>
  </si>
  <si>
    <t>Initial count</t>
  </si>
  <si>
    <t>Ranges used for averages</t>
  </si>
  <si>
    <r>
      <t xml:space="preserve">How does the profile calculate?           </t>
    </r>
    <r>
      <rPr>
        <b/>
        <sz val="10"/>
        <color rgb="FFC00000"/>
        <rFont val="Wingdings"/>
        <charset val="2"/>
      </rPr>
      <t>è     è     è     è     è     è     è     è</t>
    </r>
  </si>
  <si>
    <t>Used in sheets:</t>
  </si>
  <si>
    <t>"Questionnaire"</t>
  </si>
  <si>
    <t>"Questionnaire", "Register" and "Profile"</t>
  </si>
  <si>
    <r>
      <rPr>
        <sz val="10"/>
        <rFont val="Calibri"/>
        <family val="2"/>
      </rPr>
      <t>≥</t>
    </r>
    <r>
      <rPr>
        <sz val="10"/>
        <rFont val="Arial"/>
        <family val="2"/>
      </rPr>
      <t xml:space="preserve"> 3.5</t>
    </r>
  </si>
  <si>
    <t>2.50 ≤     &lt; 3.50</t>
  </si>
  <si>
    <t>1.50 ≤     &lt; 2.50</t>
  </si>
  <si>
    <t>&lt; 1.50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</si>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</sst>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2">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0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lignment horizontal="center" vertical="center"/>
    </xf>
    <xf numFmtId="0" fontId="7" fillId="2" borderId="15" xfId="0" applyFont="1" applyFill="1" applyBorder="1" applyAlignment="1">
      <alignment horizontal="center" vertical="center"/>
    </xf>
    <xf numFmtId="2" fontId="7" fillId="4" borderId="19" xfId="0" applyNumberFormat="1" applyFont="1" applyFill="1" applyBorder="1" applyAlignment="1">
      <alignment horizontal="center" vertical="center"/>
    </xf>
    <xf numFmtId="0" fontId="0" fillId="0" borderId="2" xfId="0" applyBorder="1"/>
    <xf numFmtId="0" fontId="0" fillId="0" borderId="1" xfId="0" applyBorder="1"/>
    <xf numFmtId="0" fontId="2" fillId="2" borderId="8" xfId="0" applyFont="1" applyFill="1" applyBorder="1" applyAlignment="1">
      <alignment horizontal="left" vertical="center"/>
    </xf>
    <xf numFmtId="0" fontId="2" fillId="0" borderId="0" xfId="0" applyFont="1" applyAlignment="1">
      <alignment horizontal="center"/>
    </xf>
    <xf numFmtId="0" fontId="6" fillId="2" borderId="41" xfId="0" applyFont="1" applyFill="1" applyBorder="1" applyAlignment="1">
      <alignment horizontal="right"/>
    </xf>
    <xf numFmtId="49" fontId="6" fillId="2" borderId="18" xfId="0" applyNumberFormat="1" applyFont="1" applyFill="1" applyBorder="1" applyAlignment="1">
      <alignment horizontal="left"/>
    </xf>
    <xf numFmtId="0" fontId="6" fillId="2" borderId="27" xfId="0" applyFont="1" applyFill="1" applyBorder="1" applyAlignment="1">
      <alignment horizontal="center"/>
    </xf>
    <xf numFmtId="0" fontId="6" fillId="2" borderId="34" xfId="0" applyFont="1" applyFill="1" applyBorder="1" applyAlignment="1">
      <alignment horizontal="center" vertical="center"/>
    </xf>
    <xf numFmtId="0" fontId="6" fillId="3" borderId="41"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51"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2" fillId="5" borderId="50" xfId="0" applyFont="1" applyFill="1" applyBorder="1" applyAlignment="1" applyProtection="1">
      <alignment horizontal="center" vertical="center"/>
      <protection locked="0"/>
    </xf>
    <xf numFmtId="0" fontId="2" fillId="2" borderId="50" xfId="0" applyFont="1" applyFill="1" applyBorder="1" applyAlignment="1">
      <alignment horizontal="center" vertical="center"/>
    </xf>
    <xf numFmtId="2" fontId="2" fillId="2" borderId="28" xfId="0" applyNumberFormat="1" applyFont="1" applyFill="1" applyBorder="1" applyAlignment="1">
      <alignment horizontal="center" vertical="center"/>
    </xf>
    <xf numFmtId="0" fontId="2" fillId="2" borderId="49" xfId="0" applyFont="1" applyFill="1" applyBorder="1" applyAlignment="1">
      <alignment horizontal="center" vertical="center"/>
    </xf>
    <xf numFmtId="2" fontId="2" fillId="4" borderId="50" xfId="0" applyNumberFormat="1" applyFont="1" applyFill="1" applyBorder="1" applyAlignment="1">
      <alignment horizontal="center" vertical="center"/>
    </xf>
    <xf numFmtId="0" fontId="2" fillId="17" borderId="2" xfId="0" applyFont="1" applyFill="1" applyBorder="1" applyAlignment="1">
      <alignment vertical="center"/>
    </xf>
    <xf numFmtId="0" fontId="2" fillId="17" borderId="0" xfId="0" applyFont="1" applyFill="1" applyAlignment="1">
      <alignment vertical="center"/>
    </xf>
    <xf numFmtId="0" fontId="2" fillId="17" borderId="40" xfId="0" applyFont="1" applyFill="1" applyBorder="1" applyAlignment="1">
      <alignment horizontal="right" vertical="center"/>
    </xf>
    <xf numFmtId="2" fontId="2" fillId="17" borderId="40" xfId="0" applyNumberFormat="1" applyFont="1" applyFill="1" applyBorder="1" applyAlignment="1">
      <alignment horizontal="center" vertical="center"/>
    </xf>
    <xf numFmtId="0" fontId="2" fillId="17" borderId="40" xfId="0" applyFont="1" applyFill="1" applyBorder="1" applyAlignment="1">
      <alignment horizontal="center" vertical="center"/>
    </xf>
    <xf numFmtId="0" fontId="2" fillId="19" borderId="49" xfId="0" applyFont="1" applyFill="1" applyBorder="1" applyAlignment="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lignment vertical="top"/>
    </xf>
    <xf numFmtId="0" fontId="2" fillId="12" borderId="49" xfId="0" applyFont="1" applyFill="1" applyBorder="1" applyAlignment="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lignment vertical="center"/>
    </xf>
    <xf numFmtId="0" fontId="2" fillId="12" borderId="27" xfId="0" applyFont="1" applyFill="1" applyBorder="1" applyAlignment="1">
      <alignment vertical="center"/>
    </xf>
    <xf numFmtId="0" fontId="2" fillId="12" borderId="54" xfId="0" applyFont="1" applyFill="1" applyBorder="1" applyAlignment="1">
      <alignment horizontal="right" vertical="center"/>
    </xf>
    <xf numFmtId="0" fontId="8" fillId="7" borderId="29" xfId="0" applyFont="1" applyFill="1" applyBorder="1" applyAlignment="1">
      <alignment horizontal="right" vertical="center" wrapText="1"/>
    </xf>
    <xf numFmtId="0" fontId="2" fillId="2" borderId="55" xfId="0" applyFont="1" applyFill="1" applyBorder="1" applyAlignment="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lignment horizontal="center" vertical="center"/>
    </xf>
    <xf numFmtId="0" fontId="2" fillId="2" borderId="54" xfId="0" applyFont="1" applyFill="1" applyBorder="1" applyAlignment="1">
      <alignment horizontal="center" vertical="center"/>
    </xf>
    <xf numFmtId="0" fontId="2" fillId="2" borderId="49" xfId="0" applyFont="1" applyFill="1" applyBorder="1" applyAlignment="1">
      <alignment vertical="center"/>
    </xf>
    <xf numFmtId="0" fontId="2" fillId="9" borderId="24" xfId="0" applyFont="1" applyFill="1" applyBorder="1" applyAlignment="1">
      <alignment vertical="center"/>
    </xf>
    <xf numFmtId="0" fontId="2" fillId="15" borderId="24" xfId="0" applyFont="1" applyFill="1" applyBorder="1" applyAlignment="1">
      <alignment vertical="center"/>
    </xf>
    <xf numFmtId="0" fontId="2" fillId="15" borderId="40" xfId="0" applyFont="1" applyFill="1" applyBorder="1" applyAlignment="1">
      <alignment vertical="center"/>
    </xf>
    <xf numFmtId="0" fontId="2" fillId="15" borderId="25" xfId="0" applyFont="1" applyFill="1" applyBorder="1" applyAlignment="1">
      <alignment vertical="center"/>
    </xf>
    <xf numFmtId="0" fontId="7" fillId="16" borderId="26" xfId="0" applyFont="1" applyFill="1" applyBorder="1" applyAlignment="1">
      <alignment horizontal="left" vertical="center"/>
    </xf>
    <xf numFmtId="0" fontId="7" fillId="16" borderId="6" xfId="0" applyFont="1" applyFill="1" applyBorder="1" applyAlignment="1">
      <alignment horizontal="left" vertical="center"/>
    </xf>
    <xf numFmtId="0" fontId="7" fillId="16" borderId="7" xfId="0" applyFont="1" applyFill="1" applyBorder="1" applyAlignment="1">
      <alignment horizontal="left" vertical="center"/>
    </xf>
    <xf numFmtId="0" fontId="7" fillId="16" borderId="2" xfId="0" applyFont="1" applyFill="1" applyBorder="1" applyAlignment="1">
      <alignment horizontal="right" vertical="center"/>
    </xf>
    <xf numFmtId="0" fontId="2" fillId="13" borderId="24" xfId="0" applyFont="1" applyFill="1" applyBorder="1" applyAlignment="1">
      <alignment vertical="center"/>
    </xf>
    <xf numFmtId="0" fontId="2" fillId="13" borderId="25" xfId="0" applyFont="1" applyFill="1" applyBorder="1" applyAlignment="1">
      <alignment vertical="center"/>
    </xf>
    <xf numFmtId="0" fontId="7" fillId="14" borderId="26" xfId="0" applyFont="1" applyFill="1" applyBorder="1" applyAlignment="1">
      <alignment horizontal="left" vertical="center" wrapText="1"/>
    </xf>
    <xf numFmtId="0" fontId="7" fillId="14" borderId="6" xfId="0" applyFont="1" applyFill="1" applyBorder="1" applyAlignment="1">
      <alignment horizontal="left" vertical="center"/>
    </xf>
    <xf numFmtId="0" fontId="7" fillId="14" borderId="7" xfId="0" applyFont="1" applyFill="1" applyBorder="1" applyAlignment="1">
      <alignment horizontal="left" vertical="center" wrapText="1"/>
    </xf>
    <xf numFmtId="0" fontId="7" fillId="14" borderId="14" xfId="0" applyFont="1" applyFill="1" applyBorder="1" applyAlignment="1">
      <alignment horizontal="right" vertical="center"/>
    </xf>
    <xf numFmtId="0" fontId="2" fillId="17" borderId="24" xfId="0" applyFont="1" applyFill="1" applyBorder="1" applyAlignment="1">
      <alignment vertical="center"/>
    </xf>
    <xf numFmtId="0" fontId="2" fillId="17" borderId="25" xfId="0" applyFont="1" applyFill="1" applyBorder="1" applyAlignment="1">
      <alignment vertical="center"/>
    </xf>
    <xf numFmtId="0" fontId="7" fillId="18" borderId="17" xfId="0" applyFont="1" applyFill="1" applyBorder="1" applyAlignment="1">
      <alignment horizontal="left" vertical="center"/>
    </xf>
    <xf numFmtId="0" fontId="7" fillId="18" borderId="7" xfId="0" applyFont="1" applyFill="1" applyBorder="1" applyAlignment="1">
      <alignment horizontal="left" vertical="center"/>
    </xf>
    <xf numFmtId="0" fontId="2" fillId="9" borderId="25" xfId="0" applyFont="1" applyFill="1" applyBorder="1" applyAlignment="1">
      <alignment vertical="center"/>
    </xf>
    <xf numFmtId="0" fontId="7" fillId="8" borderId="17"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8" borderId="2" xfId="0" applyFont="1" applyFill="1" applyBorder="1" applyAlignment="1">
      <alignment horizontal="left" vertical="center"/>
    </xf>
    <xf numFmtId="0" fontId="7" fillId="8" borderId="5" xfId="0" applyFont="1" applyFill="1" applyBorder="1" applyAlignment="1">
      <alignment horizontal="left" vertical="center" wrapText="1"/>
    </xf>
    <xf numFmtId="0" fontId="7" fillId="8" borderId="14" xfId="0" applyFont="1" applyFill="1" applyBorder="1" applyAlignment="1">
      <alignment horizontal="right" vertical="center" wrapText="1"/>
    </xf>
    <xf numFmtId="0" fontId="2" fillId="22" borderId="24" xfId="0" applyFont="1" applyFill="1" applyBorder="1" applyAlignment="1">
      <alignment horizontal="left" vertical="center"/>
    </xf>
    <xf numFmtId="2" fontId="2" fillId="22" borderId="25" xfId="0" applyNumberFormat="1" applyFont="1" applyFill="1" applyBorder="1" applyAlignment="1">
      <alignment horizontal="left" vertical="center"/>
    </xf>
    <xf numFmtId="0" fontId="2" fillId="22" borderId="25" xfId="0" applyFont="1" applyFill="1" applyBorder="1" applyAlignment="1">
      <alignment horizontal="left" vertical="center"/>
    </xf>
    <xf numFmtId="0" fontId="7" fillId="23" borderId="2" xfId="0" applyFont="1" applyFill="1" applyBorder="1" applyAlignment="1">
      <alignment horizontal="left" vertical="center"/>
    </xf>
    <xf numFmtId="0" fontId="7" fillId="23" borderId="14" xfId="0" applyFont="1" applyFill="1" applyBorder="1" applyAlignment="1">
      <alignment horizontal="right" vertical="center"/>
    </xf>
    <xf numFmtId="0" fontId="7" fillId="18" borderId="14" xfId="0" applyFont="1" applyFill="1" applyBorder="1" applyAlignment="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lignment horizontal="center" vertical="center"/>
    </xf>
    <xf numFmtId="0" fontId="7" fillId="24" borderId="14"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9" xfId="0" applyFont="1" applyFill="1" applyBorder="1" applyAlignment="1">
      <alignment horizontal="center" vertical="center"/>
    </xf>
    <xf numFmtId="0" fontId="6" fillId="7" borderId="22" xfId="0" applyFont="1" applyFill="1" applyBorder="1" applyAlignment="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lignment horizontal="center" vertical="center"/>
    </xf>
    <xf numFmtId="2" fontId="2" fillId="4" borderId="57" xfId="0" applyNumberFormat="1" applyFont="1" applyFill="1" applyBorder="1" applyAlignment="1">
      <alignment horizontal="center" vertical="center"/>
    </xf>
    <xf numFmtId="0" fontId="11" fillId="5" borderId="62" xfId="0" applyFont="1" applyFill="1" applyBorder="1" applyAlignment="1" applyProtection="1">
      <alignment horizontal="left" vertical="center" wrapText="1"/>
      <protection locked="0"/>
    </xf>
    <xf numFmtId="0" fontId="0" fillId="0" borderId="2" xfId="0" applyBorder="1" applyAlignment="1">
      <alignment horizontal="center" vertical="top"/>
    </xf>
    <xf numFmtId="0" fontId="3" fillId="0" borderId="1" xfId="0" applyFont="1" applyBorder="1" applyAlignment="1">
      <alignment horizontal="left" vertical="top" wrapText="1" indent="2"/>
    </xf>
    <xf numFmtId="0" fontId="6" fillId="11" borderId="22" xfId="0" applyFont="1" applyFill="1" applyBorder="1" applyAlignment="1">
      <alignment horizontal="left" vertical="top" wrapText="1"/>
    </xf>
    <xf numFmtId="0" fontId="6" fillId="11" borderId="22" xfId="0" applyFont="1" applyFill="1" applyBorder="1" applyAlignment="1">
      <alignment horizontal="left" vertical="center" wrapText="1"/>
    </xf>
    <xf numFmtId="0" fontId="6" fillId="14" borderId="22" xfId="0" applyFont="1" applyFill="1" applyBorder="1" applyAlignment="1">
      <alignment horizontal="left" vertical="top" wrapText="1"/>
    </xf>
    <xf numFmtId="0" fontId="6" fillId="14" borderId="22" xfId="0" applyFont="1" applyFill="1" applyBorder="1" applyAlignment="1">
      <alignment wrapText="1"/>
    </xf>
    <xf numFmtId="0" fontId="6" fillId="26" borderId="22" xfId="0" applyFont="1" applyFill="1" applyBorder="1" applyAlignment="1">
      <alignment wrapText="1"/>
    </xf>
    <xf numFmtId="0" fontId="6" fillId="26" borderId="22" xfId="0" applyFont="1" applyFill="1" applyBorder="1" applyAlignment="1">
      <alignment vertical="top" wrapText="1"/>
    </xf>
    <xf numFmtId="0" fontId="6" fillId="19" borderId="22" xfId="0" applyFont="1" applyFill="1" applyBorder="1" applyAlignment="1">
      <alignment vertical="top" wrapText="1"/>
    </xf>
    <xf numFmtId="0" fontId="6" fillId="9" borderId="22" xfId="0" applyFont="1" applyFill="1" applyBorder="1" applyAlignment="1">
      <alignment horizontal="left" vertical="top" wrapText="1"/>
    </xf>
    <xf numFmtId="0" fontId="6" fillId="21" borderId="22" xfId="0" applyFont="1" applyFill="1" applyBorder="1" applyAlignment="1">
      <alignment vertical="top" wrapText="1"/>
    </xf>
    <xf numFmtId="0" fontId="6" fillId="21" borderId="22" xfId="0" applyFont="1" applyFill="1" applyBorder="1"/>
    <xf numFmtId="0" fontId="0" fillId="0" borderId="0" xfId="0"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0" borderId="0" xfId="0" applyFont="1" applyAlignment="1">
      <alignment horizontal="left" vertical="center"/>
    </xf>
    <xf numFmtId="0" fontId="7" fillId="2" borderId="14" xfId="0" applyFont="1" applyFill="1" applyBorder="1" applyAlignment="1">
      <alignment vertical="center"/>
    </xf>
    <xf numFmtId="0" fontId="13" fillId="0" borderId="0" xfId="0" applyFont="1" applyAlignment="1">
      <alignment horizontal="left"/>
    </xf>
    <xf numFmtId="0" fontId="7" fillId="0" borderId="0" xfId="0" quotePrefix="1" applyFont="1"/>
    <xf numFmtId="0" fontId="0" fillId="4" borderId="0" xfId="0" applyFill="1"/>
    <xf numFmtId="0" fontId="2" fillId="15" borderId="23" xfId="0" applyFont="1" applyFill="1" applyBorder="1" applyAlignment="1">
      <alignment horizontal="left" vertical="center"/>
    </xf>
    <xf numFmtId="0" fontId="2" fillId="15" borderId="40" xfId="0" applyFont="1" applyFill="1" applyBorder="1" applyAlignment="1">
      <alignment horizontal="left" vertical="center"/>
    </xf>
    <xf numFmtId="0" fontId="2" fillId="16" borderId="23" xfId="0" applyFont="1" applyFill="1" applyBorder="1" applyAlignment="1">
      <alignment horizontal="left" vertical="center"/>
    </xf>
    <xf numFmtId="0" fontId="2" fillId="16" borderId="40" xfId="0" applyFont="1" applyFill="1" applyBorder="1" applyAlignment="1">
      <alignment horizontal="left" vertical="center" wrapText="1"/>
    </xf>
    <xf numFmtId="0" fontId="0" fillId="2" borderId="22" xfId="0" applyFill="1" applyBorder="1" applyAlignment="1">
      <alignment horizontal="center" vertical="top"/>
    </xf>
    <xf numFmtId="0" fontId="2" fillId="0" borderId="0" xfId="0" applyFont="1" applyAlignment="1">
      <alignment horizontal="left" vertical="center"/>
    </xf>
    <xf numFmtId="0" fontId="2" fillId="0" borderId="27" xfId="0" applyFont="1" applyBorder="1" applyAlignment="1">
      <alignment horizontal="center" vertical="center"/>
    </xf>
    <xf numFmtId="0" fontId="2" fillId="16" borderId="0" xfId="0" applyFont="1" applyFill="1" applyAlignment="1">
      <alignment vertical="center"/>
    </xf>
    <xf numFmtId="0" fontId="2" fillId="16" borderId="0" xfId="0" applyFont="1" applyFill="1" applyAlignment="1">
      <alignment horizontal="left" vertical="center" wrapText="1"/>
    </xf>
    <xf numFmtId="0" fontId="2" fillId="16" borderId="25" xfId="0" applyFont="1" applyFill="1" applyBorder="1" applyAlignment="1">
      <alignment horizontal="left" vertical="center" wrapText="1"/>
    </xf>
    <xf numFmtId="0" fontId="9" fillId="0" borderId="0" xfId="0" applyFont="1"/>
    <xf numFmtId="0" fontId="2" fillId="13" borderId="2" xfId="0" applyFont="1" applyFill="1" applyBorder="1" applyAlignment="1">
      <alignment horizontal="left" vertical="center"/>
    </xf>
    <xf numFmtId="0" fontId="2" fillId="13" borderId="0" xfId="0" applyFont="1" applyFill="1" applyAlignment="1">
      <alignment horizontal="left" vertical="center"/>
    </xf>
    <xf numFmtId="0" fontId="2" fillId="13" borderId="40" xfId="0" applyFont="1" applyFill="1" applyBorder="1" applyAlignment="1">
      <alignment horizontal="left" vertical="center"/>
    </xf>
    <xf numFmtId="0" fontId="2" fillId="14" borderId="24" xfId="0" applyFont="1" applyFill="1" applyBorder="1" applyAlignment="1">
      <alignment horizontal="left" vertical="center"/>
    </xf>
    <xf numFmtId="0" fontId="2" fillId="14" borderId="25" xfId="0" applyFont="1" applyFill="1" applyBorder="1" applyAlignment="1">
      <alignment horizontal="left" vertical="center" wrapText="1"/>
    </xf>
    <xf numFmtId="0" fontId="2" fillId="14" borderId="23" xfId="0" applyFont="1" applyFill="1" applyBorder="1" applyAlignment="1">
      <alignment horizontal="left" vertical="center"/>
    </xf>
    <xf numFmtId="0" fontId="2" fillId="14" borderId="40" xfId="0" applyFont="1" applyFill="1" applyBorder="1" applyAlignment="1">
      <alignment horizontal="left" vertical="center" wrapText="1"/>
    </xf>
    <xf numFmtId="0" fontId="2" fillId="14" borderId="0" xfId="0" applyFont="1" applyFill="1" applyAlignment="1">
      <alignment horizontal="left" vertical="center" wrapText="1"/>
    </xf>
    <xf numFmtId="0" fontId="2" fillId="14" borderId="27" xfId="0" applyFont="1" applyFill="1" applyBorder="1" applyAlignment="1">
      <alignment horizontal="left" vertical="center" wrapText="1"/>
    </xf>
    <xf numFmtId="0" fontId="9" fillId="0" borderId="0" xfId="0" applyFont="1" applyAlignment="1">
      <alignment vertical="center"/>
    </xf>
    <xf numFmtId="0" fontId="2" fillId="17" borderId="0" xfId="0" applyFont="1" applyFill="1" applyAlignment="1">
      <alignment horizontal="center" vertical="center"/>
    </xf>
    <xf numFmtId="0" fontId="11" fillId="17" borderId="40" xfId="0" applyFont="1" applyFill="1" applyBorder="1" applyAlignment="1">
      <alignment horizontal="left" vertical="center" wrapText="1"/>
    </xf>
    <xf numFmtId="0" fontId="2" fillId="18" borderId="23" xfId="0" applyFont="1" applyFill="1" applyBorder="1" applyAlignment="1">
      <alignment horizontal="left" vertical="center"/>
    </xf>
    <xf numFmtId="0" fontId="2" fillId="18" borderId="40" xfId="0" applyFont="1" applyFill="1" applyBorder="1" applyAlignment="1">
      <alignment horizontal="left" vertical="center" wrapText="1"/>
    </xf>
    <xf numFmtId="0" fontId="2" fillId="18" borderId="2" xfId="0" applyFont="1" applyFill="1" applyBorder="1" applyAlignment="1">
      <alignment horizontal="left" vertical="center"/>
    </xf>
    <xf numFmtId="0" fontId="2" fillId="18" borderId="0" xfId="0" applyFont="1" applyFill="1" applyAlignment="1">
      <alignment horizontal="left" vertical="center"/>
    </xf>
    <xf numFmtId="0" fontId="2" fillId="18" borderId="40" xfId="0" applyFont="1" applyFill="1" applyBorder="1" applyAlignment="1">
      <alignment horizontal="left" vertical="center"/>
    </xf>
    <xf numFmtId="0" fontId="2" fillId="18" borderId="2" xfId="0" applyFont="1" applyFill="1" applyBorder="1" applyAlignment="1">
      <alignment vertical="center"/>
    </xf>
    <xf numFmtId="0" fontId="2" fillId="18" borderId="0" xfId="0" applyFont="1" applyFill="1" applyAlignment="1">
      <alignment vertical="center" wrapText="1"/>
    </xf>
    <xf numFmtId="0" fontId="2" fillId="18" borderId="25" xfId="0" applyFont="1" applyFill="1" applyBorder="1" applyAlignment="1">
      <alignment vertical="center" wrapText="1"/>
    </xf>
    <xf numFmtId="2" fontId="2" fillId="2" borderId="50" xfId="0" applyNumberFormat="1" applyFont="1" applyFill="1" applyBorder="1" applyAlignment="1">
      <alignment horizontal="center" vertical="center"/>
    </xf>
    <xf numFmtId="0" fontId="2" fillId="18" borderId="0" xfId="0" applyFont="1" applyFill="1" applyAlignment="1">
      <alignment horizontal="left" vertical="center" wrapText="1"/>
    </xf>
    <xf numFmtId="0" fontId="2" fillId="18" borderId="25" xfId="0" applyFont="1" applyFill="1" applyBorder="1" applyAlignment="1">
      <alignment horizontal="left" vertical="center" wrapText="1"/>
    </xf>
    <xf numFmtId="0" fontId="9" fillId="0" borderId="0" xfId="0" applyFont="1" applyAlignment="1">
      <alignment vertical="top"/>
    </xf>
    <xf numFmtId="0" fontId="0" fillId="0" borderId="0" xfId="0" applyAlignment="1">
      <alignment vertical="top" wrapText="1"/>
    </xf>
    <xf numFmtId="0" fontId="2" fillId="9" borderId="23" xfId="0" applyFont="1" applyFill="1" applyBorder="1" applyAlignment="1">
      <alignment horizontal="left" vertical="center"/>
    </xf>
    <xf numFmtId="0" fontId="2" fillId="9" borderId="40" xfId="0" applyFont="1" applyFill="1" applyBorder="1" applyAlignment="1">
      <alignment horizontal="left" vertical="center" wrapText="1"/>
    </xf>
    <xf numFmtId="0" fontId="0" fillId="0" borderId="0" xfId="0" applyAlignment="1">
      <alignment vertical="top"/>
    </xf>
    <xf numFmtId="0" fontId="15" fillId="0" borderId="0" xfId="0" applyFont="1" applyAlignment="1">
      <alignment vertical="top"/>
    </xf>
    <xf numFmtId="0" fontId="13" fillId="0" borderId="0" xfId="0" applyFont="1" applyAlignment="1">
      <alignment vertical="top"/>
    </xf>
    <xf numFmtId="0" fontId="13" fillId="0" borderId="0" xfId="0" applyFont="1"/>
    <xf numFmtId="0" fontId="2" fillId="22" borderId="23" xfId="0" applyFont="1" applyFill="1" applyBorder="1" applyAlignment="1">
      <alignment horizontal="left" vertical="center"/>
    </xf>
    <xf numFmtId="0" fontId="2" fillId="22" borderId="40" xfId="0" applyFont="1" applyFill="1" applyBorder="1" applyAlignment="1">
      <alignment horizontal="left" vertical="center" wrapText="1"/>
    </xf>
    <xf numFmtId="0" fontId="2" fillId="0" borderId="0" xfId="0" applyFont="1" applyAlignment="1">
      <alignment vertical="top"/>
    </xf>
    <xf numFmtId="0" fontId="14" fillId="0" borderId="0" xfId="0" applyFont="1"/>
    <xf numFmtId="0" fontId="6" fillId="0" borderId="0" xfId="0" applyFont="1"/>
    <xf numFmtId="0" fontId="0" fillId="0" borderId="0" xfId="0" applyAlignment="1">
      <alignment horizontal="center" vertical="top"/>
    </xf>
    <xf numFmtId="0" fontId="0" fillId="2" borderId="43" xfId="0" applyFill="1" applyBorder="1" applyAlignment="1">
      <alignment horizontal="center" vertical="top"/>
    </xf>
    <xf numFmtId="0" fontId="0" fillId="2" borderId="47" xfId="0" applyFill="1" applyBorder="1" applyAlignment="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lignment vertical="center" wrapText="1"/>
    </xf>
    <xf numFmtId="0" fontId="2" fillId="18" borderId="40" xfId="0" applyFont="1" applyFill="1" applyBorder="1" applyAlignment="1">
      <alignment vertical="center" wrapText="1"/>
    </xf>
    <xf numFmtId="0" fontId="0" fillId="2" borderId="36" xfId="0" applyFill="1" applyBorder="1" applyAlignment="1">
      <alignment horizontal="center" vertical="top"/>
    </xf>
    <xf numFmtId="0" fontId="0" fillId="2" borderId="72" xfId="0" applyFill="1" applyBorder="1" applyAlignment="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lignment horizontal="center" vertical="top"/>
    </xf>
    <xf numFmtId="0" fontId="0" fillId="2" borderId="64" xfId="0" applyFill="1" applyBorder="1" applyAlignment="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lignment horizontal="center" vertical="top"/>
    </xf>
    <xf numFmtId="0" fontId="0" fillId="2" borderId="66" xfId="0" applyFill="1" applyBorder="1" applyAlignment="1">
      <alignment horizontal="center" vertical="top"/>
    </xf>
    <xf numFmtId="0" fontId="2" fillId="16" borderId="41" xfId="0" applyFont="1" applyFill="1" applyBorder="1" applyAlignment="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lignment horizontal="right" vertical="center"/>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lignment horizontal="left" vertical="center"/>
    </xf>
    <xf numFmtId="0" fontId="2" fillId="14" borderId="71" xfId="0" applyFont="1" applyFill="1" applyBorder="1" applyAlignment="1">
      <alignment horizontal="left" vertical="center" wrapText="1"/>
    </xf>
    <xf numFmtId="0" fontId="2" fillId="12" borderId="24" xfId="0" applyFont="1" applyFill="1" applyBorder="1" applyAlignment="1">
      <alignment vertical="center"/>
    </xf>
    <xf numFmtId="0" fontId="2" fillId="12" borderId="21" xfId="0" applyFont="1" applyFill="1" applyBorder="1" applyAlignment="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lignment horizontal="center" vertical="top"/>
    </xf>
    <xf numFmtId="0" fontId="2" fillId="18" borderId="67" xfId="0" applyFont="1" applyFill="1" applyBorder="1" applyAlignment="1">
      <alignment horizontal="left" vertical="center" wrapText="1"/>
    </xf>
    <xf numFmtId="0" fontId="2" fillId="18" borderId="31" xfId="0" applyFont="1" applyFill="1" applyBorder="1" applyAlignment="1">
      <alignment horizontal="left" vertical="center"/>
    </xf>
    <xf numFmtId="0" fontId="2" fillId="8" borderId="41" xfId="0" applyFont="1" applyFill="1" applyBorder="1" applyAlignment="1">
      <alignment horizontal="left" vertical="center" wrapText="1"/>
    </xf>
    <xf numFmtId="0" fontId="2" fillId="8" borderId="36" xfId="0" applyFont="1" applyFill="1" applyBorder="1" applyAlignment="1">
      <alignment horizontal="left" vertical="center" wrapText="1"/>
    </xf>
    <xf numFmtId="0" fontId="2" fillId="8" borderId="67" xfId="0" applyFont="1" applyFill="1" applyBorder="1" applyAlignment="1">
      <alignment horizontal="left" vertical="center" wrapText="1"/>
    </xf>
    <xf numFmtId="0" fontId="2" fillId="8" borderId="23" xfId="0" applyFont="1" applyFill="1" applyBorder="1" applyAlignment="1">
      <alignment horizontal="left" vertical="center"/>
    </xf>
    <xf numFmtId="0" fontId="2" fillId="8" borderId="40" xfId="0" applyFont="1" applyFill="1" applyBorder="1" applyAlignment="1">
      <alignment horizontal="left" vertical="center" wrapText="1"/>
    </xf>
    <xf numFmtId="0" fontId="2" fillId="8" borderId="31" xfId="0" applyFont="1" applyFill="1" applyBorder="1" applyAlignment="1">
      <alignment horizontal="left" vertical="center"/>
    </xf>
    <xf numFmtId="0" fontId="2" fillId="8" borderId="39" xfId="0" applyFont="1" applyFill="1" applyBorder="1" applyAlignment="1">
      <alignment horizontal="left" vertical="center" wrapText="1"/>
    </xf>
    <xf numFmtId="0" fontId="2" fillId="8" borderId="71" xfId="0" applyFont="1" applyFill="1" applyBorder="1" applyAlignment="1">
      <alignment horizontal="left" vertical="center" wrapText="1"/>
    </xf>
    <xf numFmtId="0" fontId="2" fillId="8" borderId="56"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9" borderId="45" xfId="0" applyFont="1" applyFill="1" applyBorder="1" applyAlignment="1">
      <alignment horizontal="left" vertical="center" wrapText="1"/>
    </xf>
    <xf numFmtId="0" fontId="2" fillId="7" borderId="16" xfId="0" applyFont="1" applyFill="1" applyBorder="1" applyAlignment="1">
      <alignment vertical="top"/>
    </xf>
    <xf numFmtId="0" fontId="2" fillId="7" borderId="27" xfId="0" applyFont="1" applyFill="1" applyBorder="1" applyAlignment="1">
      <alignment vertical="top"/>
    </xf>
    <xf numFmtId="0" fontId="8" fillId="7" borderId="49" xfId="0" applyFont="1" applyFill="1" applyBorder="1" applyAlignment="1">
      <alignment horizontal="right" vertical="center" wrapText="1"/>
    </xf>
    <xf numFmtId="0" fontId="0" fillId="2" borderId="35" xfId="0" applyFill="1" applyBorder="1" applyAlignment="1">
      <alignment horizontal="center" vertical="top"/>
    </xf>
    <xf numFmtId="0" fontId="2" fillId="20" borderId="41" xfId="0" applyFont="1" applyFill="1" applyBorder="1" applyAlignment="1">
      <alignment vertical="top" wrapText="1"/>
    </xf>
    <xf numFmtId="0" fontId="2" fillId="20" borderId="67" xfId="0" applyFont="1" applyFill="1" applyBorder="1" applyAlignment="1">
      <alignment vertical="top" wrapText="1"/>
    </xf>
    <xf numFmtId="0" fontId="2" fillId="0" borderId="14" xfId="0" applyFont="1" applyBorder="1" applyAlignment="1">
      <alignment horizontal="center" vertical="center"/>
    </xf>
    <xf numFmtId="0" fontId="2" fillId="0" borderId="14" xfId="0" applyFont="1" applyBorder="1" applyAlignment="1">
      <alignment vertical="top"/>
    </xf>
    <xf numFmtId="0" fontId="2" fillId="0" borderId="0" xfId="0" applyFont="1"/>
    <xf numFmtId="0" fontId="2" fillId="2" borderId="23" xfId="0" applyFont="1" applyFill="1" applyBorder="1" applyAlignment="1">
      <alignment horizontal="center"/>
    </xf>
    <xf numFmtId="0" fontId="0" fillId="3" borderId="31" xfId="0" applyFill="1" applyBorder="1" applyAlignment="1">
      <alignment horizontal="center"/>
    </xf>
    <xf numFmtId="0" fontId="0" fillId="3" borderId="6" xfId="0" applyFill="1" applyBorder="1" applyAlignment="1">
      <alignment horizontal="center"/>
    </xf>
    <xf numFmtId="0" fontId="0" fillId="3" borderId="32" xfId="0" applyFill="1" applyBorder="1" applyAlignment="1">
      <alignment horizontal="center"/>
    </xf>
    <xf numFmtId="0" fontId="0" fillId="0" borderId="14" xfId="0" applyBorder="1" applyAlignment="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Border="1" applyAlignment="1" applyProtection="1">
      <alignment horizontal="center" vertical="center"/>
      <protection locked="0"/>
    </xf>
    <xf numFmtId="2" fontId="7" fillId="0" borderId="3" xfId="0" applyNumberFormat="1" applyFont="1" applyBorder="1" applyAlignment="1" applyProtection="1">
      <alignment horizontal="center" vertical="center"/>
      <protection locked="0"/>
    </xf>
    <xf numFmtId="2" fontId="7" fillId="0" borderId="5" xfId="0" applyNumberFormat="1" applyFont="1" applyBorder="1" applyAlignment="1" applyProtection="1">
      <alignment horizontal="center" vertical="center"/>
      <protection locked="0"/>
    </xf>
    <xf numFmtId="2" fontId="7" fillId="0" borderId="20" xfId="0" applyNumberFormat="1" applyFont="1" applyBorder="1" applyAlignment="1" applyProtection="1">
      <alignment horizontal="center" vertical="center"/>
      <protection locked="0"/>
    </xf>
    <xf numFmtId="2" fontId="7" fillId="0" borderId="12" xfId="0" applyNumberFormat="1" applyFont="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lignment horizontal="center" vertical="center"/>
    </xf>
    <xf numFmtId="0" fontId="7" fillId="23" borderId="4" xfId="0" applyFont="1" applyFill="1" applyBorder="1" applyAlignment="1">
      <alignment horizontal="left" vertical="center"/>
    </xf>
    <xf numFmtId="0" fontId="7" fillId="23" borderId="76" xfId="0" applyFont="1" applyFill="1" applyBorder="1" applyAlignment="1">
      <alignment horizontal="left" vertical="center"/>
    </xf>
    <xf numFmtId="0" fontId="7" fillId="23" borderId="5" xfId="0" applyFont="1" applyFill="1" applyBorder="1" applyAlignment="1">
      <alignment horizontal="left" vertical="center"/>
    </xf>
    <xf numFmtId="0" fontId="7" fillId="2" borderId="19" xfId="0" applyFont="1" applyFill="1" applyBorder="1" applyAlignment="1">
      <alignment horizontal="center" vertical="center"/>
    </xf>
    <xf numFmtId="2" fontId="2" fillId="2" borderId="57" xfId="0" applyNumberFormat="1"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30" borderId="1" xfId="0" applyFont="1" applyFill="1" applyBorder="1" applyAlignment="1">
      <alignment horizontal="left"/>
    </xf>
    <xf numFmtId="0" fontId="3" fillId="30" borderId="1" xfId="0" applyFont="1" applyFill="1" applyBorder="1" applyAlignment="1">
      <alignment horizontal="left" vertical="top" wrapText="1" indent="2"/>
    </xf>
    <xf numFmtId="0" fontId="12" fillId="6" borderId="21" xfId="0" applyFont="1" applyFill="1" applyBorder="1" applyAlignment="1">
      <alignment horizontal="left" vertical="center" wrapText="1"/>
    </xf>
    <xf numFmtId="0" fontId="0" fillId="0" borderId="15" xfId="0" applyBorder="1" applyAlignment="1">
      <alignment horizontal="center" wrapText="1"/>
    </xf>
    <xf numFmtId="0" fontId="2" fillId="4" borderId="28" xfId="0" applyFont="1" applyFill="1" applyBorder="1" applyAlignment="1">
      <alignment horizontal="center" wrapText="1"/>
    </xf>
    <xf numFmtId="0" fontId="7" fillId="0" borderId="33" xfId="0" applyFont="1" applyBorder="1" applyAlignment="1">
      <alignment horizontal="center" vertical="center" wrapText="1"/>
    </xf>
    <xf numFmtId="0" fontId="7" fillId="0" borderId="34" xfId="0" quotePrefix="1" applyFont="1" applyBorder="1" applyAlignment="1">
      <alignment horizontal="center" vertical="center" wrapText="1"/>
    </xf>
    <xf numFmtId="0" fontId="7" fillId="0" borderId="78" xfId="0" applyFont="1" applyBorder="1" applyAlignment="1">
      <alignment horizontal="center" vertical="center" wrapText="1"/>
    </xf>
    <xf numFmtId="0" fontId="22" fillId="30" borderId="28"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2" fillId="30" borderId="45" xfId="0" applyFont="1" applyFill="1" applyBorder="1" applyAlignment="1">
      <alignment horizontal="center" vertical="center" wrapText="1"/>
    </xf>
    <xf numFmtId="0" fontId="0" fillId="0" borderId="56" xfId="0" applyBorder="1" applyAlignment="1">
      <alignment horizontal="center" vertical="center" wrapText="1"/>
    </xf>
    <xf numFmtId="0" fontId="0" fillId="0" borderId="47" xfId="0" applyBorder="1" applyAlignment="1">
      <alignment horizontal="center" vertical="center" wrapText="1"/>
    </xf>
    <xf numFmtId="0" fontId="7" fillId="0" borderId="72" xfId="0" quotePrefix="1" applyFont="1" applyBorder="1" applyAlignment="1">
      <alignment horizontal="center" vertical="center" wrapText="1"/>
    </xf>
    <xf numFmtId="0" fontId="22" fillId="30" borderId="8" xfId="0" applyFont="1" applyFill="1" applyBorder="1" applyAlignment="1">
      <alignment horizontal="center" vertical="center" wrapText="1"/>
    </xf>
    <xf numFmtId="0" fontId="2" fillId="28" borderId="11"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0" borderId="44" xfId="0" applyFont="1" applyBorder="1" applyAlignment="1">
      <alignment horizontal="center" vertical="center" wrapText="1"/>
    </xf>
    <xf numFmtId="2" fontId="7" fillId="0" borderId="0" xfId="0" quotePrefix="1" applyNumberFormat="1" applyFont="1" applyAlignment="1">
      <alignment horizontal="center"/>
    </xf>
    <xf numFmtId="2" fontId="13" fillId="0" borderId="0" xfId="0" applyNumberFormat="1" applyFont="1" applyAlignment="1">
      <alignment horizontal="left"/>
    </xf>
    <xf numFmtId="2" fontId="0" fillId="0" borderId="0" xfId="0" applyNumberFormat="1" applyAlignment="1">
      <alignment horizontal="center"/>
    </xf>
    <xf numFmtId="0" fontId="0" fillId="0" borderId="40" xfId="0" applyBorder="1" applyAlignment="1">
      <alignment horizontal="center"/>
    </xf>
    <xf numFmtId="0" fontId="7" fillId="2" borderId="77" xfId="0" applyFont="1" applyFill="1" applyBorder="1" applyAlignment="1">
      <alignment horizontal="center" vertical="center"/>
    </xf>
    <xf numFmtId="0" fontId="7" fillId="2" borderId="17" xfId="0" applyFont="1" applyFill="1" applyBorder="1" applyAlignment="1">
      <alignment horizontal="center" vertical="center"/>
    </xf>
    <xf numFmtId="0" fontId="2" fillId="15" borderId="21" xfId="0" applyFont="1" applyFill="1" applyBorder="1" applyAlignment="1">
      <alignment vertical="center"/>
    </xf>
    <xf numFmtId="0" fontId="2" fillId="13" borderId="21" xfId="0" applyFont="1" applyFill="1" applyBorder="1" applyAlignment="1">
      <alignment vertical="center"/>
    </xf>
    <xf numFmtId="0" fontId="2" fillId="17" borderId="21" xfId="0" applyFont="1" applyFill="1" applyBorder="1" applyAlignment="1">
      <alignment vertical="center"/>
    </xf>
    <xf numFmtId="0" fontId="2" fillId="9" borderId="21" xfId="0" applyFont="1" applyFill="1" applyBorder="1" applyAlignment="1">
      <alignment vertical="center"/>
    </xf>
    <xf numFmtId="0" fontId="2" fillId="22" borderId="21" xfId="0" applyFont="1" applyFill="1" applyBorder="1" applyAlignment="1">
      <alignment horizontal="left" vertical="center"/>
    </xf>
    <xf numFmtId="0" fontId="7" fillId="2" borderId="79" xfId="0" applyFont="1" applyFill="1" applyBorder="1" applyAlignment="1">
      <alignment horizontal="center" vertical="center"/>
    </xf>
    <xf numFmtId="0" fontId="12" fillId="0" borderId="0" xfId="0" applyFont="1"/>
    <xf numFmtId="0" fontId="7" fillId="2" borderId="14" xfId="0" applyFont="1" applyFill="1" applyBorder="1" applyAlignment="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lignment horizontal="center" vertical="top"/>
    </xf>
    <xf numFmtId="0" fontId="2" fillId="32" borderId="40" xfId="0" applyFont="1" applyFill="1" applyBorder="1" applyAlignment="1">
      <alignment horizontal="left" vertical="center" wrapText="1"/>
    </xf>
    <xf numFmtId="0" fontId="2" fillId="32" borderId="23" xfId="0" applyFont="1" applyFill="1" applyBorder="1" applyAlignment="1">
      <alignment horizontal="left" vertical="center"/>
    </xf>
    <xf numFmtId="0" fontId="2" fillId="24" borderId="41" xfId="0" applyFont="1" applyFill="1" applyBorder="1" applyAlignment="1">
      <alignment vertical="top" wrapText="1"/>
    </xf>
    <xf numFmtId="0" fontId="2" fillId="24" borderId="67" xfId="0" applyFont="1" applyFill="1" applyBorder="1" applyAlignment="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lignment vertical="center"/>
    </xf>
    <xf numFmtId="2" fontId="7" fillId="32" borderId="27" xfId="0" applyNumberFormat="1" applyFont="1" applyFill="1" applyBorder="1" applyAlignment="1">
      <alignment horizontal="center" vertical="center"/>
    </xf>
    <xf numFmtId="0" fontId="7" fillId="32" borderId="15" xfId="0" applyFont="1" applyFill="1" applyBorder="1" applyAlignment="1">
      <alignment horizontal="center" vertical="center"/>
    </xf>
    <xf numFmtId="0" fontId="7" fillId="24" borderId="14" xfId="0" applyFont="1" applyFill="1" applyBorder="1" applyAlignment="1">
      <alignment horizontal="right" vertical="center"/>
    </xf>
    <xf numFmtId="0" fontId="7" fillId="2" borderId="15" xfId="0" applyFont="1" applyFill="1" applyBorder="1" applyAlignment="1">
      <alignment vertical="center"/>
    </xf>
    <xf numFmtId="0" fontId="7" fillId="24" borderId="4" xfId="0" applyFont="1" applyFill="1" applyBorder="1" applyAlignment="1">
      <alignment horizontal="left" vertical="center" wrapText="1"/>
    </xf>
    <xf numFmtId="0" fontId="7" fillId="24" borderId="17" xfId="0" applyFont="1" applyFill="1" applyBorder="1" applyAlignment="1">
      <alignment horizontal="left" vertical="center" wrapText="1"/>
    </xf>
    <xf numFmtId="0" fontId="7" fillId="24" borderId="20" xfId="0" applyFont="1" applyFill="1" applyBorder="1" applyAlignment="1">
      <alignment horizontal="left" vertical="center" wrapText="1"/>
    </xf>
    <xf numFmtId="0" fontId="2" fillId="32" borderId="16" xfId="0" applyFont="1" applyFill="1" applyBorder="1" applyAlignment="1">
      <alignment horizontal="left" vertical="center" wrapText="1"/>
    </xf>
    <xf numFmtId="0" fontId="0" fillId="3" borderId="68" xfId="0" applyFill="1" applyBorder="1" applyAlignment="1">
      <alignment horizontal="center"/>
    </xf>
    <xf numFmtId="0" fontId="6" fillId="10" borderId="66" xfId="0" applyFont="1" applyFill="1" applyBorder="1" applyAlignment="1">
      <alignment horizontal="center" vertical="center"/>
    </xf>
    <xf numFmtId="0" fontId="6" fillId="33" borderId="22" xfId="0" applyFont="1" applyFill="1" applyBorder="1" applyAlignment="1">
      <alignment vertical="top" wrapText="1"/>
    </xf>
    <xf numFmtId="0" fontId="6" fillId="33" borderId="22" xfId="0" applyFont="1" applyFill="1" applyBorder="1"/>
    <xf numFmtId="0" fontId="7" fillId="0" borderId="0" xfId="0" applyFont="1" applyAlignment="1">
      <alignment vertical="top"/>
    </xf>
    <xf numFmtId="0" fontId="0" fillId="0" borderId="66" xfId="0" applyBorder="1"/>
    <xf numFmtId="0" fontId="2" fillId="8" borderId="38" xfId="0" applyFont="1" applyFill="1" applyBorder="1" applyAlignment="1">
      <alignment horizontal="left" vertical="center"/>
    </xf>
    <xf numFmtId="2" fontId="0" fillId="30" borderId="30" xfId="0" applyNumberFormat="1" applyFill="1" applyBorder="1" applyAlignment="1">
      <alignment horizontal="center" vertical="center"/>
    </xf>
    <xf numFmtId="0" fontId="2" fillId="30" borderId="18" xfId="0" applyFont="1" applyFill="1" applyBorder="1" applyAlignment="1">
      <alignment horizontal="center" vertical="center"/>
    </xf>
    <xf numFmtId="2" fontId="0" fillId="30" borderId="33" xfId="0" applyNumberFormat="1" applyFill="1" applyBorder="1" applyAlignment="1">
      <alignment horizontal="center" vertical="center"/>
    </xf>
    <xf numFmtId="0" fontId="2" fillId="30" borderId="12" xfId="0" applyFont="1" applyFill="1" applyBorder="1" applyAlignment="1">
      <alignment horizontal="center" vertical="center"/>
    </xf>
    <xf numFmtId="2" fontId="0" fillId="30" borderId="59" xfId="0" applyNumberFormat="1" applyFill="1" applyBorder="1" applyAlignment="1">
      <alignment horizontal="center" vertical="center"/>
    </xf>
    <xf numFmtId="2" fontId="0" fillId="30" borderId="34" xfId="0" applyNumberFormat="1" applyFill="1" applyBorder="1" applyAlignment="1">
      <alignment horizontal="center" vertical="center"/>
    </xf>
    <xf numFmtId="0" fontId="2" fillId="30" borderId="44" xfId="0" applyFont="1" applyFill="1" applyBorder="1" applyAlignment="1">
      <alignment horizontal="center" vertical="center"/>
    </xf>
    <xf numFmtId="2" fontId="6" fillId="4" borderId="4" xfId="0" applyNumberFormat="1" applyFont="1" applyFill="1" applyBorder="1" applyAlignment="1">
      <alignment horizontal="center" vertical="center"/>
    </xf>
    <xf numFmtId="2" fontId="6" fillId="4" borderId="3" xfId="0" applyNumberFormat="1" applyFont="1" applyFill="1" applyBorder="1" applyAlignment="1">
      <alignment horizontal="center" vertical="center"/>
    </xf>
    <xf numFmtId="2" fontId="6" fillId="4" borderId="52" xfId="0" applyNumberFormat="1" applyFont="1" applyFill="1" applyBorder="1" applyAlignment="1">
      <alignment horizontal="center" vertical="center"/>
    </xf>
    <xf numFmtId="0" fontId="2" fillId="2" borderId="54" xfId="0" applyFont="1" applyFill="1" applyBorder="1" applyAlignment="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lignment vertical="center"/>
    </xf>
    <xf numFmtId="0" fontId="2" fillId="4" borderId="24" xfId="0" applyFont="1" applyFill="1" applyBorder="1"/>
    <xf numFmtId="0" fontId="8" fillId="30" borderId="38" xfId="0" applyFont="1" applyFill="1" applyBorder="1" applyAlignment="1">
      <alignment horizontal="center" vertical="center"/>
    </xf>
    <xf numFmtId="0" fontId="8" fillId="30" borderId="42" xfId="0" applyFont="1" applyFill="1" applyBorder="1" applyAlignment="1">
      <alignment horizontal="center" vertical="center"/>
    </xf>
    <xf numFmtId="0" fontId="8" fillId="30" borderId="53" xfId="0" applyFont="1" applyFill="1" applyBorder="1" applyAlignment="1">
      <alignment horizontal="center" vertical="center"/>
    </xf>
    <xf numFmtId="2" fontId="7" fillId="30" borderId="31" xfId="0" applyNumberFormat="1" applyFont="1" applyFill="1" applyBorder="1" applyAlignment="1">
      <alignment horizontal="center" vertical="center"/>
    </xf>
    <xf numFmtId="0" fontId="7" fillId="30" borderId="4" xfId="0" applyFont="1" applyFill="1" applyBorder="1" applyAlignment="1">
      <alignment horizontal="center" vertical="center"/>
    </xf>
    <xf numFmtId="0" fontId="7" fillId="30" borderId="10" xfId="0" applyFont="1" applyFill="1" applyBorder="1" applyAlignment="1">
      <alignment horizontal="center" vertical="center"/>
    </xf>
    <xf numFmtId="2" fontId="7" fillId="30" borderId="6" xfId="0" applyNumberFormat="1" applyFont="1" applyFill="1" applyBorder="1" applyAlignment="1">
      <alignment horizontal="center" vertical="center"/>
    </xf>
    <xf numFmtId="0" fontId="7" fillId="30" borderId="19" xfId="0" applyFont="1" applyFill="1" applyBorder="1" applyAlignment="1">
      <alignment horizontal="center" vertical="center"/>
    </xf>
    <xf numFmtId="0" fontId="7" fillId="30" borderId="12" xfId="0" applyFont="1" applyFill="1" applyBorder="1" applyAlignment="1">
      <alignment horizontal="center" vertical="center"/>
    </xf>
    <xf numFmtId="0" fontId="7" fillId="30" borderId="3" xfId="0" applyFont="1" applyFill="1" applyBorder="1" applyAlignment="1">
      <alignment horizontal="center" vertical="center"/>
    </xf>
    <xf numFmtId="2" fontId="7" fillId="30" borderId="7" xfId="0" applyNumberFormat="1" applyFont="1" applyFill="1" applyBorder="1" applyAlignment="1">
      <alignment horizontal="center" vertical="center"/>
    </xf>
    <xf numFmtId="0" fontId="7" fillId="30" borderId="48" xfId="0" applyFont="1" applyFill="1" applyBorder="1" applyAlignment="1">
      <alignment horizontal="center" vertical="center"/>
    </xf>
    <xf numFmtId="2" fontId="7" fillId="30" borderId="77" xfId="0" quotePrefix="1" applyNumberFormat="1" applyFont="1" applyFill="1" applyBorder="1" applyAlignment="1">
      <alignment horizontal="center"/>
    </xf>
    <xf numFmtId="0" fontId="7" fillId="30" borderId="15" xfId="0" applyFont="1" applyFill="1" applyBorder="1" applyAlignment="1">
      <alignment horizontal="center" vertical="center"/>
    </xf>
    <xf numFmtId="0" fontId="2" fillId="30" borderId="25" xfId="0" applyFont="1" applyFill="1" applyBorder="1" applyAlignment="1">
      <alignment vertical="center"/>
    </xf>
    <xf numFmtId="0" fontId="2" fillId="30" borderId="27" xfId="0" applyFont="1" applyFill="1" applyBorder="1" applyAlignment="1">
      <alignment vertical="center"/>
    </xf>
    <xf numFmtId="2" fontId="7" fillId="30" borderId="17" xfId="0" applyNumberFormat="1" applyFont="1" applyFill="1" applyBorder="1" applyAlignment="1">
      <alignment horizontal="center" vertical="center"/>
    </xf>
    <xf numFmtId="0" fontId="7" fillId="30" borderId="9" xfId="0" applyFont="1" applyFill="1" applyBorder="1" applyAlignment="1">
      <alignment horizontal="center" vertical="center"/>
    </xf>
    <xf numFmtId="2" fontId="7" fillId="30" borderId="3" xfId="0" applyNumberFormat="1" applyFont="1" applyFill="1" applyBorder="1" applyAlignment="1">
      <alignment horizontal="center" vertical="center"/>
    </xf>
    <xf numFmtId="2" fontId="7" fillId="30" borderId="5" xfId="0" applyNumberFormat="1" applyFont="1" applyFill="1" applyBorder="1" applyAlignment="1">
      <alignment horizontal="center" vertical="center"/>
    </xf>
    <xf numFmtId="2" fontId="7" fillId="30" borderId="0" xfId="0" quotePrefix="1" applyNumberFormat="1" applyFont="1" applyFill="1" applyAlignment="1">
      <alignment horizontal="center"/>
    </xf>
    <xf numFmtId="0" fontId="7" fillId="30" borderId="77" xfId="0" applyFont="1" applyFill="1" applyBorder="1" applyAlignment="1">
      <alignment horizontal="center" vertical="center"/>
    </xf>
    <xf numFmtId="0" fontId="7" fillId="30" borderId="76" xfId="0" applyFont="1" applyFill="1" applyBorder="1" applyAlignment="1">
      <alignment horizontal="center" vertical="center"/>
    </xf>
    <xf numFmtId="0" fontId="7" fillId="30" borderId="36" xfId="0" applyFont="1" applyFill="1" applyBorder="1" applyAlignment="1">
      <alignment horizontal="center" vertical="center"/>
    </xf>
    <xf numFmtId="0" fontId="7" fillId="30" borderId="5" xfId="0" applyFont="1" applyFill="1" applyBorder="1" applyAlignment="1">
      <alignment horizontal="center" vertical="center"/>
    </xf>
    <xf numFmtId="0" fontId="7" fillId="30" borderId="17" xfId="0" applyFont="1" applyFill="1" applyBorder="1" applyAlignment="1">
      <alignment horizontal="center" vertical="center"/>
    </xf>
    <xf numFmtId="2" fontId="7" fillId="30" borderId="40" xfId="0" quotePrefix="1" applyNumberFormat="1" applyFont="1" applyFill="1" applyBorder="1" applyAlignment="1">
      <alignment horizontal="center"/>
    </xf>
    <xf numFmtId="0" fontId="7" fillId="30" borderId="27" xfId="0" applyFont="1" applyFill="1" applyBorder="1" applyAlignment="1">
      <alignment horizontal="center" vertical="center"/>
    </xf>
    <xf numFmtId="2" fontId="7" fillId="30" borderId="10" xfId="0" quotePrefix="1" applyNumberFormat="1" applyFont="1" applyFill="1" applyBorder="1" applyAlignment="1">
      <alignment horizontal="center"/>
    </xf>
    <xf numFmtId="2" fontId="7" fillId="30" borderId="60" xfId="0" quotePrefix="1" applyNumberFormat="1" applyFont="1" applyFill="1" applyBorder="1" applyAlignment="1">
      <alignment horizontal="center"/>
    </xf>
    <xf numFmtId="2" fontId="7" fillId="30" borderId="13" xfId="0" quotePrefix="1" applyNumberFormat="1" applyFont="1" applyFill="1" applyBorder="1" applyAlignment="1">
      <alignment horizontal="center"/>
    </xf>
    <xf numFmtId="2" fontId="2" fillId="30" borderId="25" xfId="0" applyNumberFormat="1" applyFont="1" applyFill="1" applyBorder="1" applyAlignment="1">
      <alignment horizontal="left" vertical="center"/>
    </xf>
    <xf numFmtId="0" fontId="2" fillId="30" borderId="25" xfId="0" applyFont="1" applyFill="1" applyBorder="1" applyAlignment="1">
      <alignment horizontal="left" vertical="center"/>
    </xf>
    <xf numFmtId="2" fontId="7" fillId="30" borderId="19" xfId="0" applyNumberFormat="1" applyFont="1" applyFill="1" applyBorder="1" applyAlignment="1">
      <alignment horizontal="center" vertical="center"/>
    </xf>
    <xf numFmtId="0" fontId="7" fillId="30" borderId="1" xfId="0" applyFont="1" applyFill="1" applyBorder="1" applyAlignment="1">
      <alignment horizontal="center" vertical="center"/>
    </xf>
    <xf numFmtId="0" fontId="2" fillId="4" borderId="24" xfId="0" applyFont="1" applyFill="1" applyBorder="1" applyAlignment="1">
      <alignment horizontal="left" vertical="center"/>
    </xf>
    <xf numFmtId="14" fontId="2" fillId="4" borderId="21" xfId="0" quotePrefix="1" applyNumberFormat="1" applyFont="1" applyFill="1" applyBorder="1" applyAlignment="1">
      <alignment horizontal="left" vertical="center"/>
    </xf>
    <xf numFmtId="0" fontId="2" fillId="4" borderId="24" xfId="0" applyFont="1" applyFill="1" applyBorder="1" applyAlignment="1">
      <alignment horizontal="center" vertical="center"/>
    </xf>
    <xf numFmtId="0" fontId="16" fillId="4" borderId="24" xfId="0" applyFont="1" applyFill="1" applyBorder="1" applyAlignment="1">
      <alignment horizontal="left"/>
    </xf>
    <xf numFmtId="0" fontId="21" fillId="4" borderId="21" xfId="0" applyFont="1" applyFill="1" applyBorder="1"/>
    <xf numFmtId="0" fontId="0" fillId="4" borderId="0" xfId="0" applyFill="1" applyAlignment="1">
      <alignment horizontal="center"/>
    </xf>
    <xf numFmtId="0" fontId="0" fillId="4" borderId="24" xfId="0" applyFill="1" applyBorder="1"/>
    <xf numFmtId="0" fontId="0" fillId="4" borderId="25" xfId="0" applyFill="1" applyBorder="1"/>
    <xf numFmtId="0" fontId="18" fillId="4" borderId="22" xfId="0" applyFont="1" applyFill="1" applyBorder="1" applyAlignment="1">
      <alignment horizontal="center"/>
    </xf>
    <xf numFmtId="0" fontId="2" fillId="4" borderId="8" xfId="0" applyFont="1" applyFill="1" applyBorder="1" applyAlignment="1">
      <alignment horizontal="center" vertical="center"/>
    </xf>
    <xf numFmtId="0" fontId="6" fillId="4" borderId="22" xfId="0" applyFont="1" applyFill="1" applyBorder="1" applyAlignment="1">
      <alignment vertical="center"/>
    </xf>
    <xf numFmtId="0" fontId="6" fillId="30" borderId="22" xfId="0" applyFont="1" applyFill="1" applyBorder="1" applyAlignment="1">
      <alignment vertical="center"/>
    </xf>
    <xf numFmtId="0" fontId="6" fillId="30" borderId="35" xfId="0" applyFont="1" applyFill="1" applyBorder="1" applyAlignment="1">
      <alignment vertical="center"/>
    </xf>
    <xf numFmtId="0" fontId="6" fillId="30" borderId="22" xfId="0" applyFont="1" applyFill="1" applyBorder="1" applyAlignment="1">
      <alignment vertical="top" wrapText="1"/>
    </xf>
    <xf numFmtId="0" fontId="18" fillId="30" borderId="22" xfId="0" applyFont="1" applyFill="1" applyBorder="1" applyAlignment="1">
      <alignment vertical="center"/>
    </xf>
    <xf numFmtId="0" fontId="6" fillId="30" borderId="22" xfId="0" applyFont="1" applyFill="1" applyBorder="1"/>
    <xf numFmtId="0" fontId="6" fillId="30" borderId="22" xfId="0" applyFont="1" applyFill="1" applyBorder="1" applyAlignment="1">
      <alignment horizontal="left" vertical="center" wrapText="1"/>
    </xf>
    <xf numFmtId="0" fontId="17" fillId="30" borderId="22" xfId="0" applyFont="1" applyFill="1" applyBorder="1" applyAlignment="1">
      <alignment vertical="center"/>
    </xf>
    <xf numFmtId="0" fontId="6" fillId="30" borderId="47" xfId="0" applyFont="1" applyFill="1" applyBorder="1"/>
    <xf numFmtId="0" fontId="6" fillId="30" borderId="63" xfId="0" applyFont="1" applyFill="1" applyBorder="1"/>
    <xf numFmtId="0" fontId="6" fillId="30" borderId="22" xfId="0" applyFont="1" applyFill="1" applyBorder="1" applyAlignment="1">
      <alignment vertical="top"/>
    </xf>
    <xf numFmtId="0" fontId="6" fillId="30" borderId="47" xfId="0" applyFont="1" applyFill="1" applyBorder="1" applyAlignment="1">
      <alignment vertical="top"/>
    </xf>
    <xf numFmtId="0" fontId="4" fillId="30" borderId="2" xfId="0" applyFont="1" applyFill="1" applyBorder="1" applyAlignment="1">
      <alignment horizontal="left" vertical="top"/>
    </xf>
    <xf numFmtId="0" fontId="7" fillId="0" borderId="2" xfId="0" applyFont="1" applyBorder="1" applyAlignment="1">
      <alignment horizontal="center" vertical="top"/>
    </xf>
    <xf numFmtId="0" fontId="2" fillId="2" borderId="22" xfId="0" applyFont="1" applyFill="1" applyBorder="1" applyAlignment="1">
      <alignment horizontal="center" vertical="center"/>
    </xf>
    <xf numFmtId="0" fontId="12" fillId="6" borderId="8" xfId="0" applyFont="1" applyFill="1" applyBorder="1" applyAlignment="1">
      <alignment horizontal="center" vertical="center"/>
    </xf>
    <xf numFmtId="0" fontId="3" fillId="0" borderId="58" xfId="0" applyFont="1" applyBorder="1" applyAlignment="1">
      <alignment horizontal="left" vertical="top" wrapText="1" indent="2"/>
    </xf>
    <xf numFmtId="0" fontId="0" fillId="0" borderId="80" xfId="0" applyBorder="1" applyAlignment="1">
      <alignment horizontal="center" vertical="top"/>
    </xf>
    <xf numFmtId="0" fontId="3" fillId="0" borderId="81" xfId="0" applyFont="1" applyBorder="1" applyAlignment="1">
      <alignment horizontal="left" vertical="top" wrapText="1" indent="2"/>
    </xf>
    <xf numFmtId="0" fontId="2" fillId="24" borderId="31" xfId="0" applyFont="1" applyFill="1" applyBorder="1" applyAlignment="1">
      <alignment vertical="center"/>
    </xf>
    <xf numFmtId="0" fontId="2" fillId="23" borderId="31" xfId="0" applyFont="1" applyFill="1" applyBorder="1" applyAlignment="1">
      <alignment vertical="center"/>
    </xf>
    <xf numFmtId="0" fontId="2" fillId="20" borderId="31" xfId="0" applyFont="1" applyFill="1" applyBorder="1" applyAlignment="1">
      <alignment vertical="center"/>
    </xf>
    <xf numFmtId="0" fontId="2" fillId="16" borderId="0" xfId="0" applyFont="1" applyFill="1" applyAlignment="1">
      <alignment horizontal="left" vertical="center"/>
    </xf>
    <xf numFmtId="0" fontId="16" fillId="4" borderId="24" xfId="0" applyFont="1" applyFill="1" applyBorder="1" applyAlignment="1">
      <alignment vertical="center"/>
    </xf>
    <xf numFmtId="0" fontId="7" fillId="30" borderId="79" xfId="0" applyFont="1" applyFill="1" applyBorder="1" applyAlignment="1">
      <alignment horizontal="center" vertical="center"/>
    </xf>
    <xf numFmtId="0" fontId="0" fillId="4" borderId="2" xfId="0" applyFill="1" applyBorder="1"/>
    <xf numFmtId="0" fontId="7" fillId="0" borderId="9" xfId="0" applyFont="1" applyBorder="1" applyAlignment="1" applyProtection="1">
      <alignment vertical="center"/>
      <protection locked="0"/>
    </xf>
    <xf numFmtId="0" fontId="7" fillId="0" borderId="76" xfId="0" applyFont="1" applyBorder="1" applyAlignment="1" applyProtection="1">
      <alignment vertical="center"/>
      <protection locked="0"/>
    </xf>
    <xf numFmtId="0" fontId="7" fillId="0" borderId="5" xfId="0" applyFont="1" applyBorder="1" applyAlignment="1" applyProtection="1">
      <alignment vertical="center"/>
      <protection locked="0"/>
    </xf>
    <xf numFmtId="0" fontId="7" fillId="0" borderId="80" xfId="0" applyFont="1" applyBorder="1" applyAlignment="1">
      <alignment horizontal="center" vertical="top"/>
    </xf>
    <xf numFmtId="0" fontId="7" fillId="0" borderId="22" xfId="0" applyFont="1" applyBorder="1" applyAlignment="1" applyProtection="1">
      <alignment horizontal="center" vertical="top"/>
      <protection locked="0"/>
    </xf>
    <xf numFmtId="0" fontId="7" fillId="0" borderId="64" xfId="0" applyFont="1" applyBorder="1" applyAlignment="1" applyProtection="1">
      <alignment horizontal="center" vertical="top"/>
      <protection locked="0"/>
    </xf>
    <xf numFmtId="0" fontId="7" fillId="0" borderId="70" xfId="0" applyFont="1" applyBorder="1" applyAlignment="1" applyProtection="1">
      <alignment horizontal="center" vertical="top"/>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Border="1" applyAlignment="1" applyProtection="1">
      <alignment horizontal="left" vertical="center"/>
      <protection locked="0"/>
    </xf>
    <xf numFmtId="0" fontId="20" fillId="0" borderId="21" xfId="0" applyFont="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Border="1" applyAlignment="1" applyProtection="1">
      <alignment horizontal="center" vertical="center"/>
      <protection locked="0"/>
    </xf>
    <xf numFmtId="14" fontId="2" fillId="0" borderId="28" xfId="0" applyNumberFormat="1" applyFont="1" applyBorder="1" applyAlignment="1" applyProtection="1">
      <alignment horizontal="center" vertical="center"/>
      <protection locked="0"/>
    </xf>
    <xf numFmtId="0" fontId="2" fillId="2" borderId="18" xfId="0" applyFont="1" applyFill="1" applyBorder="1" applyAlignment="1">
      <alignment horizontal="center" vertical="center"/>
    </xf>
    <xf numFmtId="0" fontId="2" fillId="2" borderId="60" xfId="0" applyFont="1" applyFill="1" applyBorder="1" applyAlignment="1">
      <alignment horizontal="center" vertical="center"/>
    </xf>
    <xf numFmtId="0" fontId="2" fillId="2" borderId="24" xfId="0" applyFont="1" applyFill="1" applyBorder="1" applyAlignment="1">
      <alignment horizontal="left"/>
    </xf>
    <xf numFmtId="0" fontId="2" fillId="2" borderId="25" xfId="0" applyFont="1" applyFill="1" applyBorder="1" applyAlignment="1">
      <alignment horizontal="left"/>
    </xf>
    <xf numFmtId="0" fontId="2" fillId="2" borderId="21" xfId="0" applyFont="1" applyFill="1" applyBorder="1" applyAlignment="1">
      <alignment horizontal="left"/>
    </xf>
    <xf numFmtId="0" fontId="19" fillId="25" borderId="31" xfId="0" applyFont="1" applyFill="1" applyBorder="1" applyAlignment="1">
      <alignment horizontal="left" vertical="center"/>
    </xf>
    <xf numFmtId="0" fontId="19" fillId="25" borderId="41" xfId="0" applyFont="1" applyFill="1" applyBorder="1" applyAlignment="1">
      <alignment horizontal="left" vertical="center"/>
    </xf>
    <xf numFmtId="0" fontId="19" fillId="13" borderId="6" xfId="0" applyFont="1" applyFill="1" applyBorder="1" applyAlignment="1">
      <alignment horizontal="left" vertical="center"/>
    </xf>
    <xf numFmtId="0" fontId="19" fillId="13" borderId="36" xfId="0" applyFont="1" applyFill="1" applyBorder="1" applyAlignment="1">
      <alignment horizontal="left" vertical="center"/>
    </xf>
    <xf numFmtId="0" fontId="19" fillId="17" borderId="6" xfId="0" applyFont="1" applyFill="1" applyBorder="1" applyAlignment="1">
      <alignment horizontal="left" vertical="center"/>
    </xf>
    <xf numFmtId="0" fontId="19" fillId="17" borderId="36" xfId="0" applyFont="1" applyFill="1" applyBorder="1" applyAlignment="1">
      <alignment horizontal="left" vertical="center"/>
    </xf>
    <xf numFmtId="0" fontId="19" fillId="9" borderId="6" xfId="0" applyFont="1" applyFill="1" applyBorder="1" applyAlignment="1">
      <alignment horizontal="left" vertical="center"/>
    </xf>
    <xf numFmtId="0" fontId="19" fillId="9" borderId="36" xfId="0" applyFont="1" applyFill="1" applyBorder="1" applyAlignment="1">
      <alignment horizontal="left" vertical="center"/>
    </xf>
    <xf numFmtId="0" fontId="19" fillId="22" borderId="32" xfId="0" applyFont="1" applyFill="1" applyBorder="1" applyAlignment="1">
      <alignment horizontal="left" vertical="center"/>
    </xf>
    <xf numFmtId="0" fontId="19" fillId="22" borderId="51" xfId="0" applyFont="1" applyFill="1" applyBorder="1" applyAlignment="1">
      <alignment horizontal="left" vertical="center"/>
    </xf>
    <xf numFmtId="0" fontId="2" fillId="2" borderId="23" xfId="0" applyFont="1" applyFill="1" applyBorder="1" applyAlignment="1">
      <alignment horizontal="left" vertical="center"/>
    </xf>
    <xf numFmtId="0" fontId="2" fillId="2" borderId="40" xfId="0" applyFont="1" applyFill="1" applyBorder="1" applyAlignment="1">
      <alignment horizontal="left" vertical="center"/>
    </xf>
    <xf numFmtId="0" fontId="2" fillId="2" borderId="16" xfId="0" applyFont="1" applyFill="1" applyBorder="1" applyAlignment="1">
      <alignment horizontal="left" vertical="center"/>
    </xf>
    <xf numFmtId="0" fontId="2" fillId="2" borderId="27" xfId="0" applyFont="1" applyFill="1" applyBorder="1" applyAlignment="1">
      <alignment horizontal="left" vertical="center"/>
    </xf>
    <xf numFmtId="0" fontId="2" fillId="2" borderId="37" xfId="0" applyFont="1" applyFill="1" applyBorder="1" applyAlignment="1">
      <alignment horizontal="center"/>
    </xf>
    <xf numFmtId="0" fontId="2" fillId="2" borderId="30" xfId="0" applyFont="1" applyFill="1" applyBorder="1" applyAlignment="1">
      <alignment horizontal="center"/>
    </xf>
    <xf numFmtId="0" fontId="19" fillId="32" borderId="6" xfId="0" applyFont="1" applyFill="1" applyBorder="1" applyAlignment="1">
      <alignment horizontal="left" vertical="center"/>
    </xf>
    <xf numFmtId="0" fontId="0" fillId="32" borderId="12" xfId="0" applyFill="1" applyBorder="1" applyAlignment="1">
      <alignment horizontal="left" vertical="center"/>
    </xf>
    <xf numFmtId="0" fontId="34" fillId="4" borderId="24" xfId="0" applyFont="1" applyFill="1" applyBorder="1" applyAlignment="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lignment horizontal="center" vertical="center"/>
    </xf>
    <xf numFmtId="0" fontId="20" fillId="4" borderId="21" xfId="0" applyFont="1" applyFill="1" applyBorder="1" applyAlignment="1">
      <alignment horizontal="center" vertical="center"/>
    </xf>
    <xf numFmtId="0" fontId="2" fillId="24" borderId="23" xfId="0" applyFont="1" applyFill="1" applyBorder="1" applyAlignment="1">
      <alignment horizontal="center" vertical="center" wrapText="1"/>
    </xf>
    <xf numFmtId="0" fontId="2" fillId="24" borderId="10" xfId="0" applyFont="1" applyFill="1" applyBorder="1" applyAlignment="1">
      <alignment horizontal="center" vertical="center" wrapText="1"/>
    </xf>
    <xf numFmtId="0" fontId="23" fillId="4" borderId="24" xfId="0" applyFont="1" applyFill="1" applyBorder="1" applyAlignment="1">
      <alignment horizontal="left"/>
    </xf>
    <xf numFmtId="0" fontId="23" fillId="4" borderId="21" xfId="0" applyFont="1" applyFill="1" applyBorder="1" applyAlignment="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0" xfId="0" applyFont="1" applyFill="1" applyAlignment="1">
      <alignment horizontal="center" vertical="center"/>
    </xf>
    <xf numFmtId="0" fontId="2" fillId="2" borderId="27" xfId="0" applyFont="1" applyFill="1" applyBorder="1" applyAlignment="1">
      <alignment horizontal="center" vertical="center"/>
    </xf>
    <xf numFmtId="2" fontId="7" fillId="4" borderId="23" xfId="0" applyNumberFormat="1" applyFont="1" applyFill="1" applyBorder="1" applyAlignment="1">
      <alignment horizontal="center" vertical="center"/>
    </xf>
    <xf numFmtId="2" fontId="7" fillId="4" borderId="2" xfId="0" applyNumberFormat="1" applyFont="1" applyFill="1" applyBorder="1" applyAlignment="1">
      <alignment horizontal="center" vertical="center"/>
    </xf>
    <xf numFmtId="2" fontId="7" fillId="4" borderId="16"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4" xfId="0" applyFont="1" applyFill="1" applyBorder="1" applyAlignment="1">
      <alignment horizontal="center" vertical="center"/>
    </xf>
    <xf numFmtId="0" fontId="10" fillId="0" borderId="0" xfId="0" applyFont="1" applyAlignment="1" applyProtection="1">
      <alignment horizontal="left" vertical="top" wrapText="1"/>
      <protection locked="0"/>
    </xf>
    <xf numFmtId="0" fontId="10" fillId="0" borderId="73"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10" fillId="0" borderId="72" xfId="0" applyFont="1" applyBorder="1" applyAlignment="1" applyProtection="1">
      <alignment horizontal="left" vertical="top" wrapText="1"/>
      <protection locked="0"/>
    </xf>
    <xf numFmtId="0" fontId="9" fillId="7" borderId="39" xfId="0" applyFont="1" applyFill="1" applyBorder="1" applyAlignment="1">
      <alignment vertical="top" wrapText="1"/>
    </xf>
    <xf numFmtId="0" fontId="9" fillId="7" borderId="71" xfId="0" applyFont="1" applyFill="1" applyBorder="1" applyAlignment="1">
      <alignment vertical="top" wrapText="1"/>
    </xf>
    <xf numFmtId="0" fontId="9" fillId="12" borderId="43" xfId="0" applyFont="1" applyFill="1" applyBorder="1" applyAlignment="1">
      <alignment horizontal="left" vertical="top" wrapText="1"/>
    </xf>
    <xf numFmtId="0" fontId="9" fillId="12" borderId="47" xfId="0" applyFont="1" applyFill="1" applyBorder="1" applyAlignment="1">
      <alignment horizontal="left" vertical="top" wrapText="1"/>
    </xf>
    <xf numFmtId="0" fontId="9" fillId="19" borderId="6" xfId="0" applyFont="1" applyFill="1" applyBorder="1" applyAlignment="1">
      <alignment horizontal="left" vertical="top" wrapText="1"/>
    </xf>
    <xf numFmtId="0" fontId="9" fillId="19" borderId="47" xfId="0" applyFont="1" applyFill="1" applyBorder="1" applyAlignment="1">
      <alignment horizontal="left" vertical="top" wrapText="1"/>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9" fillId="19" borderId="22" xfId="0" applyFont="1" applyFill="1" applyBorder="1" applyAlignment="1">
      <alignment horizontal="left" vertical="top" wrapText="1"/>
    </xf>
    <xf numFmtId="0" fontId="9" fillId="19" borderId="68" xfId="0" applyFont="1" applyFill="1" applyBorder="1" applyAlignment="1">
      <alignment horizontal="left" vertical="top" wrapText="1"/>
    </xf>
    <xf numFmtId="0" fontId="9" fillId="19" borderId="66" xfId="0" applyFont="1" applyFill="1" applyBorder="1" applyAlignment="1">
      <alignment horizontal="left" vertical="top" wrapText="1"/>
    </xf>
    <xf numFmtId="0" fontId="9" fillId="7" borderId="73" xfId="0" applyFont="1" applyFill="1" applyBorder="1" applyAlignment="1">
      <alignment vertical="top" wrapText="1"/>
    </xf>
    <xf numFmtId="0" fontId="9" fillId="7" borderId="72" xfId="0" applyFont="1" applyFill="1" applyBorder="1" applyAlignment="1">
      <alignment vertical="top" wrapText="1"/>
    </xf>
    <xf numFmtId="0" fontId="10" fillId="0" borderId="66" xfId="0" applyFont="1" applyBorder="1" applyAlignment="1" applyProtection="1">
      <alignment horizontal="left" vertical="top" wrapText="1"/>
      <protection locked="0"/>
    </xf>
    <xf numFmtId="0" fontId="10" fillId="0" borderId="69" xfId="0" applyFont="1" applyBorder="1" applyAlignment="1" applyProtection="1">
      <alignment horizontal="left" vertical="top" wrapText="1"/>
      <protection locked="0"/>
    </xf>
    <xf numFmtId="0" fontId="9" fillId="7" borderId="61" xfId="0" applyFont="1" applyFill="1" applyBorder="1" applyAlignment="1">
      <alignment vertical="top" wrapText="1"/>
    </xf>
    <xf numFmtId="0" fontId="9" fillId="7" borderId="21" xfId="0" applyFont="1" applyFill="1" applyBorder="1" applyAlignment="1">
      <alignment vertical="top" wrapText="1"/>
    </xf>
    <xf numFmtId="0" fontId="9" fillId="19" borderId="63" xfId="0" applyFont="1" applyFill="1" applyBorder="1" applyAlignment="1">
      <alignment horizontal="left" vertical="top" wrapText="1"/>
    </xf>
    <xf numFmtId="0" fontId="2" fillId="19" borderId="75" xfId="0" applyFont="1" applyFill="1" applyBorder="1" applyAlignment="1">
      <alignment horizontal="center" vertical="center"/>
    </xf>
    <xf numFmtId="0" fontId="2" fillId="19" borderId="40" xfId="0" applyFont="1" applyFill="1" applyBorder="1" applyAlignment="1">
      <alignment horizontal="center" vertical="center"/>
    </xf>
    <xf numFmtId="0" fontId="10" fillId="0" borderId="36" xfId="0" applyFont="1" applyBorder="1" applyAlignment="1" applyProtection="1">
      <alignment vertical="top" wrapText="1"/>
      <protection locked="0"/>
    </xf>
    <xf numFmtId="0" fontId="10" fillId="0" borderId="66" xfId="0" applyFont="1" applyBorder="1" applyAlignment="1" applyProtection="1">
      <alignment vertical="top" wrapText="1"/>
      <protection locked="0"/>
    </xf>
    <xf numFmtId="0" fontId="9" fillId="21" borderId="61" xfId="0" applyFont="1" applyFill="1" applyBorder="1" applyAlignment="1">
      <alignment horizontal="left" vertical="top" wrapText="1"/>
    </xf>
    <xf numFmtId="0" fontId="9" fillId="21" borderId="21" xfId="0" applyFont="1" applyFill="1" applyBorder="1" applyAlignment="1">
      <alignment horizontal="left" vertical="top" wrapText="1"/>
    </xf>
    <xf numFmtId="0" fontId="9" fillId="21" borderId="39" xfId="0" applyFont="1" applyFill="1" applyBorder="1" applyAlignment="1">
      <alignment vertical="top" wrapText="1"/>
    </xf>
    <xf numFmtId="0" fontId="9" fillId="21" borderId="56" xfId="0" applyFont="1" applyFill="1" applyBorder="1" applyAlignment="1">
      <alignment vertical="top" wrapText="1"/>
    </xf>
    <xf numFmtId="0" fontId="10" fillId="0" borderId="71" xfId="0" applyFont="1" applyBorder="1" applyAlignment="1" applyProtection="1">
      <alignment vertical="top" wrapText="1"/>
      <protection locked="0"/>
    </xf>
    <xf numFmtId="0" fontId="9" fillId="7" borderId="29" xfId="0" applyFont="1" applyFill="1" applyBorder="1" applyAlignment="1">
      <alignment vertical="top" wrapText="1"/>
    </xf>
    <xf numFmtId="0" fontId="9" fillId="7" borderId="18" xfId="0" applyFont="1" applyFill="1" applyBorder="1" applyAlignment="1">
      <alignment vertical="top" wrapText="1"/>
    </xf>
    <xf numFmtId="0" fontId="9" fillId="21" borderId="29" xfId="0" applyFont="1" applyFill="1" applyBorder="1" applyAlignment="1">
      <alignment vertical="top" wrapText="1"/>
    </xf>
    <xf numFmtId="0" fontId="9" fillId="21" borderId="18" xfId="0" applyFont="1" applyFill="1" applyBorder="1" applyAlignment="1">
      <alignment vertical="top" wrapText="1"/>
    </xf>
    <xf numFmtId="0" fontId="9" fillId="7" borderId="43" xfId="0" applyFont="1" applyFill="1" applyBorder="1" applyAlignment="1">
      <alignment vertical="top" wrapText="1"/>
    </xf>
    <xf numFmtId="0" fontId="9" fillId="7" borderId="36" xfId="0" applyFont="1" applyFill="1" applyBorder="1" applyAlignment="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lignment horizontal="left" vertical="top" wrapText="1"/>
    </xf>
    <xf numFmtId="0" fontId="9" fillId="21" borderId="72" xfId="0" applyFont="1" applyFill="1" applyBorder="1" applyAlignment="1">
      <alignment horizontal="left" vertical="top" wrapText="1"/>
    </xf>
    <xf numFmtId="0" fontId="9" fillId="33" borderId="39" xfId="0" applyFont="1" applyFill="1" applyBorder="1" applyAlignment="1">
      <alignment vertical="top" wrapText="1"/>
    </xf>
    <xf numFmtId="0" fontId="9" fillId="33" borderId="56" xfId="0" applyFont="1" applyFill="1" applyBorder="1" applyAlignment="1">
      <alignment vertical="top" wrapText="1"/>
    </xf>
    <xf numFmtId="0" fontId="10" fillId="0" borderId="0" xfId="0" applyFont="1" applyAlignment="1" applyProtection="1">
      <alignment vertical="top" wrapText="1"/>
      <protection locked="0"/>
    </xf>
    <xf numFmtId="0" fontId="2" fillId="21" borderId="24" xfId="0" applyFont="1" applyFill="1" applyBorder="1" applyAlignment="1">
      <alignment horizontal="center" vertical="top"/>
    </xf>
    <xf numFmtId="0" fontId="2" fillId="21" borderId="21" xfId="0" applyFont="1" applyFill="1" applyBorder="1" applyAlignment="1">
      <alignment horizontal="center" vertical="top"/>
    </xf>
    <xf numFmtId="0" fontId="2" fillId="33" borderId="24" xfId="0" applyFont="1" applyFill="1" applyBorder="1" applyAlignment="1">
      <alignment horizontal="center" vertical="top"/>
    </xf>
    <xf numFmtId="0" fontId="2" fillId="33" borderId="21" xfId="0" applyFont="1" applyFill="1" applyBorder="1" applyAlignment="1">
      <alignment horizontal="center" vertical="top"/>
    </xf>
    <xf numFmtId="0" fontId="10" fillId="0" borderId="64" xfId="0" applyFont="1" applyBorder="1" applyAlignment="1" applyProtection="1">
      <alignment horizontal="left" vertical="top" wrapText="1"/>
      <protection locked="0"/>
    </xf>
    <xf numFmtId="0" fontId="10" fillId="0" borderId="63" xfId="0" applyFont="1" applyBorder="1" applyAlignment="1" applyProtection="1">
      <alignment horizontal="left" vertical="top" wrapText="1"/>
      <protection locked="0"/>
    </xf>
    <xf numFmtId="0" fontId="9" fillId="11" borderId="63" xfId="0" applyFont="1" applyFill="1" applyBorder="1" applyAlignment="1">
      <alignment horizontal="left" vertical="top" wrapText="1"/>
    </xf>
    <xf numFmtId="0" fontId="10" fillId="0" borderId="43" xfId="0" applyFont="1" applyBorder="1" applyAlignment="1" applyProtection="1">
      <alignment horizontal="left" vertical="top" wrapText="1"/>
      <protection locked="0"/>
    </xf>
    <xf numFmtId="0" fontId="10" fillId="0" borderId="36" xfId="0" applyFont="1" applyBorder="1" applyAlignment="1" applyProtection="1">
      <alignment horizontal="left" vertical="top" wrapText="1"/>
      <protection locked="0"/>
    </xf>
    <xf numFmtId="0" fontId="10" fillId="0" borderId="47" xfId="0" applyFont="1" applyBorder="1" applyAlignment="1" applyProtection="1">
      <alignment horizontal="left" vertical="top" wrapText="1"/>
      <protection locked="0"/>
    </xf>
    <xf numFmtId="0" fontId="10" fillId="0" borderId="29" xfId="0" applyFont="1" applyBorder="1" applyAlignment="1" applyProtection="1">
      <alignment horizontal="left" vertical="top" wrapText="1"/>
      <protection locked="0"/>
    </xf>
    <xf numFmtId="0" fontId="10" fillId="0" borderId="41" xfId="0" applyFont="1" applyBorder="1" applyAlignment="1" applyProtection="1">
      <alignment horizontal="left" vertical="top" wrapText="1"/>
      <protection locked="0"/>
    </xf>
    <xf numFmtId="0" fontId="10" fillId="0" borderId="67" xfId="0" applyFont="1" applyBorder="1" applyAlignment="1" applyProtection="1">
      <alignment horizontal="left" vertical="top" wrapText="1"/>
      <protection locked="0"/>
    </xf>
    <xf numFmtId="0" fontId="10" fillId="0" borderId="39" xfId="0" applyFont="1" applyBorder="1" applyAlignment="1" applyProtection="1">
      <alignment horizontal="left" vertical="top" wrapText="1"/>
      <protection locked="0"/>
    </xf>
    <xf numFmtId="0" fontId="10" fillId="0" borderId="71" xfId="0" applyFont="1" applyBorder="1" applyAlignment="1" applyProtection="1">
      <alignment horizontal="left" vertical="top" wrapText="1"/>
      <protection locked="0"/>
    </xf>
    <xf numFmtId="0" fontId="10" fillId="0" borderId="56" xfId="0" applyFont="1" applyBorder="1" applyAlignment="1" applyProtection="1">
      <alignment horizontal="left" vertical="top" wrapText="1"/>
      <protection locked="0"/>
    </xf>
    <xf numFmtId="0" fontId="2" fillId="12" borderId="16" xfId="0" applyFont="1" applyFill="1" applyBorder="1" applyAlignment="1">
      <alignment horizontal="center" vertical="center"/>
    </xf>
    <xf numFmtId="0" fontId="2" fillId="12" borderId="15" xfId="0" applyFont="1" applyFill="1" applyBorder="1" applyAlignment="1">
      <alignment horizontal="center" vertical="center"/>
    </xf>
    <xf numFmtId="0" fontId="9" fillId="11" borderId="64" xfId="0" applyFont="1" applyFill="1" applyBorder="1" applyAlignment="1">
      <alignment horizontal="left" vertical="top" wrapText="1"/>
    </xf>
    <xf numFmtId="0" fontId="9" fillId="11" borderId="22" xfId="0" applyFont="1" applyFill="1" applyBorder="1" applyAlignment="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lignment horizontal="left" vertical="top" wrapText="1"/>
    </xf>
    <xf numFmtId="0" fontId="9" fillId="12" borderId="69" xfId="0" applyFont="1" applyFill="1" applyBorder="1" applyAlignment="1">
      <alignment horizontal="left" vertical="top" wrapText="1"/>
    </xf>
    <xf numFmtId="0" fontId="10" fillId="0" borderId="40" xfId="0" applyFont="1" applyBorder="1" applyAlignment="1" applyProtection="1">
      <alignment horizontal="left" vertical="top" wrapText="1"/>
      <protection locked="0"/>
    </xf>
    <xf numFmtId="0" fontId="6" fillId="19" borderId="50" xfId="0" applyFont="1" applyFill="1" applyBorder="1" applyAlignment="1">
      <alignment horizontal="center" vertical="top" wrapText="1"/>
    </xf>
    <xf numFmtId="0" fontId="6" fillId="19" borderId="61" xfId="0" applyFont="1" applyFill="1" applyBorder="1" applyAlignment="1">
      <alignment horizontal="center" vertical="top" wrapText="1"/>
    </xf>
    <xf numFmtId="0" fontId="2" fillId="11" borderId="61" xfId="0" applyFont="1" applyFill="1" applyBorder="1" applyAlignment="1">
      <alignment horizontal="center" vertical="center"/>
    </xf>
    <xf numFmtId="0" fontId="2" fillId="11" borderId="21" xfId="0" applyFont="1" applyFill="1" applyBorder="1" applyAlignment="1">
      <alignment horizontal="center" vertical="center"/>
    </xf>
    <xf numFmtId="0" fontId="2" fillId="19" borderId="50" xfId="0" applyFont="1" applyFill="1" applyBorder="1" applyAlignment="1">
      <alignment horizontal="center" vertical="center"/>
    </xf>
    <xf numFmtId="0" fontId="2" fillId="19" borderId="61" xfId="0" applyFont="1" applyFill="1" applyBorder="1" applyAlignment="1">
      <alignment horizontal="center" vertical="center"/>
    </xf>
    <xf numFmtId="0" fontId="9" fillId="19" borderId="65" xfId="0" applyFont="1" applyFill="1" applyBorder="1" applyAlignment="1">
      <alignment horizontal="left" vertical="top" wrapText="1"/>
    </xf>
    <xf numFmtId="0" fontId="9" fillId="19" borderId="69" xfId="0" applyFont="1" applyFill="1" applyBorder="1" applyAlignment="1">
      <alignment horizontal="left" vertical="top" wrapText="1"/>
    </xf>
    <xf numFmtId="0" fontId="9" fillId="19" borderId="43" xfId="0" applyFont="1" applyFill="1" applyBorder="1" applyAlignment="1">
      <alignment horizontal="left" vertical="top" wrapText="1"/>
    </xf>
    <xf numFmtId="0" fontId="9" fillId="12" borderId="32" xfId="0" applyFont="1" applyFill="1" applyBorder="1" applyAlignment="1">
      <alignment horizontal="left" vertical="top" wrapText="1"/>
    </xf>
    <xf numFmtId="0" fontId="10" fillId="12" borderId="72" xfId="0" applyFont="1" applyFill="1" applyBorder="1" applyAlignment="1">
      <alignment horizontal="left" vertical="top" wrapTex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9" fillId="12" borderId="37" xfId="0" applyFont="1" applyFill="1" applyBorder="1" applyAlignment="1">
      <alignment horizontal="left" vertical="top" wrapText="1"/>
    </xf>
    <xf numFmtId="0" fontId="9" fillId="12" borderId="70" xfId="0" applyFont="1" applyFill="1" applyBorder="1" applyAlignment="1">
      <alignment horizontal="left" vertical="top" wrapText="1"/>
    </xf>
    <xf numFmtId="0" fontId="2" fillId="11" borderId="25" xfId="0" applyFont="1" applyFill="1" applyBorder="1" applyAlignment="1">
      <alignment horizontal="center" vertical="center"/>
    </xf>
    <xf numFmtId="0" fontId="9" fillId="12" borderId="38" xfId="0" applyFont="1" applyFill="1" applyBorder="1" applyAlignment="1">
      <alignment horizontal="left" vertical="top" wrapText="1"/>
    </xf>
    <xf numFmtId="0" fontId="9" fillId="12" borderId="39" xfId="0" applyFont="1" applyFill="1" applyBorder="1" applyAlignment="1">
      <alignment horizontal="left" vertical="top" wrapText="1"/>
    </xf>
    <xf numFmtId="0" fontId="9" fillId="12" borderId="6" xfId="0" applyFont="1" applyFill="1" applyBorder="1" applyAlignment="1">
      <alignment horizontal="left" vertical="top" wrapText="1"/>
    </xf>
    <xf numFmtId="0" fontId="10" fillId="0" borderId="22" xfId="0" applyFont="1" applyBorder="1" applyAlignment="1" applyProtection="1">
      <alignment horizontal="left" vertical="top" wrapText="1"/>
      <protection locked="0"/>
    </xf>
    <xf numFmtId="0" fontId="9" fillId="12" borderId="53" xfId="0" applyFont="1" applyFill="1" applyBorder="1" applyAlignment="1">
      <alignment horizontal="left" vertical="top" wrapText="1"/>
    </xf>
    <xf numFmtId="0" fontId="9" fillId="12" borderId="64" xfId="0" applyFont="1" applyFill="1" applyBorder="1" applyAlignment="1">
      <alignment horizontal="left" vertical="top" wrapText="1"/>
    </xf>
    <xf numFmtId="0" fontId="2" fillId="11" borderId="62" xfId="0" applyFont="1" applyFill="1" applyBorder="1" applyAlignment="1">
      <alignment horizontal="center" vertical="center"/>
    </xf>
    <xf numFmtId="0" fontId="2" fillId="11" borderId="27" xfId="0" applyFont="1" applyFill="1" applyBorder="1" applyAlignment="1">
      <alignment horizontal="center" vertical="center"/>
    </xf>
    <xf numFmtId="0" fontId="9" fillId="21" borderId="43" xfId="0" applyFont="1" applyFill="1" applyBorder="1" applyAlignment="1">
      <alignment horizontal="left" vertical="top" wrapText="1"/>
    </xf>
    <xf numFmtId="0" fontId="9" fillId="21" borderId="36" xfId="0" applyFont="1" applyFill="1" applyBorder="1" applyAlignment="1">
      <alignment horizontal="left" vertical="top" wrapText="1"/>
    </xf>
    <xf numFmtId="0" fontId="9" fillId="21" borderId="65" xfId="0" applyFont="1" applyFill="1" applyBorder="1" applyAlignment="1">
      <alignment horizontal="left" vertical="top" wrapText="1"/>
    </xf>
    <xf numFmtId="0" fontId="9" fillId="21" borderId="66" xfId="0" applyFont="1" applyFill="1" applyBorder="1" applyAlignment="1">
      <alignment horizontal="left" vertical="top" wrapText="1"/>
    </xf>
    <xf numFmtId="0" fontId="10" fillId="0" borderId="73" xfId="0" applyFont="1" applyBorder="1" applyAlignment="1" applyProtection="1">
      <alignment vertical="top" wrapText="1"/>
      <protection locked="0"/>
    </xf>
    <xf numFmtId="0" fontId="10" fillId="0" borderId="51" xfId="0" applyFont="1" applyBorder="1" applyAlignment="1" applyProtection="1">
      <alignment vertical="top" wrapText="1"/>
      <protection locked="0"/>
    </xf>
    <xf numFmtId="0" fontId="10" fillId="0" borderId="72" xfId="0" applyFont="1" applyBorder="1" applyAlignment="1" applyProtection="1">
      <alignment vertical="top" wrapText="1"/>
      <protection locked="0"/>
    </xf>
    <xf numFmtId="0" fontId="9" fillId="7" borderId="47" xfId="0" applyFont="1" applyFill="1" applyBorder="1" applyAlignment="1">
      <alignment vertical="top" wrapText="1"/>
    </xf>
    <xf numFmtId="0" fontId="2" fillId="19" borderId="25" xfId="0" applyFont="1" applyFill="1" applyBorder="1" applyAlignment="1">
      <alignment horizontal="center" vertical="center"/>
    </xf>
    <xf numFmtId="0" fontId="9" fillId="33" borderId="29" xfId="0" applyFont="1" applyFill="1" applyBorder="1" applyAlignment="1">
      <alignment vertical="top" wrapText="1"/>
    </xf>
    <xf numFmtId="0" fontId="9" fillId="33" borderId="18" xfId="0" applyFont="1" applyFill="1" applyBorder="1" applyAlignment="1">
      <alignment vertical="top" wrapText="1"/>
    </xf>
    <xf numFmtId="0" fontId="10" fillId="0" borderId="43" xfId="0" applyFont="1" applyBorder="1" applyAlignment="1" applyProtection="1">
      <alignment vertical="top" wrapText="1"/>
      <protection locked="0"/>
    </xf>
    <xf numFmtId="0" fontId="0" fillId="0" borderId="47" xfId="0" applyBorder="1" applyAlignment="1">
      <alignment vertical="top" wrapText="1"/>
    </xf>
    <xf numFmtId="0" fontId="10" fillId="0" borderId="65" xfId="0" applyFont="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lignment horizontal="left" vertical="top" wrapText="1"/>
    </xf>
    <xf numFmtId="0" fontId="9" fillId="33" borderId="66" xfId="0" applyFont="1" applyFill="1" applyBorder="1" applyAlignment="1">
      <alignment horizontal="left" vertical="top" wrapText="1"/>
    </xf>
    <xf numFmtId="0" fontId="9" fillId="33" borderId="61" xfId="0" applyFont="1" applyFill="1" applyBorder="1" applyAlignment="1">
      <alignment horizontal="left" vertical="top" wrapText="1"/>
    </xf>
    <xf numFmtId="0" fontId="9" fillId="33" borderId="21" xfId="0" applyFont="1" applyFill="1" applyBorder="1" applyAlignment="1">
      <alignment horizontal="left" vertical="top" wrapText="1"/>
    </xf>
    <xf numFmtId="0" fontId="9" fillId="33" borderId="69" xfId="0" applyFont="1" applyFill="1" applyBorder="1" applyAlignment="1">
      <alignment horizontal="left" vertical="top" wrapText="1"/>
    </xf>
    <xf numFmtId="0" fontId="9" fillId="33" borderId="73" xfId="0" applyFont="1" applyFill="1" applyBorder="1" applyAlignment="1">
      <alignment horizontal="left" vertical="top" wrapText="1"/>
    </xf>
    <xf numFmtId="0" fontId="9" fillId="33" borderId="72" xfId="0" applyFont="1" applyFill="1" applyBorder="1" applyAlignment="1">
      <alignment horizontal="left" vertical="top" wrapText="1"/>
    </xf>
    <xf numFmtId="0" fontId="0" fillId="0" borderId="72" xfId="0" applyBorder="1" applyAlignment="1">
      <alignment vertical="top" wrapText="1"/>
    </xf>
    <xf numFmtId="0" fontId="33" fillId="2" borderId="24" xfId="0" applyFont="1" applyFill="1" applyBorder="1" applyAlignment="1">
      <alignment horizontal="center" vertical="center"/>
    </xf>
    <xf numFmtId="0" fontId="33" fillId="2" borderId="21" xfId="0" applyFont="1" applyFill="1" applyBorder="1" applyAlignment="1">
      <alignment horizontal="center" vertical="center"/>
    </xf>
    <xf numFmtId="0" fontId="5" fillId="31" borderId="23" xfId="0" applyFont="1" applyFill="1" applyBorder="1" applyAlignment="1">
      <alignment horizontal="left" vertical="top"/>
    </xf>
    <xf numFmtId="0" fontId="5" fillId="31" borderId="10" xfId="0" applyFont="1" applyFill="1" applyBorder="1" applyAlignment="1">
      <alignment horizontal="left" vertical="top"/>
    </xf>
    <xf numFmtId="0" fontId="4" fillId="31" borderId="23" xfId="0" applyFont="1" applyFill="1" applyBorder="1" applyAlignment="1">
      <alignment horizontal="left" vertical="top"/>
    </xf>
    <xf numFmtId="0" fontId="4" fillId="31" borderId="10" xfId="0" applyFont="1" applyFill="1" applyBorder="1" applyAlignment="1">
      <alignment horizontal="left" vertical="top"/>
    </xf>
    <xf numFmtId="0" fontId="9" fillId="19" borderId="22" xfId="0" applyFont="1" applyFill="1" applyBorder="1" applyAlignment="1"/>
  </cellXfs>
  <cellStyles count="1">
    <cellStyle name="Normal" xfId="0" builtinId="0"/>
  </cellStyles>
  <dxfs count="96">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2.7749999999999999</c:v>
                </c:pt>
                <c:pt idx="1">
                  <c:v>2.5</c:v>
                </c:pt>
                <c:pt idx="2">
                  <c:v>2.21</c:v>
                </c:pt>
                <c:pt idx="3">
                  <c:v>2.8333333333333335</c:v>
                </c:pt>
                <c:pt idx="4">
                  <c:v>2.8333333333333335</c:v>
                </c:pt>
                <c:pt idx="5">
                  <c:v>2.8333333333333335</c:v>
                </c:pt>
              </c:numCache>
            </c:numRef>
          </c:val>
          <c:extLst>
            <c:ext xmlns:c16="http://schemas.microsoft.com/office/drawing/2014/chart" uri="{C3380CC4-5D6E-409C-BE32-E72D297353CC}">
              <c16:uniqueId val="{00000000-3C7D-4DCA-A26E-A716509137F5}"/>
            </c:ext>
          </c:extLst>
        </c:ser>
        <c:ser>
          <c:idx val="2"/>
          <c:order val="1"/>
          <c:tx>
            <c:strRef>
              <c:f>Profile!$F$12</c:f>
              <c:strCache>
                <c:ptCount val="1"/>
                <c:pt idx="0">
                  <c:v>Previous profile</c:v>
                </c:pt>
              </c:strCache>
            </c:strRef>
          </c:tx>
          <c:marker>
            <c:symbol val="none"/>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3C7D-4DCA-A26E-A716509137F5}"/>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4" activePane="bottomLeft" state="frozen"/>
      <selection pane="bottomLeft" activeCell="D8" sqref="D8"/>
    </sheetView>
  </sheetViews>
  <sheetFormatPr defaultColWidth="8.85546875" defaultRowHeight="12.75"/>
  <cols>
    <col min="1" max="1" width="20" customWidth="1"/>
    <col min="2" max="2" width="13.28515625" customWidth="1"/>
    <col min="3" max="3" width="14.28515625" customWidth="1"/>
    <col min="4" max="4" width="10.42578125" customWidth="1"/>
    <col min="5" max="5" width="8.42578125" customWidth="1"/>
    <col min="6" max="6" width="13.42578125" customWidth="1"/>
    <col min="7" max="7" width="11.28515625" customWidth="1"/>
    <col min="9" max="9" width="10.85546875" hidden="1" customWidth="1"/>
  </cols>
  <sheetData>
    <row r="1" spans="1:10" ht="22.5" customHeight="1" thickBot="1">
      <c r="A1" s="448" t="s">
        <v>0</v>
      </c>
      <c r="B1" s="449"/>
      <c r="C1" s="450"/>
      <c r="D1" s="396" t="s">
        <v>1</v>
      </c>
      <c r="E1" s="326"/>
      <c r="F1" s="419" t="s">
        <v>2</v>
      </c>
      <c r="G1" s="420"/>
      <c r="I1" s="216"/>
    </row>
    <row r="2" spans="1:10" ht="16.5" customHeight="1" thickBot="1">
      <c r="A2" s="398"/>
      <c r="B2" s="113"/>
      <c r="C2" s="113"/>
      <c r="D2" s="327" t="s">
        <v>3</v>
      </c>
      <c r="E2" s="421" t="s">
        <v>4</v>
      </c>
      <c r="F2" s="421"/>
      <c r="G2" s="422"/>
    </row>
    <row r="3" spans="1:10" ht="18" customHeight="1" thickBot="1">
      <c r="A3" s="15" t="s">
        <v>5</v>
      </c>
      <c r="B3" s="423">
        <v>43237</v>
      </c>
      <c r="C3" s="424"/>
      <c r="D3" s="16"/>
      <c r="G3" s="14"/>
      <c r="J3" s="283"/>
    </row>
    <row r="4" spans="1:10" ht="13.5" customHeight="1">
      <c r="A4" s="13"/>
      <c r="G4" s="14"/>
    </row>
    <row r="5" spans="1:10" ht="20.25" customHeight="1">
      <c r="G5" s="14"/>
    </row>
    <row r="6" spans="1:10" ht="18" customHeight="1">
      <c r="G6" s="14"/>
    </row>
    <row r="7" spans="1:10" ht="18" customHeight="1">
      <c r="G7" s="14"/>
    </row>
    <row r="8" spans="1:10" ht="18" customHeight="1">
      <c r="G8" s="14"/>
    </row>
    <row r="9" spans="1:10" ht="18" customHeight="1">
      <c r="G9" s="14"/>
    </row>
    <row r="10" spans="1:10" ht="6" customHeight="1" thickBot="1">
      <c r="A10" s="13"/>
      <c r="G10" s="14"/>
    </row>
    <row r="11" spans="1:10" ht="13.5" hidden="1" thickBot="1">
      <c r="A11" s="13"/>
      <c r="G11" s="14"/>
    </row>
    <row r="12" spans="1:10" ht="13.5" thickBot="1">
      <c r="A12" s="440" t="s">
        <v>6</v>
      </c>
      <c r="B12" s="441"/>
      <c r="C12" s="444" t="s">
        <v>7</v>
      </c>
      <c r="D12" s="445"/>
      <c r="E12" s="425" t="s">
        <v>8</v>
      </c>
      <c r="F12" s="17" t="s">
        <v>9</v>
      </c>
      <c r="G12" s="18" t="str">
        <f>Register!H3</f>
        <v>../../20..</v>
      </c>
    </row>
    <row r="13" spans="1:10" ht="13.5" thickBot="1">
      <c r="A13" s="442"/>
      <c r="B13" s="443"/>
      <c r="C13" s="86" t="s">
        <v>10</v>
      </c>
      <c r="D13" s="87" t="s">
        <v>11</v>
      </c>
      <c r="E13" s="426"/>
      <c r="F13" s="19" t="s">
        <v>10</v>
      </c>
      <c r="G13" s="20" t="s">
        <v>11</v>
      </c>
      <c r="I13" s="217" t="s">
        <v>12</v>
      </c>
    </row>
    <row r="14" spans="1:10" ht="15">
      <c r="A14" s="430" t="str">
        <f>Register!A5</f>
        <v>1. WORKING CONDITIONS</v>
      </c>
      <c r="B14" s="431"/>
      <c r="C14" s="328" t="str">
        <f>Register!C10</f>
        <v>Substantial</v>
      </c>
      <c r="D14" s="312">
        <f>Register!B10</f>
        <v>2.7749999999999999</v>
      </c>
      <c r="E14" s="313" t="str">
        <f>Register!D10</f>
        <v>↑</v>
      </c>
      <c r="F14" s="21" t="str">
        <f>Register!I10</f>
        <v>Not at all</v>
      </c>
      <c r="G14" s="319">
        <f>Register!H10</f>
        <v>0</v>
      </c>
      <c r="I14" s="218" t="e">
        <f>Register!#REF!</f>
        <v>#REF!</v>
      </c>
    </row>
    <row r="15" spans="1:10" ht="15">
      <c r="A15" s="432" t="str">
        <f>Register!A11</f>
        <v>2. LAND &amp; WATER RIGHTS</v>
      </c>
      <c r="B15" s="433"/>
      <c r="C15" s="329" t="str">
        <f>Register!C15</f>
        <v>Substantial</v>
      </c>
      <c r="D15" s="314">
        <f>Register!B15</f>
        <v>2.5</v>
      </c>
      <c r="E15" s="315" t="str">
        <f>Register!D15</f>
        <v>↑</v>
      </c>
      <c r="F15" s="22" t="str">
        <f>Register!I15</f>
        <v>Not at all</v>
      </c>
      <c r="G15" s="320">
        <f>Register!H15</f>
        <v>0</v>
      </c>
      <c r="I15" s="219" t="e">
        <f>Register!#REF!</f>
        <v>#REF!</v>
      </c>
    </row>
    <row r="16" spans="1:10" ht="15">
      <c r="A16" s="434" t="str">
        <f>Register!A16</f>
        <v>3. GENDER EQUALITY</v>
      </c>
      <c r="B16" s="435"/>
      <c r="C16" s="329" t="str">
        <f>Register!C22</f>
        <v>Moderate/Low</v>
      </c>
      <c r="D16" s="314">
        <f>Register!B22</f>
        <v>2.21</v>
      </c>
      <c r="E16" s="315" t="str">
        <f>Register!D22</f>
        <v>↑</v>
      </c>
      <c r="F16" s="22" t="str">
        <f>Register!I22</f>
        <v>Not at all</v>
      </c>
      <c r="G16" s="320">
        <f>Register!H22</f>
        <v>0</v>
      </c>
      <c r="I16" s="219" t="e">
        <f>Register!#REF!</f>
        <v>#REF!</v>
      </c>
    </row>
    <row r="17" spans="1:9" ht="15">
      <c r="A17" s="436" t="str">
        <f>Register!A23</f>
        <v>4. FOOD AND NUTRITION SECURITY</v>
      </c>
      <c r="B17" s="437"/>
      <c r="C17" s="329" t="str">
        <f>Register!C28</f>
        <v>Substantial</v>
      </c>
      <c r="D17" s="314">
        <f>Register!B28</f>
        <v>2.8333333333333335</v>
      </c>
      <c r="E17" s="315" t="str">
        <f>Register!D28</f>
        <v>↑</v>
      </c>
      <c r="F17" s="22" t="str">
        <f>Register!I28</f>
        <v>Not at all</v>
      </c>
      <c r="G17" s="320">
        <f>Register!H28</f>
        <v>0</v>
      </c>
      <c r="I17" s="219" t="e">
        <f>Register!#REF!</f>
        <v>#REF!</v>
      </c>
    </row>
    <row r="18" spans="1:9" ht="15">
      <c r="A18" s="446" t="str">
        <f>Register!A29</f>
        <v>5. SOCIAL CAPITAL</v>
      </c>
      <c r="B18" s="447"/>
      <c r="C18" s="329" t="str">
        <f>Register!C33</f>
        <v>Substantial</v>
      </c>
      <c r="D18" s="316">
        <f>Register!B33</f>
        <v>2.8333333333333335</v>
      </c>
      <c r="E18" s="315" t="str">
        <f>Register!D33</f>
        <v>↑</v>
      </c>
      <c r="F18" s="306" t="str">
        <f>Register!I33</f>
        <v>Not at all</v>
      </c>
      <c r="G18" s="320">
        <f>Register!H33</f>
        <v>0</v>
      </c>
      <c r="I18" s="305"/>
    </row>
    <row r="19" spans="1:9" ht="15.75" thickBot="1">
      <c r="A19" s="438" t="str">
        <f>Register!A34</f>
        <v>6. LIVING CONDITIONS</v>
      </c>
      <c r="B19" s="439"/>
      <c r="C19" s="330" t="str">
        <f>Register!C39</f>
        <v>Substantial</v>
      </c>
      <c r="D19" s="317">
        <f>Register!B39</f>
        <v>2.8333333333333335</v>
      </c>
      <c r="E19" s="318" t="str">
        <f>Register!D39</f>
        <v>↑</v>
      </c>
      <c r="F19" s="23" t="str">
        <f>Register!I39</f>
        <v>Not at all</v>
      </c>
      <c r="G19" s="321">
        <f>Register!H39</f>
        <v>0</v>
      </c>
      <c r="I19" s="220" t="e">
        <f>Register!#REF!</f>
        <v>#REF!</v>
      </c>
    </row>
    <row r="20" spans="1:9" s="25" customFormat="1" ht="9" customHeight="1" thickBot="1">
      <c r="A20" s="24"/>
      <c r="E20"/>
      <c r="F20"/>
      <c r="G20" s="14"/>
      <c r="I20" s="221" t="e">
        <f>AVERAGE(I14:I19)</f>
        <v>#REF!</v>
      </c>
    </row>
    <row r="21" spans="1:9" ht="13.5" thickBot="1">
      <c r="A21" s="427" t="s">
        <v>13</v>
      </c>
      <c r="B21" s="428"/>
      <c r="C21" s="428"/>
      <c r="D21" s="428"/>
      <c r="E21" s="428"/>
      <c r="F21" s="428"/>
      <c r="G21" s="429"/>
    </row>
    <row r="22" spans="1:9" ht="107.25" customHeight="1" thickBot="1">
      <c r="A22" s="406"/>
      <c r="B22" s="407"/>
      <c r="C22" s="407"/>
      <c r="D22" s="407"/>
      <c r="E22" s="407"/>
      <c r="F22" s="407"/>
      <c r="G22" s="408"/>
    </row>
    <row r="23" spans="1:9" ht="7.5" customHeight="1" thickBot="1">
      <c r="A23" s="13"/>
      <c r="G23" s="14"/>
    </row>
    <row r="24" spans="1:9" ht="13.5" thickBot="1">
      <c r="A24" s="409" t="s">
        <v>14</v>
      </c>
      <c r="B24" s="410"/>
      <c r="C24" s="410"/>
      <c r="D24" s="417"/>
      <c r="E24" s="417"/>
      <c r="F24" s="417"/>
      <c r="G24" s="418"/>
    </row>
    <row r="25" spans="1:9" ht="105.75" customHeight="1" thickBot="1">
      <c r="A25" s="406"/>
      <c r="B25" s="412"/>
      <c r="C25" s="412"/>
      <c r="D25" s="412"/>
      <c r="E25" s="412"/>
      <c r="F25" s="412"/>
      <c r="G25" s="413"/>
    </row>
    <row r="26" spans="1:9" ht="13.5" thickBot="1">
      <c r="A26" s="409" t="s">
        <v>15</v>
      </c>
      <c r="B26" s="410"/>
      <c r="C26" s="410"/>
      <c r="D26" s="410"/>
      <c r="E26" s="410"/>
      <c r="F26" s="410"/>
      <c r="G26" s="411"/>
    </row>
    <row r="27" spans="1:9" ht="83.25" customHeight="1" thickBot="1">
      <c r="A27" s="414"/>
      <c r="B27" s="415"/>
      <c r="C27" s="415"/>
      <c r="D27" s="415"/>
      <c r="E27" s="415"/>
      <c r="F27" s="415"/>
      <c r="G27" s="416"/>
    </row>
    <row r="28" spans="1:9" ht="13.5" thickBot="1">
      <c r="A28" s="409" t="s">
        <v>16</v>
      </c>
      <c r="B28" s="410"/>
      <c r="C28" s="410"/>
      <c r="D28" s="410"/>
      <c r="E28" s="410"/>
      <c r="F28" s="410"/>
      <c r="G28" s="411"/>
    </row>
    <row r="29" spans="1:9" ht="83.25" customHeight="1" thickBot="1">
      <c r="A29" s="406"/>
      <c r="B29" s="407"/>
      <c r="C29" s="407"/>
      <c r="D29" s="407"/>
      <c r="E29" s="407"/>
      <c r="F29" s="407"/>
      <c r="G29" s="408"/>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91" priority="1" operator="equal">
      <formula>"High"</formula>
    </cfRule>
    <cfRule type="cellIs" dxfId="90" priority="2" operator="equal">
      <formula>"Substantial"</formula>
    </cfRule>
    <cfRule type="cellIs" dxfId="89" priority="3" operator="equal">
      <formula>"Moderate"</formula>
    </cfRule>
    <cfRule type="cellIs" dxfId="88"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A18 C18:G18 A19:G19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6"/>
  <sheetViews>
    <sheetView tabSelected="1" zoomScale="85" zoomScaleNormal="85" zoomScaleSheetLayoutView="100" workbookViewId="0">
      <pane ySplit="4" topLeftCell="A32" activePane="bottomLeft" state="frozen"/>
      <selection pane="bottomLeft" activeCell="E36" sqref="E36"/>
    </sheetView>
  </sheetViews>
  <sheetFormatPr defaultColWidth="8.85546875" defaultRowHeight="12.75"/>
  <cols>
    <col min="1" max="1" width="36.7109375" customWidth="1"/>
    <col min="2" max="2" width="10.28515625" style="273" customWidth="1"/>
    <col min="3" max="3" width="15.140625" style="25" customWidth="1"/>
    <col min="4" max="4" width="6.28515625" style="25" customWidth="1"/>
    <col min="5" max="5" width="66.42578125" customWidth="1"/>
    <col min="6" max="7" width="39.28515625" customWidth="1"/>
    <col min="8" max="8" width="6" style="273" customWidth="1"/>
    <col min="9" max="9" width="14.140625" style="25" customWidth="1"/>
    <col min="10" max="10" width="8.85546875" hidden="1" customWidth="1"/>
    <col min="11" max="11" width="9.140625" hidden="1" customWidth="1"/>
    <col min="12" max="12" width="14.85546875" hidden="1" customWidth="1"/>
    <col min="13" max="13" width="9.140625" hidden="1" customWidth="1"/>
    <col min="14" max="14" width="9.140625" customWidth="1"/>
  </cols>
  <sheetData>
    <row r="1" spans="1:15" s="105" customFormat="1" ht="27.75" customHeight="1" thickBot="1">
      <c r="A1" s="455" t="str">
        <f>Profile!F1</f>
        <v>Bananas</v>
      </c>
      <c r="B1" s="456"/>
      <c r="C1" s="365" t="s">
        <v>17</v>
      </c>
      <c r="D1" s="451" t="str">
        <f>Profile!E2</f>
        <v>Dominican Republic</v>
      </c>
      <c r="E1" s="452"/>
      <c r="F1" s="363" t="s">
        <v>18</v>
      </c>
      <c r="G1" s="364">
        <f>Profile!B3</f>
        <v>43237</v>
      </c>
      <c r="H1" s="453" t="s">
        <v>19</v>
      </c>
      <c r="I1" s="454"/>
      <c r="M1" s="106"/>
    </row>
    <row r="2" spans="1:15" s="105" customFormat="1" ht="10.5" customHeight="1">
      <c r="A2" s="459" t="s">
        <v>20</v>
      </c>
      <c r="B2" s="471" t="s">
        <v>11</v>
      </c>
      <c r="C2" s="474" t="s">
        <v>10</v>
      </c>
      <c r="D2" s="462" t="s">
        <v>8</v>
      </c>
      <c r="E2" s="468" t="s">
        <v>21</v>
      </c>
      <c r="F2" s="462" t="s">
        <v>22</v>
      </c>
      <c r="G2" s="465" t="s">
        <v>23</v>
      </c>
      <c r="H2" s="453" t="s">
        <v>24</v>
      </c>
      <c r="I2" s="454"/>
      <c r="M2" s="106"/>
    </row>
    <row r="3" spans="1:15" s="106" customFormat="1" ht="13.5" customHeight="1" thickBot="1">
      <c r="A3" s="460"/>
      <c r="B3" s="472"/>
      <c r="C3" s="475"/>
      <c r="D3" s="463"/>
      <c r="E3" s="469"/>
      <c r="F3" s="463"/>
      <c r="G3" s="466"/>
      <c r="H3" s="457" t="s">
        <v>25</v>
      </c>
      <c r="I3" s="458"/>
      <c r="L3" s="107" t="str">
        <f>Questionnaire!$N$3</f>
        <v>High</v>
      </c>
      <c r="M3" s="106" t="s">
        <v>26</v>
      </c>
    </row>
    <row r="4" spans="1:15" s="108" customFormat="1" ht="13.5" thickBot="1">
      <c r="A4" s="461"/>
      <c r="B4" s="473"/>
      <c r="C4" s="476"/>
      <c r="D4" s="464"/>
      <c r="E4" s="470"/>
      <c r="F4" s="464"/>
      <c r="G4" s="467"/>
      <c r="H4" s="84" t="s">
        <v>27</v>
      </c>
      <c r="I4" s="85" t="s">
        <v>28</v>
      </c>
      <c r="L4" s="107" t="str">
        <f>Questionnaire!$N$4</f>
        <v>Substantial</v>
      </c>
      <c r="M4" s="106" t="s">
        <v>29</v>
      </c>
    </row>
    <row r="5" spans="1:15" s="106" customFormat="1" ht="15" customHeight="1" thickBot="1">
      <c r="A5" s="53" t="str">
        <f>Questionnaire!$A$3</f>
        <v>1. WORKING CONDITIONS</v>
      </c>
      <c r="B5" s="54"/>
      <c r="C5" s="54"/>
      <c r="D5" s="54"/>
      <c r="E5" s="55"/>
      <c r="F5" s="55"/>
      <c r="G5" s="55"/>
      <c r="H5" s="55"/>
      <c r="I5" s="277"/>
      <c r="L5" s="107" t="str">
        <f>Questionnaire!$N$5</f>
        <v>Moderate/Low</v>
      </c>
      <c r="M5" s="106" t="s">
        <v>30</v>
      </c>
    </row>
    <row r="6" spans="1:15" s="109" customFormat="1" ht="71.25">
      <c r="A6" s="56" t="str">
        <f>Questionnaire!$A$4</f>
        <v>1.1 Respect of labour rights</v>
      </c>
      <c r="B6" s="331">
        <f>Questionnaire!J10</f>
        <v>2.6</v>
      </c>
      <c r="C6" s="332" t="str">
        <f>IF(B6&lt;1.5,$L$6,IF(B6&lt;2.5,$L$5,IF(B6&lt;3.5,$L$4,IF(B6&lt;4.5,$L$3,"n/a"))))</f>
        <v>Substantial</v>
      </c>
      <c r="D6" s="333" t="str">
        <f>IF(H6&lt;B6,"↑",IF(H6&gt;B6,"↓","↔"))</f>
        <v>↑</v>
      </c>
      <c r="E6" s="2" t="s">
        <v>31</v>
      </c>
      <c r="F6" s="1" t="s">
        <v>32</v>
      </c>
      <c r="G6" s="1"/>
      <c r="H6" s="234">
        <v>0</v>
      </c>
      <c r="I6" s="276" t="str">
        <f>IF(H6&lt;1.5,$L$6,IF(H6&lt;2.5,$L$5,IF(H6&lt;3.5,$L$4,IF(H6&lt;4.5,$L$3,"n/a"))))</f>
        <v>Not at all</v>
      </c>
      <c r="K6" s="109" t="s">
        <v>33</v>
      </c>
      <c r="L6" s="107" t="str">
        <f>Questionnaire!$N$6</f>
        <v>Not at all</v>
      </c>
      <c r="M6" s="109" t="s">
        <v>34</v>
      </c>
    </row>
    <row r="7" spans="1:15" s="109" customFormat="1" ht="14.25">
      <c r="A7" s="57" t="str">
        <f>Questionnaire!$A$11</f>
        <v>1.2 Child Labour</v>
      </c>
      <c r="B7" s="334">
        <f>Questionnaire!J14</f>
        <v>4</v>
      </c>
      <c r="C7" s="335" t="str">
        <f>IF(B7&lt;1.5,$L$6,IF(B7&lt;2.5,$L$5,IF(B7&lt;3.5,$L$4,IF(B7&lt;4.5,$L$3,"n/a"))))</f>
        <v>High</v>
      </c>
      <c r="D7" s="336" t="str">
        <f>IF(H7&lt;B7,"↑",IF(H7&gt;B7,"↓","↔"))</f>
        <v>↑</v>
      </c>
      <c r="E7" s="3" t="s">
        <v>35</v>
      </c>
      <c r="F7" s="3" t="s">
        <v>36</v>
      </c>
      <c r="G7" s="3"/>
      <c r="H7" s="235">
        <v>0</v>
      </c>
      <c r="I7" s="276" t="str">
        <f>IF(H7&lt;1.5,$L$6,IF(H7&lt;2.5,$L$5,IF(H7&lt;3.5,$L$4,IF(H7&lt;4.5,$L$3,"n/a"))))</f>
        <v>Not at all</v>
      </c>
      <c r="K7" s="109" t="s">
        <v>37</v>
      </c>
      <c r="L7" s="107" t="str">
        <f>Questionnaire!$N$7</f>
        <v>n/a</v>
      </c>
    </row>
    <row r="8" spans="1:15" s="109" customFormat="1" ht="57">
      <c r="A8" s="57" t="str">
        <f>Questionnaire!$A$15</f>
        <v>1.3 Job safety</v>
      </c>
      <c r="B8" s="334">
        <f>Questionnaire!J17</f>
        <v>2</v>
      </c>
      <c r="C8" s="337" t="str">
        <f>IF(B8&lt;1.5,$L$6,IF(B8&lt;2.5,$L$5,IF(B8&lt;3.5,$L$4,IF(B8&lt;4.5,$L$3,"n/a"))))</f>
        <v>Moderate/Low</v>
      </c>
      <c r="D8" s="336" t="str">
        <f>IF(H8&lt;B8,"↑",IF(H8&gt;B8,"↓","↔"))</f>
        <v>↑</v>
      </c>
      <c r="E8" s="3" t="s">
        <v>38</v>
      </c>
      <c r="F8" s="3" t="s">
        <v>39</v>
      </c>
      <c r="G8" s="3"/>
      <c r="H8" s="235">
        <v>0</v>
      </c>
      <c r="I8" s="276" t="str">
        <f>IF(H8&lt;1.5,$L$6,IF(H8&lt;2.5,$L$5,IF(H8&lt;3.5,$L$4,IF(H8&lt;4.5,$L$3,"n/a"))))</f>
        <v>Not at all</v>
      </c>
      <c r="K8" s="109" t="s">
        <v>40</v>
      </c>
      <c r="L8" s="107"/>
    </row>
    <row r="9" spans="1:15" s="109" customFormat="1" ht="43.5" thickBot="1">
      <c r="A9" s="58" t="str">
        <f>Questionnaire!$A$18</f>
        <v>1.4 Attractiveness</v>
      </c>
      <c r="B9" s="338">
        <f>Questionnaire!J21</f>
        <v>2.5</v>
      </c>
      <c r="C9" s="335" t="str">
        <f>IF(B9&lt;1.5,$L$6,IF(B9&lt;2.5,$L$5,IF(B9&lt;3.5,$L$4,IF(B9&lt;4.5,$L$3,"n/a"))))</f>
        <v>Substantial</v>
      </c>
      <c r="D9" s="339" t="str">
        <f>IF(H9&lt;B9,"↑",IF(H9&gt;B9,"↓","↔"))</f>
        <v>↑</v>
      </c>
      <c r="E9" s="4" t="s">
        <v>41</v>
      </c>
      <c r="F9" s="4" t="s">
        <v>42</v>
      </c>
      <c r="G9" s="4"/>
      <c r="H9" s="236">
        <v>0</v>
      </c>
      <c r="I9" s="247" t="str">
        <f>IF(H9&lt;1.5,$L$6,IF(H9&lt;2.5,$L$5,IF(H9&lt;3.5,$L$4,IF(H9&lt;4.5,$L$3,"n/a"))))</f>
        <v>Not at all</v>
      </c>
      <c r="L9" s="107"/>
    </row>
    <row r="10" spans="1:15" s="109" customFormat="1" ht="18" customHeight="1" thickTop="1" thickBot="1">
      <c r="A10" s="59" t="s">
        <v>43</v>
      </c>
      <c r="B10" s="340">
        <f>IF(COUNT(B6:B9)=0,"n/a",(AVERAGE(B6:B9)))</f>
        <v>2.7749999999999999</v>
      </c>
      <c r="C10" s="397" t="str">
        <f>IF(B10&lt;1.5,$L$6,IF(B10&lt;2.5,$L$5,IF(B10&lt;3.5,$L$4,IF(B10&lt;4.5,$L$3,"n/a"))))</f>
        <v>Substantial</v>
      </c>
      <c r="D10" s="341" t="str">
        <f>IF(H10&lt;B10,"↑",IF(H10&gt;B10,"↓","↔"))</f>
        <v>↑</v>
      </c>
      <c r="E10" s="11"/>
      <c r="F10" s="110"/>
      <c r="G10" s="110"/>
      <c r="H10" s="12">
        <f>AVERAGE(H6:H9)</f>
        <v>0</v>
      </c>
      <c r="I10" s="275" t="str">
        <f>IF(H10&lt;1.5,$L$6,IF(H10&lt;2.5,$L$5,IF(H10&lt;3.5,$L$4,IF(H10&lt;4.5,$L$3,"n/a"))))</f>
        <v>Not at all</v>
      </c>
      <c r="O10" s="283"/>
    </row>
    <row r="11" spans="1:15" s="109" customFormat="1" ht="15" customHeight="1" thickBot="1">
      <c r="A11" s="60" t="str">
        <f>Questionnaire!$A$22</f>
        <v>2. LAND &amp; WATER RIGHTS</v>
      </c>
      <c r="B11" s="342"/>
      <c r="C11" s="342"/>
      <c r="D11" s="343"/>
      <c r="E11" s="61"/>
      <c r="F11" s="61"/>
      <c r="G11" s="61"/>
      <c r="H11" s="61"/>
      <c r="I11" s="278"/>
    </row>
    <row r="12" spans="1:15" s="109" customFormat="1" ht="85.5">
      <c r="A12" s="62" t="str">
        <f>Questionnaire!$A$23</f>
        <v xml:space="preserve">2.1 Adherence to VGGT </v>
      </c>
      <c r="B12" s="344">
        <f>Questionnaire!J26</f>
        <v>3</v>
      </c>
      <c r="C12" s="345" t="str">
        <f>IF(B12&lt;1.5,$L$6,IF(B12&lt;2.5,$L$5,IF(B12&lt;3.5,$L$4,IF(B12&lt;4.5,$L$3,"n/a"))))</f>
        <v>Substantial</v>
      </c>
      <c r="D12" s="336" t="str">
        <f>IF(H12&lt;B12,"↑",IF(H12&gt;B12,"↓","↔"))</f>
        <v>↑</v>
      </c>
      <c r="E12" s="3" t="s">
        <v>44</v>
      </c>
      <c r="F12" s="1" t="s">
        <v>45</v>
      </c>
      <c r="G12" s="1"/>
      <c r="H12" s="234">
        <v>0</v>
      </c>
      <c r="I12" s="276" t="str">
        <f>IF(H12&lt;1.5,$L$6,IF(H12&lt;2.5,$L$5,IF(H12&lt;3.5,$L$4,IF(H12&lt;4.5,$L$3,"n/a"))))</f>
        <v>Not at all</v>
      </c>
    </row>
    <row r="13" spans="1:15" s="109" customFormat="1" ht="16.5" customHeight="1">
      <c r="A13" s="63" t="str">
        <f>Questionnaire!$A$27</f>
        <v>2.2 Transparency, participation and consultation</v>
      </c>
      <c r="B13" s="346" t="str">
        <f>Questionnaire!J32</f>
        <v>n/a</v>
      </c>
      <c r="C13" s="337" t="str">
        <f>IF(B13&lt;1.5,$L$6,IF(B13&lt;2.5,$L$5,IF(B13&lt;3.5,$L$4,IF(B13&lt;4.5,$L$3,"n/a"))))</f>
        <v>n/a</v>
      </c>
      <c r="D13" s="336" t="str">
        <f>IF(H13&lt;B13,"↑",IF(H13&gt;B13,"↓","↔"))</f>
        <v>↑</v>
      </c>
      <c r="E13" s="3" t="s">
        <v>36</v>
      </c>
      <c r="F13" s="3" t="s">
        <v>36</v>
      </c>
      <c r="G13" s="3"/>
      <c r="H13" s="235">
        <v>0</v>
      </c>
      <c r="I13" s="276" t="str">
        <f>IF(H13&lt;1.5,$L$6,IF(H13&lt;2.5,$L$5,IF(H13&lt;3.5,$L$4,IF(H13&lt;4.5,$L$3,"n/a"))))</f>
        <v>Not at all</v>
      </c>
    </row>
    <row r="14" spans="1:15" s="109" customFormat="1" ht="86.25" thickBot="1">
      <c r="A14" s="64" t="str">
        <f>Questionnaire!$A$33</f>
        <v>2.3  Equity,compensation and justice</v>
      </c>
      <c r="B14" s="347">
        <f>Questionnaire!J38</f>
        <v>2</v>
      </c>
      <c r="C14" s="335" t="str">
        <f>IF(B14&lt;1.5,$L$6,IF(B14&lt;2.5,$L$5,IF(B14&lt;3.5,$L$4,IF(B14&lt;4.5,$L$3,"n/a"))))</f>
        <v>Moderate/Low</v>
      </c>
      <c r="D14" s="339" t="str">
        <f>IF(H14&lt;B14,"↑",IF(H14&gt;B14,"↓","↔"))</f>
        <v>↑</v>
      </c>
      <c r="E14" s="3" t="s">
        <v>46</v>
      </c>
      <c r="F14" s="4" t="s">
        <v>47</v>
      </c>
      <c r="G14" s="4"/>
      <c r="H14" s="236">
        <v>0</v>
      </c>
      <c r="I14" s="247" t="str">
        <f>IF(H14&lt;1.5,$L$6,IF(H14&lt;2.5,$L$5,IF(H14&lt;3.5,$L$4,IF(H14&lt;4.5,$L$3,"n/a"))))</f>
        <v>Not at all</v>
      </c>
    </row>
    <row r="15" spans="1:15" s="106" customFormat="1" ht="14.25" thickTop="1" thickBot="1">
      <c r="A15" s="65" t="s">
        <v>43</v>
      </c>
      <c r="B15" s="348">
        <f>IF(COUNT(B12:B14)=0,"n/a",(AVERAGE(B12:B14)))</f>
        <v>2.5</v>
      </c>
      <c r="C15" s="349" t="str">
        <f>IF(B15&lt;1.5,$L$6,IF(B15&lt;2.5,$L$5,IF(B15&lt;3.5,$L$4,IF(B15&lt;4.5,$L$3,"n/a"))))</f>
        <v>Substantial</v>
      </c>
      <c r="D15" s="341" t="str">
        <f>IF(H15&lt;B15,"↑",IF(H15&gt;B15,"↓","↔"))</f>
        <v>↑</v>
      </c>
      <c r="E15" s="110"/>
      <c r="F15" s="110"/>
      <c r="G15" s="110"/>
      <c r="H15" s="10">
        <f>AVERAGE(H12:H14)</f>
        <v>0</v>
      </c>
      <c r="I15" s="275" t="str">
        <f>IF(H15&lt;1.5,$L$6,IF(H15&lt;2.5,$L$5,IF(H15&lt;3.5,$L$4,IF(H15&lt;4.5,$L$3,"n/a"))))</f>
        <v>Not at all</v>
      </c>
    </row>
    <row r="16" spans="1:15" s="109" customFormat="1" ht="15" customHeight="1" thickBot="1">
      <c r="A16" s="66" t="str">
        <f>Questionnaire!$A$39</f>
        <v>3. GENDER EQUALITY</v>
      </c>
      <c r="B16" s="342"/>
      <c r="C16" s="342"/>
      <c r="D16" s="342"/>
      <c r="E16" s="67"/>
      <c r="F16" s="67"/>
      <c r="G16" s="67"/>
      <c r="H16" s="67"/>
      <c r="I16" s="279"/>
    </row>
    <row r="17" spans="1:9" s="109" customFormat="1" ht="42.75">
      <c r="A17" s="68" t="str">
        <f>Questionnaire!$A$40</f>
        <v>3.1 Economic activities</v>
      </c>
      <c r="B17" s="344">
        <f>Questionnaire!J43</f>
        <v>2</v>
      </c>
      <c r="C17" s="345" t="str">
        <f t="shared" ref="C17:C22" si="0">IF(B17&lt;1.5,$L$6,IF(B17&lt;2.5,$L$5,IF(B17&lt;3.5,$L$4,IF(B17&lt;4.5,$L$3,"n/a"))))</f>
        <v>Moderate/Low</v>
      </c>
      <c r="D17" s="336" t="str">
        <f>IF(H17&lt;B17,"↑",IF(H17&gt;B17,"↓","↔"))</f>
        <v>↑</v>
      </c>
      <c r="E17" s="5" t="s">
        <v>48</v>
      </c>
      <c r="F17" s="1" t="s">
        <v>49</v>
      </c>
      <c r="G17" s="1"/>
      <c r="H17" s="234">
        <v>0</v>
      </c>
      <c r="I17" s="276" t="str">
        <f t="shared" ref="I17:I22" si="1">IF(H17&lt;1.5,$L$6,IF(H17&lt;2.5,$L$5,IF(H17&lt;3.5,$L$4,IF(H17&lt;4.5,$L$3,"n/a"))))</f>
        <v>Not at all</v>
      </c>
    </row>
    <row r="18" spans="1:9" s="109" customFormat="1" ht="42.75">
      <c r="A18" s="68" t="str">
        <f>Questionnaire!$A$44</f>
        <v>3.2 Access to resources and services</v>
      </c>
      <c r="B18" s="346">
        <f>Questionnaire!J49</f>
        <v>2.25</v>
      </c>
      <c r="C18" s="350" t="str">
        <f t="shared" si="0"/>
        <v>Moderate/Low</v>
      </c>
      <c r="D18" s="336" t="str">
        <f t="shared" ref="D18:D20" si="2">IF(H18&lt;B18,"↑",IF(H18&gt;B18,"↓","↔"))</f>
        <v>↑</v>
      </c>
      <c r="E18" s="6" t="s">
        <v>50</v>
      </c>
      <c r="F18" s="3" t="s">
        <v>51</v>
      </c>
      <c r="G18" s="3"/>
      <c r="H18" s="235">
        <v>0</v>
      </c>
      <c r="I18" s="276" t="str">
        <f t="shared" si="1"/>
        <v>Not at all</v>
      </c>
    </row>
    <row r="19" spans="1:9" s="109" customFormat="1" ht="99.75">
      <c r="A19" s="68" t="str">
        <f>Questionnaire!$A$50</f>
        <v>3.3 Decision making</v>
      </c>
      <c r="B19" s="346">
        <f>Questionnaire!J56</f>
        <v>2.8</v>
      </c>
      <c r="C19" s="337" t="str">
        <f t="shared" si="0"/>
        <v>Substantial</v>
      </c>
      <c r="D19" s="351" t="str">
        <f t="shared" si="2"/>
        <v>↑</v>
      </c>
      <c r="E19" s="239" t="s">
        <v>52</v>
      </c>
      <c r="F19" s="3" t="s">
        <v>53</v>
      </c>
      <c r="G19" s="240"/>
      <c r="H19" s="238">
        <v>0</v>
      </c>
      <c r="I19" s="276" t="str">
        <f t="shared" si="1"/>
        <v>Not at all</v>
      </c>
    </row>
    <row r="20" spans="1:9" s="109" customFormat="1" ht="42.75">
      <c r="A20" s="68" t="str">
        <f>Questionnaire!$A$57</f>
        <v>3.4 Leadership and empowerment</v>
      </c>
      <c r="B20" s="346">
        <f>Questionnaire!J62</f>
        <v>2</v>
      </c>
      <c r="C20" s="335" t="str">
        <f t="shared" si="0"/>
        <v>Moderate/Low</v>
      </c>
      <c r="D20" s="336" t="str">
        <f t="shared" si="2"/>
        <v>↑</v>
      </c>
      <c r="E20" s="82" t="s">
        <v>54</v>
      </c>
      <c r="F20" s="1" t="s">
        <v>49</v>
      </c>
      <c r="G20" s="83"/>
      <c r="H20" s="235">
        <v>0</v>
      </c>
      <c r="I20" s="276" t="str">
        <f t="shared" si="1"/>
        <v>Not at all</v>
      </c>
    </row>
    <row r="21" spans="1:9" s="109" customFormat="1" ht="43.5" thickBot="1">
      <c r="A21" s="69" t="str">
        <f>Questionnaire!$A$63</f>
        <v>3.5 Hardship and division of labour</v>
      </c>
      <c r="B21" s="347">
        <f>Questionnaire!J66</f>
        <v>2</v>
      </c>
      <c r="C21" s="352" t="str">
        <f t="shared" si="0"/>
        <v>Moderate/Low</v>
      </c>
      <c r="D21" s="339" t="str">
        <f>IF(H21&lt;B21,"↑",IF(H21&gt;B21,"↓","↔"))</f>
        <v>↑</v>
      </c>
      <c r="E21" s="7" t="s">
        <v>55</v>
      </c>
      <c r="F21" s="4" t="s">
        <v>56</v>
      </c>
      <c r="G21" s="4"/>
      <c r="H21" s="236">
        <v>0</v>
      </c>
      <c r="I21" s="247" t="str">
        <f t="shared" si="1"/>
        <v>Not at all</v>
      </c>
    </row>
    <row r="22" spans="1:9" s="106" customFormat="1" ht="14.25" thickTop="1" thickBot="1">
      <c r="A22" s="81" t="s">
        <v>43</v>
      </c>
      <c r="B22" s="348">
        <f>IF(COUNT(B17:B21)=0,"n/a",(AVERAGE(B17:B21)))</f>
        <v>2.21</v>
      </c>
      <c r="C22" s="353" t="str">
        <f t="shared" si="0"/>
        <v>Moderate/Low</v>
      </c>
      <c r="D22" s="341" t="str">
        <f>IF(H22&lt;B22,"↑",IF(H22&gt;B22,"↓","↔"))</f>
        <v>↑</v>
      </c>
      <c r="E22" s="110"/>
      <c r="F22" s="110"/>
      <c r="G22" s="110"/>
      <c r="H22" s="10">
        <f>AVERAGE(H17:H21)</f>
        <v>0</v>
      </c>
      <c r="I22" s="275" t="str">
        <f t="shared" si="1"/>
        <v>Not at all</v>
      </c>
    </row>
    <row r="23" spans="1:9" s="109" customFormat="1" ht="15" customHeight="1" thickBot="1">
      <c r="A23" s="52" t="str">
        <f>Questionnaire!$A$67</f>
        <v>4. FOOD AND NUTRITION SECURITY</v>
      </c>
      <c r="B23" s="342"/>
      <c r="C23" s="342"/>
      <c r="D23" s="342"/>
      <c r="E23" s="70"/>
      <c r="F23" s="70"/>
      <c r="G23" s="70"/>
      <c r="H23" s="70"/>
      <c r="I23" s="280"/>
    </row>
    <row r="24" spans="1:9" s="109" customFormat="1" ht="18.75" customHeight="1">
      <c r="A24" s="71" t="str">
        <f>Questionnaire!$A$68</f>
        <v xml:space="preserve">4.1 Availability of food </v>
      </c>
      <c r="B24" s="344">
        <f>Questionnaire!J71</f>
        <v>4</v>
      </c>
      <c r="C24" s="345" t="str">
        <f>IF(B24&lt;1.5,$L$6,IF(B24&lt;2.5,$L$5,IF(B24&lt;3.5,$L$4,IF(B24&lt;4.5,$L$3,"n/a"))))</f>
        <v>High</v>
      </c>
      <c r="D24" s="333" t="str">
        <f>IF(H24&lt;B24,"↑",IF(H24&gt;B24,"↓","↔"))</f>
        <v>↑</v>
      </c>
      <c r="E24" s="5" t="s">
        <v>57</v>
      </c>
      <c r="F24" s="1" t="s">
        <v>36</v>
      </c>
      <c r="G24" s="1"/>
      <c r="H24" s="234">
        <v>0</v>
      </c>
      <c r="I24" s="276" t="str">
        <f>IF(H24&lt;1.5,$L$6,IF(H24&lt;2.5,$L$5,IF(H24&lt;3.5,$L$4,IF(H24&lt;4.5,$L$3,"n/a"))))</f>
        <v>Not at all</v>
      </c>
    </row>
    <row r="25" spans="1:9" s="109" customFormat="1" ht="31.5" customHeight="1">
      <c r="A25" s="72" t="str">
        <f>Questionnaire!$A$72</f>
        <v xml:space="preserve">4.2 Accessibility of food </v>
      </c>
      <c r="B25" s="346">
        <f>Questionnaire!J75</f>
        <v>2.5</v>
      </c>
      <c r="C25" s="337" t="str">
        <f>IF(B25&lt;1.5,$L$6,IF(B25&lt;2.5,$L$5,IF(B25&lt;3.5,$L$4,IF(B25&lt;4.5,$L$3,"n/a"))))</f>
        <v>Substantial</v>
      </c>
      <c r="D25" s="336" t="str">
        <f>IF(H25&lt;B25,"↑",IF(H25&gt;B25,"↓","↔"))</f>
        <v>↑</v>
      </c>
      <c r="E25" s="6" t="s">
        <v>58</v>
      </c>
      <c r="F25" s="3" t="s">
        <v>59</v>
      </c>
      <c r="G25" s="3"/>
      <c r="H25" s="235">
        <v>0</v>
      </c>
      <c r="I25" s="276" t="str">
        <f>IF(H25&lt;1.5,$L$6,IF(H25&lt;2.5,$L$5,IF(H25&lt;3.5,$L$4,IF(H25&lt;4.5,$L$3,"n/a"))))</f>
        <v>Not at all</v>
      </c>
    </row>
    <row r="26" spans="1:9" s="109" customFormat="1" ht="28.5">
      <c r="A26" s="73" t="str">
        <f>Questionnaire!$A$76</f>
        <v xml:space="preserve">4.3 Utilisation and nutritional adequacy </v>
      </c>
      <c r="B26" s="346">
        <f>Questionnaire!J80</f>
        <v>2.3333333333333335</v>
      </c>
      <c r="C26" s="337" t="str">
        <f>IF(B26&lt;1.5,$L$6,IF(B26&lt;2.5,$L$5,IF(B26&lt;3.5,$L$4,IF(B26&lt;4.5,$L$3,"n/a"))))</f>
        <v>Moderate/Low</v>
      </c>
      <c r="D26" s="336" t="str">
        <f>IF(H26&lt;B26,"↑",IF(H26&gt;B26,"↓","↔"))</f>
        <v>↑</v>
      </c>
      <c r="E26" s="6" t="s">
        <v>60</v>
      </c>
      <c r="F26" s="3" t="s">
        <v>61</v>
      </c>
      <c r="G26" s="3"/>
      <c r="H26" s="235">
        <v>0</v>
      </c>
      <c r="I26" s="276" t="str">
        <f>IF(H26&lt;1.5,$L$6,IF(H26&lt;2.5,$L$5,IF(H26&lt;3.5,$L$4,IF(H26&lt;4.5,$L$3,"n/a"))))</f>
        <v>Not at all</v>
      </c>
    </row>
    <row r="27" spans="1:9" s="109" customFormat="1" ht="29.25" thickBot="1">
      <c r="A27" s="74" t="str">
        <f>Questionnaire!$A$81</f>
        <v xml:space="preserve">4.4 Stability </v>
      </c>
      <c r="B27" s="347">
        <f>Questionnaire!J84</f>
        <v>2.5</v>
      </c>
      <c r="C27" s="335" t="str">
        <f>IF(B27&lt;1.5,$L$6,IF(B27&lt;2.5,$L$5,IF(B27&lt;3.5,$L$4,IF(B27&lt;4.5,$L$3,"n/a"))))</f>
        <v>Substantial</v>
      </c>
      <c r="D27" s="339" t="str">
        <f>IF(H27&lt;B27,"↑",IF(H27&gt;B27,"↓","↔"))</f>
        <v>↑</v>
      </c>
      <c r="E27" s="7" t="s">
        <v>62</v>
      </c>
      <c r="F27" s="4" t="s">
        <v>63</v>
      </c>
      <c r="G27" s="4"/>
      <c r="H27" s="236">
        <v>0</v>
      </c>
      <c r="I27" s="247" t="str">
        <f>IF(H27&lt;1.5,$L$6,IF(H27&lt;2.5,$L$5,IF(H27&lt;3.5,$L$4,IF(H27&lt;4.5,$L$3,"n/a"))))</f>
        <v>Not at all</v>
      </c>
    </row>
    <row r="28" spans="1:9" s="106" customFormat="1" ht="14.25" thickTop="1" thickBot="1">
      <c r="A28" s="75" t="s">
        <v>43</v>
      </c>
      <c r="B28" s="348">
        <f>IF(COUNT(B24:B27)=0,"n/a",(AVERAGE(B24:B27)))</f>
        <v>2.8333333333333335</v>
      </c>
      <c r="C28" s="349" t="str">
        <f>IF(B28&lt;1.5,$L$6,IF(B28&lt;2.5,$L$5,IF(B28&lt;3.5,$L$4,IF(B28&lt;4.5,$L$3,"n/a"))))</f>
        <v>Substantial</v>
      </c>
      <c r="D28" s="341" t="str">
        <f>IF(H28&lt;B28,"↑",IF(H28&gt;B28,"↓","↔"))</f>
        <v>↑</v>
      </c>
      <c r="E28" s="110"/>
      <c r="F28" s="110"/>
      <c r="G28" s="110"/>
      <c r="H28" s="10">
        <f>AVERAGE(H24:H27)</f>
        <v>0</v>
      </c>
      <c r="I28" s="275" t="str">
        <f>IF(H28&lt;1.5,$L$6,IF(H28&lt;2.5,$L$5,IF(H28&lt;3.5,$L$4,IF(H28&lt;4.5,$L$3,"n/a"))))</f>
        <v>Not at all</v>
      </c>
    </row>
    <row r="29" spans="1:9" s="106" customFormat="1" ht="13.5" thickBot="1">
      <c r="A29" s="304" t="str">
        <f>Questionnaire!$A$85</f>
        <v>5. SOCIAL CAPITAL</v>
      </c>
      <c r="B29" s="354"/>
      <c r="C29" s="355"/>
      <c r="D29" s="355"/>
      <c r="E29" s="296"/>
      <c r="F29" s="296"/>
      <c r="G29" s="296"/>
      <c r="H29" s="297"/>
      <c r="I29" s="298"/>
    </row>
    <row r="30" spans="1:9" s="106" customFormat="1" ht="72" thickBot="1">
      <c r="A30" s="301" t="str">
        <f>Questionnaire!$A$86</f>
        <v>5.1 Strength of producer organisations</v>
      </c>
      <c r="B30" s="356">
        <f>Questionnaire!J91</f>
        <v>2.5</v>
      </c>
      <c r="C30" s="332" t="str">
        <f>IF(B30&lt;1.5,$L$6,IF(B30&lt;2.5,$L$5,IF(B30&lt;3.5,$L$4,IF(B30&lt;4.5,$L$3,"n/a"))))</f>
        <v>Substantial</v>
      </c>
      <c r="D30" s="333" t="str">
        <f t="shared" ref="D30:D32" si="3">IF(H30&lt;B30,"↑",IF(H30&gt;B30,"↓","↔"))</f>
        <v>↑</v>
      </c>
      <c r="E30" s="6" t="s">
        <v>64</v>
      </c>
      <c r="F30" s="4" t="s">
        <v>65</v>
      </c>
      <c r="G30" s="399"/>
      <c r="H30" s="234">
        <v>0</v>
      </c>
      <c r="I30" s="276" t="str">
        <f>IF(H30&lt;1.5,$L$6,IF(H30&lt;2.5,$L$5,IF(H30&lt;3.5,$L$4,IF(H30&lt;4.5,$L$3,"n/a"))))</f>
        <v>Not at all</v>
      </c>
    </row>
    <row r="31" spans="1:9" s="106" customFormat="1" ht="43.5" thickTop="1">
      <c r="A31" s="302" t="str">
        <f>Questionnaire!$A$92</f>
        <v>5.2 Information and confidence</v>
      </c>
      <c r="B31" s="357">
        <f>Questionnaire!J95</f>
        <v>2.5</v>
      </c>
      <c r="C31" s="337" t="str">
        <f>IF(B31&lt;1.5,$L$6,IF(B31&lt;2.5,$L$5,IF(B31&lt;3.5,$L$4,IF(B31&lt;4.5,$L$3,"n/a"))))</f>
        <v>Substantial</v>
      </c>
      <c r="D31" s="350" t="str">
        <f t="shared" si="3"/>
        <v>↑</v>
      </c>
      <c r="E31" s="6" t="s">
        <v>66</v>
      </c>
      <c r="F31" s="3" t="s">
        <v>67</v>
      </c>
      <c r="G31" s="400"/>
      <c r="H31" s="234">
        <v>0</v>
      </c>
      <c r="I31" s="276" t="str">
        <f>IF(H31&lt;1.5,$L$6,IF(H31&lt;2.5,$L$5,IF(H31&lt;3.5,$L$4,IF(H31&lt;4.5,$L$3,"n/a"))))</f>
        <v>Not at all</v>
      </c>
    </row>
    <row r="32" spans="1:9" s="106" customFormat="1" ht="29.25" thickBot="1">
      <c r="A32" s="303" t="str">
        <f>Questionnaire!$A$96</f>
        <v>5.3 Social involvement</v>
      </c>
      <c r="B32" s="358">
        <f>Questionnaire!J100</f>
        <v>3.5</v>
      </c>
      <c r="C32" s="335" t="str">
        <f>IF(B32&lt;1.5,$L$6,IF(B32&lt;2.5,$L$5,IF(B32&lt;3.5,$L$4,IF(B32&lt;4.5,$L$3,"n/a"))))</f>
        <v>High</v>
      </c>
      <c r="D32" s="352" t="str">
        <f t="shared" si="3"/>
        <v>↑</v>
      </c>
      <c r="E32" s="6" t="s">
        <v>68</v>
      </c>
      <c r="F32" s="3" t="s">
        <v>36</v>
      </c>
      <c r="G32" s="401"/>
      <c r="H32" s="236">
        <v>0</v>
      </c>
      <c r="I32" s="243" t="str">
        <f>IF(H32&lt;1.5,$L$6,IF(H32&lt;2.5,$L$5,IF(H32&lt;3.5,$L$4,IF(H32&lt;4.5,$L$3,"n/a"))))</f>
        <v>Not at all</v>
      </c>
    </row>
    <row r="33" spans="1:9" s="106" customFormat="1" ht="14.25" thickTop="1" thickBot="1">
      <c r="A33" s="299" t="s">
        <v>43</v>
      </c>
      <c r="B33" s="348">
        <f>IF(COUNT(B30:B32)=0,"n/a",(AVERAGE(B30:B32)))</f>
        <v>2.8333333333333335</v>
      </c>
      <c r="C33" s="349" t="str">
        <f>IF(B33&lt;1.5,$L$6,IF(B33&lt;2.5,$L$5,IF(B33&lt;3.5,$L$4,IF(B33&lt;4.5,$L$3,"n/a"))))</f>
        <v>Substantial</v>
      </c>
      <c r="D33" s="341" t="str">
        <f>IF(H33&lt;B33,"↑",IF(H33&gt;B33,"↓","↔"))</f>
        <v>↑</v>
      </c>
      <c r="E33" s="110"/>
      <c r="F33" s="300"/>
      <c r="G33" s="110"/>
      <c r="H33" s="10">
        <f>AVERAGE(H30:H32)</f>
        <v>0</v>
      </c>
      <c r="I33" s="284" t="str">
        <f>IF(H33&lt;1.5,$L$6,IF(H33&lt;2.5,$L$5,IF(H33&lt;3.5,$L$4,IF(H33&lt;4.5,$L$3,"n/a"))))</f>
        <v>Not at all</v>
      </c>
    </row>
    <row r="34" spans="1:9" s="109" customFormat="1" ht="15" customHeight="1" thickBot="1">
      <c r="A34" s="76" t="str">
        <f>Questionnaire!$A$101</f>
        <v>6. LIVING CONDITIONS</v>
      </c>
      <c r="B34" s="359"/>
      <c r="C34" s="360"/>
      <c r="D34" s="360"/>
      <c r="E34" s="78"/>
      <c r="F34" s="78"/>
      <c r="G34" s="78"/>
      <c r="H34" s="77"/>
      <c r="I34" s="281"/>
    </row>
    <row r="35" spans="1:9" s="109" customFormat="1" ht="45" customHeight="1" thickBot="1">
      <c r="A35" s="244" t="str">
        <f>Questionnaire!$A$102</f>
        <v>6.1 Health services</v>
      </c>
      <c r="B35" s="361">
        <f>Questionnaire!J106</f>
        <v>2.6666666666666665</v>
      </c>
      <c r="C35" s="345" t="str">
        <f>IF(B35&lt;1.5,$L$6,IF(B35&lt;2.5,$L$5,IF(B35&lt;3.5,$L$4,IF(B35&lt;4.5,$L$3,"n/a"))))</f>
        <v>Substantial</v>
      </c>
      <c r="D35" s="362" t="str">
        <f>IF(H35&lt;B35,"↑",IF(H35&gt;B35,"↓","↔"))</f>
        <v>↑</v>
      </c>
      <c r="E35" s="7" t="s">
        <v>69</v>
      </c>
      <c r="F35" s="241" t="s">
        <v>70</v>
      </c>
      <c r="G35" s="5"/>
      <c r="H35" s="237">
        <v>0</v>
      </c>
      <c r="I35" s="276" t="str">
        <f>IF(H35&lt;1.5,$L$6,IF(H35&lt;2.5,$L$5,IF(H35&lt;3.5,$L$4,IF(H35&lt;4.5,$L$3,"n/a"))))</f>
        <v>Not at all</v>
      </c>
    </row>
    <row r="36" spans="1:9" s="109" customFormat="1" ht="28.5" customHeight="1" thickTop="1" thickBot="1">
      <c r="A36" s="79" t="str">
        <f>Questionnaire!$A$107</f>
        <v>6.2 Housing</v>
      </c>
      <c r="B36" s="346">
        <f>Questionnaire!J110</f>
        <v>2.5</v>
      </c>
      <c r="C36" s="337" t="str">
        <f>IF(B36&lt;1.5,$L$6,IF(B36&lt;2.5,$L$5,IF(B36&lt;3.5,$L$4,IF(B36&lt;4.5,$L$3,"n/a"))))</f>
        <v>Substantial</v>
      </c>
      <c r="D36" s="337" t="str">
        <f>IF(H36&lt;B36,"↑",IF(H36&gt;B36,"↓","↔"))</f>
        <v>↑</v>
      </c>
      <c r="E36" s="6" t="s">
        <v>71</v>
      </c>
      <c r="F36" s="242" t="s">
        <v>72</v>
      </c>
      <c r="G36" s="6"/>
      <c r="H36" s="237">
        <v>0</v>
      </c>
      <c r="I36" s="276" t="str">
        <f>IF(H36&lt;1.5,$L$6,IF(H36&lt;2.5,$L$5,IF(H36&lt;3.5,$L$4,IF(H36&lt;4.5,$L$3,"n/a"))))</f>
        <v>Not at all</v>
      </c>
    </row>
    <row r="37" spans="1:9" s="109" customFormat="1" ht="42" customHeight="1" thickTop="1" thickBot="1">
      <c r="A37" s="245" t="str">
        <f>Questionnaire!$A$111</f>
        <v>6.3 Education and training</v>
      </c>
      <c r="B37" s="361">
        <f>Questionnaire!J115</f>
        <v>3.3333333333333335</v>
      </c>
      <c r="C37" s="337" t="str">
        <f>IF(B37&lt;1.5,$L$6,IF(B37&lt;2.5,$L$5,IF(B37&lt;3.5,$L$4,IF(B37&lt;4.5,$L$3,"n/a"))))</f>
        <v>Substantial</v>
      </c>
      <c r="D37" s="362" t="str">
        <f>IF(H37&lt;B37,"↑",IF(H37&gt;B37,"↓","↔"))</f>
        <v>↑</v>
      </c>
      <c r="E37" s="6" t="s">
        <v>73</v>
      </c>
      <c r="F37" s="3" t="s">
        <v>74</v>
      </c>
      <c r="G37" s="6"/>
      <c r="H37" s="237">
        <v>0</v>
      </c>
      <c r="I37" s="276" t="str">
        <f>IF(H37&lt;1.5,$L$6,IF(H37&lt;2.5,$L$5,IF(H37&lt;3.5,$L$4,IF(H37&lt;4.5,$L$3,"n/a"))))</f>
        <v>Not at all</v>
      </c>
    </row>
    <row r="38" spans="1:9" s="109" customFormat="1" ht="15" customHeight="1" thickTop="1" thickBot="1">
      <c r="A38" s="246" t="str">
        <f>Questionnaire!$A$116</f>
        <v>6.4 Mobility ??????</v>
      </c>
      <c r="B38" s="347" t="str">
        <f>Questionnaire!J120</f>
        <v>n/a</v>
      </c>
      <c r="C38" s="335" t="str">
        <f>IF(B38&lt;1.5,$L$6,IF(B38&lt;2.5,$L$5,IF(B38&lt;3.5,$L$4,IF(B38&lt;4.5,$L$3,"n/a"))))</f>
        <v>n/a</v>
      </c>
      <c r="D38" s="352" t="str">
        <f>IF(H38&lt;B38,"↑",IF(H38&gt;B38,"↓","↔"))</f>
        <v>↑</v>
      </c>
      <c r="E38" s="8"/>
      <c r="F38" s="9"/>
      <c r="G38" s="9"/>
      <c r="H38" s="237">
        <v>0</v>
      </c>
      <c r="I38" s="247" t="str">
        <f>IF(H38&lt;1.5,$L$6,IF(H38&lt;2.5,$L$5,IF(H38&lt;3.5,$L$4,IF(H38&lt;4.5,$L$3,"n/a"))))</f>
        <v>Not at all</v>
      </c>
    </row>
    <row r="39" spans="1:9" s="106" customFormat="1" ht="14.25" thickTop="1" thickBot="1">
      <c r="A39" s="80" t="s">
        <v>43</v>
      </c>
      <c r="B39" s="340">
        <f>IF(COUNT(B35:B38)=0,"n/a",(AVERAGE(B35:B38)))</f>
        <v>2.8333333333333335</v>
      </c>
      <c r="C39" s="349" t="str">
        <f>IF(B39&lt;1.5,$L$6,IF(B39&lt;2.5,$L$5,IF(B39&lt;3.5,$L$4,IF(B39&lt;4.5,$L$3,"n/a"))))</f>
        <v>Substantial</v>
      </c>
      <c r="D39" s="341" t="str">
        <f>IF(H39&lt;B39,"↑",IF(H39&gt;B39,"↓","↔"))</f>
        <v>↑</v>
      </c>
      <c r="E39" s="110"/>
      <c r="F39" s="110"/>
      <c r="G39" s="110"/>
      <c r="H39" s="10">
        <f>AVERAGE(H35:H38)</f>
        <v>0</v>
      </c>
      <c r="I39" s="282" t="str">
        <f>IF(H39&lt;1.5,$L$6,IF(H39&lt;2.5,$L$5,IF(H39&lt;3.5,$L$4,IF(H39&lt;4.5,$L$3,"n/a"))))</f>
        <v>Not at all</v>
      </c>
    </row>
    <row r="40" spans="1:9">
      <c r="B40" s="272"/>
      <c r="C40" s="274"/>
      <c r="I40" s="274"/>
    </row>
    <row r="41" spans="1:9">
      <c r="C41" s="111"/>
    </row>
    <row r="44" spans="1:9">
      <c r="D44"/>
      <c r="I44"/>
    </row>
    <row r="45" spans="1:9">
      <c r="F45" s="112"/>
    </row>
    <row r="46" spans="1:9">
      <c r="B46" s="271"/>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A28:A33 C28:I33">
    <cfRule type="cellIs" dxfId="87" priority="5" operator="equal">
      <formula>$L$5</formula>
    </cfRule>
    <cfRule type="cellIs" dxfId="86" priority="6" operator="equal">
      <formula>$L$4</formula>
    </cfRule>
    <cfRule type="cellIs" dxfId="85" priority="7" operator="equal">
      <formula>$L$3</formula>
    </cfRule>
    <cfRule type="cellIs" dxfId="84" priority="8" operator="equal">
      <formula>$L$6</formula>
    </cfRule>
  </conditionalFormatting>
  <conditionalFormatting sqref="A5:I9 A10 C10:I10 A11:I14 A15 C15:I15 A16:I21 A22 C22:I22 A23:I27 A34:I38 A39 C39:I39">
    <cfRule type="cellIs" dxfId="83" priority="46" operator="equal">
      <formula>$L$5</formula>
    </cfRule>
    <cfRule type="cellIs" dxfId="82" priority="47" operator="equal">
      <formula>$L$4</formula>
    </cfRule>
    <cfRule type="cellIs" dxfId="81" priority="48" operator="equal">
      <formula>$L$3</formula>
    </cfRule>
    <cfRule type="cellIs" dxfId="80" priority="57" operator="equal">
      <formula>$L$6</formula>
    </cfRule>
  </conditionalFormatting>
  <conditionalFormatting sqref="C1">
    <cfRule type="cellIs" dxfId="79" priority="21" operator="equal">
      <formula>"High"</formula>
    </cfRule>
    <cfRule type="cellIs" dxfId="78" priority="22" operator="equal">
      <formula>"Substantial"</formula>
    </cfRule>
    <cfRule type="cellIs" dxfId="77" priority="23" operator="equal">
      <formula>"Moderate"</formula>
    </cfRule>
    <cfRule type="cellIs" dxfId="76" priority="24" operator="equal">
      <formula>"Low"</formula>
    </cfRule>
  </conditionalFormatting>
  <conditionalFormatting sqref="F1">
    <cfRule type="cellIs" dxfId="75" priority="17" operator="equal">
      <formula>"High"</formula>
    </cfRule>
    <cfRule type="cellIs" dxfId="74" priority="18" operator="equal">
      <formula>"Substantial"</formula>
    </cfRule>
    <cfRule type="cellIs" dxfId="73" priority="19" operator="equal">
      <formula>"Moderate"</formula>
    </cfRule>
    <cfRule type="cellIs" dxfId="72" priority="20" operator="equal">
      <formula>"Low"</formula>
    </cfRule>
  </conditionalFormatting>
  <conditionalFormatting sqref="G2 G5 G10:G11 G15:G16 G22:G23">
    <cfRule type="cellIs" dxfId="71" priority="41" operator="equal">
      <formula>"High"</formula>
    </cfRule>
    <cfRule type="cellIs" dxfId="70" priority="42" operator="equal">
      <formula>"Substantial"</formula>
    </cfRule>
    <cfRule type="cellIs" dxfId="69" priority="43" operator="equal">
      <formula>"Moderate"</formula>
    </cfRule>
    <cfRule type="containsText" dxfId="68" priority="44" operator="containsText" text="Low">
      <formula>NOT(ISERROR(SEARCH("Low",G2)))</formula>
    </cfRule>
  </conditionalFormatting>
  <conditionalFormatting sqref="G28:G34">
    <cfRule type="cellIs" dxfId="67" priority="1" operator="equal">
      <formula>"High"</formula>
    </cfRule>
    <cfRule type="cellIs" dxfId="66" priority="2" operator="equal">
      <formula>"Substantial"</formula>
    </cfRule>
    <cfRule type="cellIs" dxfId="65" priority="3" operator="equal">
      <formula>"Moderate"</formula>
    </cfRule>
    <cfRule type="containsText" dxfId="64" priority="4" operator="containsText" text="Low">
      <formula>NOT(ISERROR(SEARCH("Low",G28)))</formula>
    </cfRule>
  </conditionalFormatting>
  <conditionalFormatting sqref="G39:H39">
    <cfRule type="cellIs" dxfId="63" priority="29" operator="equal">
      <formula>"High"</formula>
    </cfRule>
    <cfRule type="cellIs" dxfId="62" priority="30" operator="equal">
      <formula>"Substantial"</formula>
    </cfRule>
    <cfRule type="cellIs" dxfId="61" priority="31" operator="equal">
      <formula>"Moderate"</formula>
    </cfRule>
    <cfRule type="containsText" dxfId="60" priority="32" operator="containsText" text="Low">
      <formula>NOT(ISERROR(SEARCH("Low",G39)))</formula>
    </cfRule>
  </conditionalFormatting>
  <conditionalFormatting sqref="H35:I38">
    <cfRule type="cellIs" dxfId="59" priority="33" operator="equal">
      <formula>"High"</formula>
    </cfRule>
    <cfRule type="cellIs" dxfId="58" priority="34" operator="equal">
      <formula>"Substantial"</formula>
    </cfRule>
    <cfRule type="cellIs" dxfId="57" priority="35" operator="equal">
      <formula>"Moderate"</formula>
    </cfRule>
    <cfRule type="containsText" dxfId="56" priority="36" operator="containsText" text="Low">
      <formula>NOT(ISERROR(SEARCH("Low",H35)))</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70" zoomScaleNormal="70" zoomScaleSheetLayoutView="100" workbookViewId="0">
      <pane ySplit="2" topLeftCell="A108" activePane="bottomLeft" state="frozen"/>
      <selection pane="bottomLeft" activeCell="Q109" sqref="Q109"/>
    </sheetView>
  </sheetViews>
  <sheetFormatPr defaultColWidth="8.85546875" defaultRowHeight="12.75"/>
  <cols>
    <col min="1" max="1" width="18" customWidth="1"/>
    <col min="2" max="2" width="29" customWidth="1"/>
    <col min="3" max="3" width="30.5703125" style="160" customWidth="1"/>
    <col min="4" max="4" width="14.42578125" style="161" customWidth="1"/>
    <col min="5" max="6" width="7.42578125" style="25" customWidth="1"/>
    <col min="7" max="7" width="1.140625" style="25" customWidth="1"/>
    <col min="8" max="8" width="7.42578125" style="25" customWidth="1"/>
    <col min="9" max="9" width="12.5703125" style="25" customWidth="1"/>
    <col min="10" max="10" width="12.28515625" style="25" customWidth="1"/>
    <col min="11" max="11" width="65.85546875" customWidth="1"/>
    <col min="12" max="12" width="15.5703125" style="160" customWidth="1"/>
    <col min="13" max="13" width="13.42578125" hidden="1" customWidth="1"/>
    <col min="14" max="14" width="14.85546875" hidden="1" customWidth="1"/>
    <col min="15" max="15" width="11.140625" hidden="1" customWidth="1"/>
    <col min="16" max="16" width="13.85546875" customWidth="1"/>
  </cols>
  <sheetData>
    <row r="1" spans="1:15" ht="21" customHeight="1" thickBot="1">
      <c r="A1" s="366" t="s">
        <v>1</v>
      </c>
      <c r="B1" s="367" t="str">
        <f>Profile!F1</f>
        <v>Bananas</v>
      </c>
      <c r="C1" s="365" t="s">
        <v>17</v>
      </c>
      <c r="D1" s="451" t="str">
        <f>Profile!E2</f>
        <v>Dominican Republic</v>
      </c>
      <c r="E1" s="452"/>
      <c r="F1" s="363" t="s">
        <v>18</v>
      </c>
      <c r="G1" s="368"/>
      <c r="H1" s="369"/>
      <c r="I1" s="370"/>
      <c r="J1" s="364">
        <f>Profile!B3</f>
        <v>43237</v>
      </c>
      <c r="K1" s="113"/>
      <c r="L1" s="371" t="s">
        <v>75</v>
      </c>
    </row>
    <row r="2" spans="1:15" s="105" customFormat="1" ht="15" customHeight="1" thickBot="1">
      <c r="A2" s="560" t="s">
        <v>76</v>
      </c>
      <c r="B2" s="561"/>
      <c r="C2" s="372" t="s">
        <v>77</v>
      </c>
      <c r="D2" s="372" t="s">
        <v>10</v>
      </c>
      <c r="E2" s="372" t="s">
        <v>11</v>
      </c>
      <c r="F2" s="560" t="s">
        <v>23</v>
      </c>
      <c r="G2" s="561"/>
      <c r="H2" s="561"/>
      <c r="I2" s="561"/>
      <c r="J2" s="561"/>
      <c r="K2" s="561"/>
      <c r="L2" s="373"/>
      <c r="M2" s="107"/>
    </row>
    <row r="3" spans="1:15" s="105" customFormat="1" ht="24.75" customHeight="1" thickBot="1">
      <c r="A3" s="114" t="s">
        <v>78</v>
      </c>
      <c r="B3" s="115"/>
      <c r="C3" s="115"/>
      <c r="D3" s="115"/>
      <c r="E3" s="115"/>
      <c r="F3" s="115"/>
      <c r="G3" s="115"/>
      <c r="H3" s="115"/>
      <c r="I3" s="115"/>
      <c r="J3" s="115"/>
      <c r="K3" s="115"/>
      <c r="L3" s="374"/>
      <c r="N3" s="16" t="s">
        <v>34</v>
      </c>
      <c r="O3" s="105">
        <v>4.5</v>
      </c>
    </row>
    <row r="4" spans="1:15" s="105" customFormat="1" ht="21" customHeight="1">
      <c r="A4" s="116" t="s">
        <v>79</v>
      </c>
      <c r="B4" s="117"/>
      <c r="C4" s="117"/>
      <c r="D4" s="117"/>
      <c r="E4" s="117"/>
      <c r="F4" s="117"/>
      <c r="G4" s="117"/>
      <c r="H4" s="117"/>
      <c r="I4" s="117"/>
      <c r="J4" s="117"/>
      <c r="K4" s="117"/>
      <c r="L4" s="374"/>
      <c r="N4" s="16" t="s">
        <v>80</v>
      </c>
      <c r="O4" s="105">
        <v>3.5</v>
      </c>
    </row>
    <row r="5" spans="1:15" s="105" customFormat="1" ht="60.75" customHeight="1">
      <c r="A5" s="542" t="s">
        <v>81</v>
      </c>
      <c r="B5" s="542"/>
      <c r="C5" s="37" t="s">
        <v>82</v>
      </c>
      <c r="D5" s="403" t="s">
        <v>83</v>
      </c>
      <c r="E5" s="118">
        <f>IF(D5=$N$6,1,IF(D5=$N$5,2,IF(D5=$N$4,3,IF(D5=$N$3,4,"n/a"))))</f>
        <v>2</v>
      </c>
      <c r="F5" s="568" t="s">
        <v>84</v>
      </c>
      <c r="G5" s="568"/>
      <c r="H5" s="568"/>
      <c r="I5" s="568"/>
      <c r="J5" s="568"/>
      <c r="K5" s="568"/>
      <c r="L5" s="374"/>
      <c r="N5" s="107" t="s">
        <v>83</v>
      </c>
      <c r="O5" s="106">
        <v>2.5</v>
      </c>
    </row>
    <row r="6" spans="1:15" s="105" customFormat="1" ht="31.5" customHeight="1">
      <c r="A6" s="542" t="s">
        <v>85</v>
      </c>
      <c r="B6" s="542"/>
      <c r="C6" s="37" t="s">
        <v>82</v>
      </c>
      <c r="D6" s="403" t="s">
        <v>83</v>
      </c>
      <c r="E6" s="118">
        <f>IF(D6=$N$6,1,IF(D6=$N$5,2,IF(D6=$N$4,3,IF(D6=$N$3,4,"n/a"))))</f>
        <v>2</v>
      </c>
      <c r="F6" s="568" t="s">
        <v>86</v>
      </c>
      <c r="G6" s="568"/>
      <c r="H6" s="568"/>
      <c r="I6" s="568"/>
      <c r="J6" s="568"/>
      <c r="K6" s="568"/>
      <c r="L6" s="374"/>
      <c r="N6" s="107" t="s">
        <v>87</v>
      </c>
      <c r="O6" s="106">
        <v>1.5</v>
      </c>
    </row>
    <row r="7" spans="1:15" s="105" customFormat="1" ht="28.5" customHeight="1">
      <c r="A7" s="542" t="s">
        <v>88</v>
      </c>
      <c r="B7" s="542"/>
      <c r="C7" s="37" t="s">
        <v>82</v>
      </c>
      <c r="D7" s="403" t="s">
        <v>80</v>
      </c>
      <c r="E7" s="118">
        <f>IF(D7=$N$6,1,IF(D7=$N$5,2,IF(D7=$N$4,3,IF(D7=$N$3,4,"n/a"))))</f>
        <v>3</v>
      </c>
      <c r="F7" s="568" t="s">
        <v>89</v>
      </c>
      <c r="G7" s="568"/>
      <c r="H7" s="568"/>
      <c r="I7" s="568"/>
      <c r="J7" s="568"/>
      <c r="K7" s="568"/>
      <c r="L7" s="374"/>
      <c r="N7" s="16" t="s">
        <v>90</v>
      </c>
    </row>
    <row r="8" spans="1:15" s="105" customFormat="1" ht="30" customHeight="1">
      <c r="A8" s="542" t="s">
        <v>91</v>
      </c>
      <c r="B8" s="542"/>
      <c r="C8" s="37" t="s">
        <v>82</v>
      </c>
      <c r="D8" s="403" t="s">
        <v>34</v>
      </c>
      <c r="E8" s="118">
        <f>IF(D8=$N$6,1,IF(D8=$N$5,2,IF(D8=$N$4,3,IF(D8=$N$3,4,"n/a"))))</f>
        <v>4</v>
      </c>
      <c r="F8" s="568" t="s">
        <v>92</v>
      </c>
      <c r="G8" s="568"/>
      <c r="H8" s="568"/>
      <c r="I8" s="568"/>
      <c r="J8" s="568"/>
      <c r="K8" s="568"/>
      <c r="L8" s="374"/>
      <c r="N8" s="107"/>
    </row>
    <row r="9" spans="1:15" s="105" customFormat="1" ht="45.75" customHeight="1" thickBot="1">
      <c r="A9" s="541" t="s">
        <v>93</v>
      </c>
      <c r="B9" s="541"/>
      <c r="C9" s="37" t="s">
        <v>82</v>
      </c>
      <c r="D9" s="404" t="s">
        <v>83</v>
      </c>
      <c r="E9" s="175">
        <f>IF(D9=$N$6,1,IF(D9=$N$5,2,IF(D9=$N$4,3,IF(D9=$N$3,4,"n/a"))))</f>
        <v>2</v>
      </c>
      <c r="F9" s="527" t="s">
        <v>94</v>
      </c>
      <c r="G9" s="528"/>
      <c r="H9" s="527"/>
      <c r="I9" s="527"/>
      <c r="J9" s="527"/>
      <c r="K9" s="527"/>
      <c r="L9" s="374"/>
      <c r="N9" s="119"/>
    </row>
    <row r="10" spans="1:15" s="105" customFormat="1" ht="28.5" customHeight="1" thickBot="1">
      <c r="A10" s="551"/>
      <c r="B10" s="564"/>
      <c r="C10" s="182" t="s">
        <v>95</v>
      </c>
      <c r="D10" s="90" t="str">
        <f>IF(E10&lt;1.5,$N$6,IF(E10&lt;2.5,$N$5,IF(E10&lt;3.5,$N$4,IF(E10&lt;4.5,$N$3,"n/a"))))</f>
        <v>Substantial</v>
      </c>
      <c r="E10" s="248">
        <f>IF(COUNT(E5:E9)=0,"n/a",AVERAGE(E5:E9))</f>
        <v>2.6</v>
      </c>
      <c r="F10" s="49">
        <f>E10</f>
        <v>2.6</v>
      </c>
      <c r="G10" s="214"/>
      <c r="H10" s="50" t="s">
        <v>96</v>
      </c>
      <c r="I10" s="26" t="str">
        <f>D10</f>
        <v>Substantial</v>
      </c>
      <c r="J10" s="91">
        <f>IF(I10=$N$7,"n/a",IF(AND(I10=$N$5,D10=$N$6),1.5,IF(AND(I10=$N$4,D10=$N$5),2.5,IF(AND(I10=$N$3,D10=$N$4),3.5,IF(AND(I10=$N$6,D10=$N$5),1.49,IF(AND(I10=$N$5,D10=$N$4),2.49,IF(AND(I10=$N$4,D10=$N$3),3.49,E10)))))))</f>
        <v>2.6</v>
      </c>
      <c r="K10" s="92" t="s">
        <v>97</v>
      </c>
      <c r="L10" s="375"/>
      <c r="N10" s="16"/>
    </row>
    <row r="11" spans="1:15" s="105" customFormat="1" ht="20.25" customHeight="1" thickBot="1">
      <c r="A11" s="121" t="s">
        <v>98</v>
      </c>
      <c r="B11" s="122"/>
      <c r="C11" s="179"/>
      <c r="D11" s="123"/>
      <c r="E11" s="123"/>
      <c r="F11" s="123"/>
      <c r="G11" s="123"/>
      <c r="H11" s="123"/>
      <c r="I11" s="123"/>
      <c r="J11" s="123"/>
      <c r="K11" s="123"/>
      <c r="L11" s="374"/>
      <c r="N11" s="16"/>
    </row>
    <row r="12" spans="1:15" ht="45.75" customHeight="1" thickBot="1">
      <c r="A12" s="542" t="s">
        <v>99</v>
      </c>
      <c r="B12" s="542"/>
      <c r="C12" s="37" t="s">
        <v>82</v>
      </c>
      <c r="D12" s="405" t="s">
        <v>34</v>
      </c>
      <c r="E12" s="177">
        <f>IF(D12=$N$6,1,IF(D12=$N$5,2,IF(D12=$N$4,3,IF(D12=$N$3,4,"n/a"))))</f>
        <v>4</v>
      </c>
      <c r="F12" s="548" t="s">
        <v>100</v>
      </c>
      <c r="G12" s="548"/>
      <c r="H12" s="548"/>
      <c r="I12" s="548"/>
      <c r="J12" s="548"/>
      <c r="K12" s="548"/>
      <c r="L12" s="376" t="s">
        <v>101</v>
      </c>
      <c r="N12" s="16"/>
    </row>
    <row r="13" spans="1:15" ht="43.5" customHeight="1" thickBot="1">
      <c r="A13" s="529" t="s">
        <v>102</v>
      </c>
      <c r="B13" s="529"/>
      <c r="C13" s="37" t="s">
        <v>82</v>
      </c>
      <c r="D13" s="181" t="s">
        <v>34</v>
      </c>
      <c r="E13" s="178">
        <f>IF(D13=$N$6,1,IF(D13=$N$5,2,IF(D13=$N$4,3,IF(D13=$N$3,4,"n/a"))))</f>
        <v>4</v>
      </c>
      <c r="F13" s="548" t="s">
        <v>103</v>
      </c>
      <c r="G13" s="548"/>
      <c r="H13" s="548"/>
      <c r="I13" s="548"/>
      <c r="J13" s="548"/>
      <c r="K13" s="548"/>
      <c r="L13" s="376" t="s">
        <v>101</v>
      </c>
    </row>
    <row r="14" spans="1:15" s="108" customFormat="1" ht="28.5" customHeight="1" thickBot="1">
      <c r="A14" s="551"/>
      <c r="B14" s="552"/>
      <c r="C14" s="182" t="s">
        <v>95</v>
      </c>
      <c r="D14" s="27" t="str">
        <f>IF(E14&lt;1.5,$N$6,IF(E14&lt;2.5,$N$5,IF(E14&lt;3.5,$N$4,IF(E14&lt;4.5,$N$3,"n/a"))))</f>
        <v>High</v>
      </c>
      <c r="E14" s="145">
        <f>IF(COUNT(E12:E13)=0,"n/a",AVERAGE(E12:E13))</f>
        <v>4</v>
      </c>
      <c r="F14" s="28">
        <f>E14</f>
        <v>4</v>
      </c>
      <c r="G14" s="214"/>
      <c r="H14" s="29" t="s">
        <v>96</v>
      </c>
      <c r="I14" s="26" t="str">
        <f>D14</f>
        <v>High</v>
      </c>
      <c r="J14" s="30">
        <f>IF(I14=$N$7,"n/a",IF(AND(I14=$N$5,D14=$N$6),1.5,IF(AND(I14=$N$4,D14=$N$5),2.5,IF(AND(I14=$N$3,D14=$N$4),3.5,IF(AND(I14=$N$6,D14=$N$5),1.49,IF(AND(I14=$N$5,D14=$N$4),2.49,IF(AND(I14=$N$4,D14=$N$3),3.49,E14)))))))</f>
        <v>4</v>
      </c>
      <c r="K14" s="180" t="s">
        <v>97</v>
      </c>
      <c r="L14" s="377"/>
      <c r="N14" s="16"/>
    </row>
    <row r="15" spans="1:15" ht="21.75" customHeight="1">
      <c r="A15" s="395" t="s">
        <v>104</v>
      </c>
      <c r="B15" s="121"/>
      <c r="C15" s="121"/>
      <c r="D15" s="121"/>
      <c r="E15" s="121"/>
      <c r="F15" s="121"/>
      <c r="G15" s="121"/>
      <c r="H15" s="121"/>
      <c r="I15" s="121"/>
      <c r="J15" s="121"/>
      <c r="K15" s="121"/>
      <c r="L15" s="378"/>
      <c r="N15" s="16"/>
    </row>
    <row r="16" spans="1:15" ht="46.5" customHeight="1" thickBot="1">
      <c r="A16" s="541" t="s">
        <v>105</v>
      </c>
      <c r="B16" s="541"/>
      <c r="C16" s="37" t="s">
        <v>82</v>
      </c>
      <c r="D16" s="167" t="s">
        <v>83</v>
      </c>
      <c r="E16" s="171">
        <f>IF(D16=$N$6,1,IF(D16=$N$5,2,IF(D16=$N$4,3,IF(D16=$N$3,4,"n/a"))))</f>
        <v>2</v>
      </c>
      <c r="F16" s="530" t="s">
        <v>106</v>
      </c>
      <c r="G16" s="494"/>
      <c r="H16" s="531"/>
      <c r="I16" s="531"/>
      <c r="J16" s="494"/>
      <c r="K16" s="532"/>
      <c r="L16" s="378"/>
    </row>
    <row r="17" spans="1:14" s="105" customFormat="1" ht="24.75" customHeight="1" thickBot="1">
      <c r="A17" s="571"/>
      <c r="B17" s="572"/>
      <c r="C17" s="182" t="s">
        <v>95</v>
      </c>
      <c r="D17" s="27" t="str">
        <f>IF(E17&lt;1.5,$N$6,IF(E17&lt;2.5,$N$5,IF(E17&lt;3.5,$N$4,IF(E17&lt;4.5,$N$3,"n/a"))))</f>
        <v>Moderate/Low</v>
      </c>
      <c r="E17" s="145">
        <f>IF(COUNT(E16)=0,"n/a",AVERAGE(E16))</f>
        <v>2</v>
      </c>
      <c r="F17" s="28">
        <f>E17</f>
        <v>2</v>
      </c>
      <c r="G17" s="214"/>
      <c r="H17" s="29" t="s">
        <v>96</v>
      </c>
      <c r="I17" s="26" t="str">
        <f>D17</f>
        <v>Moderate/Low</v>
      </c>
      <c r="J17" s="30">
        <f>IF(I17=$N$7,"n/a",IF(AND(I17=$N$5,D17=$N$6),1.5,IF(AND(I17=$N$4,D17=$N$5),2.5,IF(AND(I17=$N$3,D17=$N$4),3.5,IF(AND(I17=$N$6,D17=$N$5),1.49,IF(AND(I17=$N$5,D17=$N$4),2.49,IF(AND(I17=$N$4,D17=$N$3),3.49,E17)))))))</f>
        <v>2</v>
      </c>
      <c r="K17" s="180" t="s">
        <v>97</v>
      </c>
      <c r="L17" s="374"/>
      <c r="N17" s="107"/>
    </row>
    <row r="18" spans="1:14" s="124" customFormat="1" ht="21" customHeight="1">
      <c r="A18" s="121" t="s">
        <v>107</v>
      </c>
      <c r="B18" s="121"/>
      <c r="C18" s="121"/>
      <c r="D18" s="121"/>
      <c r="E18" s="121"/>
      <c r="F18" s="121"/>
      <c r="G18" s="121"/>
      <c r="H18" s="121"/>
      <c r="I18" s="121"/>
      <c r="J18" s="121"/>
      <c r="K18" s="121"/>
      <c r="L18" s="378"/>
      <c r="N18" s="16"/>
    </row>
    <row r="19" spans="1:14" s="124" customFormat="1" ht="32.25" customHeight="1">
      <c r="A19" s="542" t="s">
        <v>108</v>
      </c>
      <c r="B19" s="542"/>
      <c r="C19" s="37" t="s">
        <v>82</v>
      </c>
      <c r="D19" s="48" t="s">
        <v>80</v>
      </c>
      <c r="E19" s="163">
        <f>IF(D19=$N$6,1,IF(D19=$N$5,2,IF(D19=$N$4,3,IF(D19=$N$3,4,"n/a"))))</f>
        <v>3</v>
      </c>
      <c r="F19" s="530" t="s">
        <v>109</v>
      </c>
      <c r="G19" s="531"/>
      <c r="H19" s="531"/>
      <c r="I19" s="531"/>
      <c r="J19" s="531"/>
      <c r="K19" s="532"/>
      <c r="L19" s="376" t="s">
        <v>101</v>
      </c>
      <c r="N19" s="16"/>
    </row>
    <row r="20" spans="1:14" s="124" customFormat="1" ht="33" customHeight="1" thickBot="1">
      <c r="A20" s="529" t="s">
        <v>110</v>
      </c>
      <c r="B20" s="529"/>
      <c r="C20" s="37" t="s">
        <v>82</v>
      </c>
      <c r="D20" s="176" t="s">
        <v>83</v>
      </c>
      <c r="E20" s="175">
        <f>IF(D20=$N$6,1,IF(D20=$N$5,2,IF(D20=$N$4,3,IF(D20=$N$3,4,"n/a"))))</f>
        <v>2</v>
      </c>
      <c r="F20" s="478" t="s">
        <v>111</v>
      </c>
      <c r="G20" s="494"/>
      <c r="H20" s="479"/>
      <c r="I20" s="479"/>
      <c r="J20" s="479"/>
      <c r="K20" s="480"/>
      <c r="L20" s="379"/>
      <c r="N20" s="16"/>
    </row>
    <row r="21" spans="1:14" s="105" customFormat="1" ht="29.25" customHeight="1" thickBot="1">
      <c r="A21" s="551"/>
      <c r="B21" s="552"/>
      <c r="C21" s="182" t="s">
        <v>95</v>
      </c>
      <c r="D21" s="27" t="str">
        <f>IF(E21&lt;1.5,$N$6,IF(E21&lt;2.5,$N$5,IF(E21&lt;3.5,$N$4,IF(E21&lt;4.5,$N$3,"n/a"))))</f>
        <v>Substantial</v>
      </c>
      <c r="E21" s="145">
        <f>IF(COUNT(E19:E20)=0,"n/a",AVERAGE(E19:E20))</f>
        <v>2.5</v>
      </c>
      <c r="F21" s="28">
        <f>E21</f>
        <v>2.5</v>
      </c>
      <c r="G21" s="214"/>
      <c r="H21" s="29" t="s">
        <v>96</v>
      </c>
      <c r="I21" s="26" t="str">
        <f>D21</f>
        <v>Substantial</v>
      </c>
      <c r="J21" s="91">
        <f>IF(I21=$N$7,"n/a",IF(AND(I21=$N$5,D21=$N$6),1.5,IF(AND(I21=$N$4,D21=$N$5),2.5,IF(AND(I21=$N$3,D21=$N$4),3.5,IF(AND(I21=$N$6,D21=$N$5),1.49,IF(AND(I21=$N$5,D21=$N$4),2.49,IF(AND(I21=$N$4,D21=$N$3),3.49,E21)))))))</f>
        <v>2.5</v>
      </c>
      <c r="K21" s="89" t="s">
        <v>97</v>
      </c>
      <c r="L21" s="380"/>
    </row>
    <row r="22" spans="1:14" s="105" customFormat="1" ht="22.5" customHeight="1" thickBot="1">
      <c r="A22" s="125" t="s">
        <v>112</v>
      </c>
      <c r="B22" s="126"/>
      <c r="C22" s="126"/>
      <c r="D22" s="127"/>
      <c r="E22" s="127"/>
      <c r="F22" s="127"/>
      <c r="G22" s="127"/>
      <c r="H22" s="127"/>
      <c r="I22" s="127"/>
      <c r="J22" s="127"/>
      <c r="K22" s="127"/>
      <c r="L22" s="374"/>
    </row>
    <row r="23" spans="1:14" ht="21.75" customHeight="1" thickBot="1">
      <c r="A23" s="128" t="s">
        <v>113</v>
      </c>
      <c r="B23" s="129"/>
      <c r="C23" s="129"/>
      <c r="D23" s="129"/>
      <c r="E23" s="129"/>
      <c r="F23" s="129"/>
      <c r="G23" s="129"/>
      <c r="H23" s="129"/>
      <c r="I23" s="129"/>
      <c r="J23" s="129"/>
      <c r="K23" s="129"/>
      <c r="L23" s="376" t="s">
        <v>101</v>
      </c>
    </row>
    <row r="24" spans="1:14" ht="54" customHeight="1">
      <c r="A24" s="562" t="s">
        <v>114</v>
      </c>
      <c r="B24" s="563"/>
      <c r="C24" s="173" t="s">
        <v>82</v>
      </c>
      <c r="D24" s="164" t="s">
        <v>80</v>
      </c>
      <c r="E24" s="174">
        <f>IF(D24=$N$6,1,IF(D24=$N$5,2,IF(D24=$N$4,3,IF(D24=$N$3,4,"n/a"))))</f>
        <v>3</v>
      </c>
      <c r="F24" s="548" t="s">
        <v>115</v>
      </c>
      <c r="G24" s="548"/>
      <c r="H24" s="548"/>
      <c r="I24" s="548"/>
      <c r="J24" s="548"/>
      <c r="K24" s="548"/>
      <c r="L24" s="376" t="s">
        <v>101</v>
      </c>
    </row>
    <row r="25" spans="1:14" ht="73.5" customHeight="1" thickBot="1">
      <c r="A25" s="569" t="s">
        <v>116</v>
      </c>
      <c r="B25" s="570"/>
      <c r="C25" s="183" t="s">
        <v>82</v>
      </c>
      <c r="D25" s="165" t="s">
        <v>90</v>
      </c>
      <c r="E25" s="175" t="str">
        <f>IF(D25=$N$6,1,IF(D25=$N$5,2,IF(D25=$N$4,3,IF(D25=$N$3,4,"n/a"))))</f>
        <v>n/a</v>
      </c>
      <c r="F25" s="478" t="s">
        <v>117</v>
      </c>
      <c r="G25" s="479"/>
      <c r="H25" s="479"/>
      <c r="I25" s="479"/>
      <c r="J25" s="479"/>
      <c r="K25" s="480"/>
      <c r="L25" s="378"/>
    </row>
    <row r="26" spans="1:14" ht="35.25" customHeight="1" thickBot="1">
      <c r="A26" s="539"/>
      <c r="B26" s="540"/>
      <c r="C26" s="40" t="s">
        <v>95</v>
      </c>
      <c r="D26" s="27" t="str">
        <f>IF(E26&lt;1.5,"Low",IF(E26&lt;2.5,"Moderate",IF(E26&lt;3.5,"Substantial",IF(E26&lt;4.5,"High","n/a"))))</f>
        <v>Substantial</v>
      </c>
      <c r="E26" s="145">
        <f>IF(COUNT(E24:E25)=0,"n/a",AVERAGE(E24:E25))</f>
        <v>3</v>
      </c>
      <c r="F26" s="49">
        <f>E26</f>
        <v>3</v>
      </c>
      <c r="G26" s="214"/>
      <c r="H26" s="50" t="s">
        <v>96</v>
      </c>
      <c r="I26" s="26" t="str">
        <f>D26</f>
        <v>Substantial</v>
      </c>
      <c r="J26" s="91">
        <f>IF(I26=$N$7,"n/a",IF(AND(I26=$N$5,D26=$N$6),1.5,IF(AND(I26=$N$4,D26=$N$5),2.5,IF(AND(I26=$N$3,D26=$N$4),3.5,IF(AND(I26=$N$6,D26=$N$5),1.49,IF(AND(I26=$N$5,D26=$N$4),2.49,IF(AND(I26=$N$4,D26=$N$3),3.49,E26)))))))</f>
        <v>3</v>
      </c>
      <c r="K26" s="324" t="s">
        <v>97</v>
      </c>
      <c r="L26" s="378"/>
    </row>
    <row r="27" spans="1:14" ht="20.25" customHeight="1" thickBot="1">
      <c r="A27" s="130" t="s">
        <v>118</v>
      </c>
      <c r="B27" s="131"/>
      <c r="C27" s="132"/>
      <c r="D27" s="133"/>
      <c r="E27" s="133"/>
      <c r="F27" s="133"/>
      <c r="G27" s="133"/>
      <c r="H27" s="133"/>
      <c r="I27" s="133"/>
      <c r="J27" s="133"/>
      <c r="K27" s="133"/>
      <c r="L27" s="378"/>
    </row>
    <row r="28" spans="1:14" ht="30.75" customHeight="1" thickBot="1">
      <c r="A28" s="483" t="s">
        <v>119</v>
      </c>
      <c r="B28" s="484"/>
      <c r="C28" s="41" t="s">
        <v>82</v>
      </c>
      <c r="D28" s="166" t="s">
        <v>90</v>
      </c>
      <c r="E28" s="177" t="str">
        <f>IF(D28=$N$6,1,IF(D28=$N$5,2,IF(D28=$N$4,3,IF(D28=$N$3,4,"n/a"))))</f>
        <v>n/a</v>
      </c>
      <c r="F28" s="533" t="s">
        <v>120</v>
      </c>
      <c r="G28" s="534"/>
      <c r="H28" s="534"/>
      <c r="I28" s="534"/>
      <c r="J28" s="534"/>
      <c r="K28" s="535"/>
      <c r="L28" s="378"/>
    </row>
    <row r="29" spans="1:14" ht="50.25" customHeight="1" thickBot="1">
      <c r="A29" s="483" t="s">
        <v>121</v>
      </c>
      <c r="B29" s="484"/>
      <c r="C29" s="41" t="s">
        <v>82</v>
      </c>
      <c r="D29" s="48" t="s">
        <v>90</v>
      </c>
      <c r="E29" s="163" t="str">
        <f>IF(D29=$N$6,1,IF(D29=$N$5,2,IF(D29=$N$4,3,IF(D29=$N$3,4,"n/a"))))</f>
        <v>n/a</v>
      </c>
      <c r="F29" s="533" t="s">
        <v>120</v>
      </c>
      <c r="G29" s="534"/>
      <c r="H29" s="534"/>
      <c r="I29" s="534"/>
      <c r="J29" s="534"/>
      <c r="K29" s="535"/>
      <c r="L29" s="378"/>
    </row>
    <row r="30" spans="1:14" s="134" customFormat="1" ht="56.25" customHeight="1" thickBot="1">
      <c r="A30" s="483" t="s">
        <v>122</v>
      </c>
      <c r="B30" s="484"/>
      <c r="C30" s="41" t="s">
        <v>82</v>
      </c>
      <c r="D30" s="48" t="s">
        <v>90</v>
      </c>
      <c r="E30" s="163" t="str">
        <f>IF(D30=$N$6,1,IF(D30=$N$5,2,IF(D30=$N$4,3,IF(D30=$N$3,4,"n/a"))))</f>
        <v>n/a</v>
      </c>
      <c r="F30" s="533" t="s">
        <v>120</v>
      </c>
      <c r="G30" s="534"/>
      <c r="H30" s="534"/>
      <c r="I30" s="534"/>
      <c r="J30" s="534"/>
      <c r="K30" s="535"/>
      <c r="L30" s="374"/>
    </row>
    <row r="31" spans="1:14" s="105" customFormat="1" ht="36" customHeight="1" thickBot="1">
      <c r="A31" s="546" t="s">
        <v>123</v>
      </c>
      <c r="B31" s="547"/>
      <c r="C31" s="183" t="s">
        <v>82</v>
      </c>
      <c r="D31" s="167" t="s">
        <v>90</v>
      </c>
      <c r="E31" s="172" t="str">
        <f>IF(D31=$N$6,1,IF(D31=$N$5,2,IF(D31=$N$4,3,IF(D31=$N$3,4,"n/a"))))</f>
        <v>n/a</v>
      </c>
      <c r="F31" s="533" t="s">
        <v>120</v>
      </c>
      <c r="G31" s="534"/>
      <c r="H31" s="534"/>
      <c r="I31" s="534"/>
      <c r="J31" s="534"/>
      <c r="K31" s="535"/>
      <c r="L31" s="376" t="s">
        <v>101</v>
      </c>
    </row>
    <row r="32" spans="1:14" s="105" customFormat="1" ht="25.5" customHeight="1" thickBot="1">
      <c r="A32" s="186"/>
      <c r="B32" s="187"/>
      <c r="C32" s="40" t="s">
        <v>95</v>
      </c>
      <c r="D32" s="27" t="str">
        <f>IF(E32&lt;1.5,"Low",IF(E32&lt;2.5,"Moderate",IF(E32&lt;3.5,"Substantial",IF(E32&lt;4.5,"High","n/a"))))</f>
        <v>n/a</v>
      </c>
      <c r="E32" s="145" t="str">
        <f>IF(COUNT(E28:E31)=0,"n/a",AVERAGE(E28:E31))</f>
        <v>n/a</v>
      </c>
      <c r="F32" s="28" t="str">
        <f>E32</f>
        <v>n/a</v>
      </c>
      <c r="G32" s="214"/>
      <c r="H32" s="29" t="s">
        <v>96</v>
      </c>
      <c r="I32" s="26" t="str">
        <f>D32</f>
        <v>n/a</v>
      </c>
      <c r="J32" s="30" t="str">
        <f>IF(I32=$N$7,"n/a",IF(AND(I32=$N$5,D32=$N$6),1.5,IF(AND(I32=$N$4,D32=$N$5),2.5,IF(AND(I32=$N$3,D32=$N$4),3.5,IF(AND(I32=$N$6,D32=$N$5),1.49,IF(AND(I32=$N$5,D32=$N$4),2.49,IF(AND(I32=$N$4,D32=$N$3),3.49,E32)))))))</f>
        <v>n/a</v>
      </c>
      <c r="K32" s="180" t="s">
        <v>97</v>
      </c>
      <c r="L32" s="374"/>
    </row>
    <row r="33" spans="1:12" s="105" customFormat="1" ht="25.5" customHeight="1" thickBot="1">
      <c r="A33" s="184" t="s">
        <v>124</v>
      </c>
      <c r="B33" s="185"/>
      <c r="C33" s="185"/>
      <c r="D33" s="185"/>
      <c r="E33" s="185"/>
      <c r="F33" s="185"/>
      <c r="G33" s="185"/>
      <c r="H33" s="185"/>
      <c r="I33" s="185"/>
      <c r="J33" s="185"/>
      <c r="K33" s="185"/>
      <c r="L33" s="374"/>
    </row>
    <row r="34" spans="1:12" s="105" customFormat="1" ht="45.75" customHeight="1">
      <c r="A34" s="565" t="s">
        <v>125</v>
      </c>
      <c r="B34" s="566"/>
      <c r="C34" s="47" t="s">
        <v>82</v>
      </c>
      <c r="D34" s="48" t="s">
        <v>83</v>
      </c>
      <c r="E34" s="118">
        <f>IF(D34=$N$6,1,IF(D34=$N$5,2,IF(D34=$N$4,3,IF(D34=$N$3,4,"n/a"))))</f>
        <v>2</v>
      </c>
      <c r="F34" s="548" t="s">
        <v>126</v>
      </c>
      <c r="G34" s="548"/>
      <c r="H34" s="548"/>
      <c r="I34" s="548"/>
      <c r="J34" s="548"/>
      <c r="K34" s="548"/>
      <c r="L34" s="376" t="s">
        <v>101</v>
      </c>
    </row>
    <row r="35" spans="1:12" s="105" customFormat="1" ht="33" customHeight="1">
      <c r="A35" s="567" t="s">
        <v>127</v>
      </c>
      <c r="B35" s="484"/>
      <c r="C35" s="47" t="s">
        <v>82</v>
      </c>
      <c r="D35" s="168" t="s">
        <v>83</v>
      </c>
      <c r="E35" s="118">
        <f>IF(D35=$N$6,1,IF(D35=$N$5,2,IF(D35=$N$4,3,IF(D35=$N$3,4,"n/a"))))</f>
        <v>2</v>
      </c>
      <c r="F35" s="530" t="s">
        <v>128</v>
      </c>
      <c r="G35" s="531"/>
      <c r="H35" s="531"/>
      <c r="I35" s="531"/>
      <c r="J35" s="531"/>
      <c r="K35" s="532"/>
      <c r="L35" s="374"/>
    </row>
    <row r="36" spans="1:12" s="105" customFormat="1" ht="60.75" customHeight="1" thickBot="1">
      <c r="A36" s="565" t="s">
        <v>129</v>
      </c>
      <c r="B36" s="566"/>
      <c r="C36" s="47" t="s">
        <v>82</v>
      </c>
      <c r="D36" s="168" t="s">
        <v>90</v>
      </c>
      <c r="E36" s="118" t="str">
        <f>IF(D36=$N$6,1,IF(D36=$N$5,2,IF(D36=$N$4,3,IF(D36=$N$3,4,"n/a"))))</f>
        <v>n/a</v>
      </c>
      <c r="F36" s="478" t="s">
        <v>117</v>
      </c>
      <c r="G36" s="479"/>
      <c r="H36" s="479"/>
      <c r="I36" s="479"/>
      <c r="J36" s="479"/>
      <c r="K36" s="480"/>
      <c r="L36" s="374"/>
    </row>
    <row r="37" spans="1:12" s="105" customFormat="1" ht="60.75" customHeight="1" thickBot="1">
      <c r="A37" s="558" t="s">
        <v>130</v>
      </c>
      <c r="B37" s="559"/>
      <c r="C37" s="188" t="s">
        <v>82</v>
      </c>
      <c r="D37" s="167" t="s">
        <v>90</v>
      </c>
      <c r="E37" s="171" t="str">
        <f>IF(D37=$N$6,1,IF(D37=$N$5,2,IF(D37=$N$4,3,IF(D37=$N$3,4,"n/a"))))</f>
        <v>n/a</v>
      </c>
      <c r="F37" s="478" t="s">
        <v>117</v>
      </c>
      <c r="G37" s="479"/>
      <c r="H37" s="479"/>
      <c r="I37" s="479"/>
      <c r="J37" s="479"/>
      <c r="K37" s="480"/>
      <c r="L37" s="374"/>
    </row>
    <row r="38" spans="1:12" s="105" customFormat="1" ht="25.5" customHeight="1" thickBot="1">
      <c r="A38" s="42"/>
      <c r="B38" s="43"/>
      <c r="C38" s="44" t="s">
        <v>95</v>
      </c>
      <c r="D38" s="27" t="str">
        <f>IF(E38&lt;1.5,"Low",IF(E38&lt;2.5,"Moderate",IF(E38&lt;3.5,"Substantial",IF(E38&lt;4.5,"High","n/a"))))</f>
        <v>Moderate</v>
      </c>
      <c r="E38" s="145">
        <f>IF(COUNT(E34:E37)=0,"n/a",AVERAGE(E34:E37))</f>
        <v>2</v>
      </c>
      <c r="F38" s="28">
        <f>E38</f>
        <v>2</v>
      </c>
      <c r="G38" s="214"/>
      <c r="H38" s="29" t="s">
        <v>96</v>
      </c>
      <c r="I38" s="26" t="str">
        <f>D38</f>
        <v>Moderate</v>
      </c>
      <c r="J38" s="30">
        <f>IF(I38=$N$7,"n/a",IF(AND(I38=$N$5,D38=$N$6),1.5,IF(AND(I38=$N$4,D38=$N$5),2.5,IF(AND(I38=$N$3,D38=$N$4),3.5,IF(AND(I38=$N$6,D38=$N$5),1.49,IF(AND(I38=$N$5,D38=$N$4),2.49,IF(AND(I38=$N$4,D38=$N$3),3.49,E38)))))))</f>
        <v>2</v>
      </c>
      <c r="K38" s="180" t="s">
        <v>97</v>
      </c>
      <c r="L38" s="374"/>
    </row>
    <row r="39" spans="1:12" s="124" customFormat="1" ht="22.5" customHeight="1" thickBot="1">
      <c r="A39" s="31" t="s">
        <v>131</v>
      </c>
      <c r="B39" s="32"/>
      <c r="C39" s="33"/>
      <c r="D39" s="35"/>
      <c r="E39" s="35"/>
      <c r="F39" s="34"/>
      <c r="G39" s="135"/>
      <c r="H39" s="35"/>
      <c r="I39" s="35"/>
      <c r="J39" s="34"/>
      <c r="K39" s="136"/>
      <c r="L39" s="378"/>
    </row>
    <row r="40" spans="1:12" s="124" customFormat="1" ht="22.5" customHeight="1">
      <c r="A40" s="137" t="s">
        <v>132</v>
      </c>
      <c r="B40" s="138"/>
      <c r="C40" s="138"/>
      <c r="D40" s="138"/>
      <c r="E40" s="138"/>
      <c r="F40" s="138"/>
      <c r="G40" s="138"/>
      <c r="H40" s="138"/>
      <c r="I40" s="138"/>
      <c r="J40" s="138"/>
      <c r="K40" s="138"/>
      <c r="L40" s="378"/>
    </row>
    <row r="41" spans="1:12" s="105" customFormat="1" ht="33.75" customHeight="1">
      <c r="A41" s="489" t="s">
        <v>133</v>
      </c>
      <c r="B41" s="489"/>
      <c r="C41" s="38" t="s">
        <v>82</v>
      </c>
      <c r="D41" s="48" t="s">
        <v>83</v>
      </c>
      <c r="E41" s="163">
        <f>IF(D41=$N$6,1,IF(D41=$N$5,2,IF(D41=$N$4,3,IF(D41=$N$3,4,"n/a"))))</f>
        <v>2</v>
      </c>
      <c r="F41" s="494" t="s">
        <v>134</v>
      </c>
      <c r="G41" s="494"/>
      <c r="H41" s="494"/>
      <c r="I41" s="494"/>
      <c r="J41" s="494"/>
      <c r="K41" s="494"/>
      <c r="L41" s="376" t="s">
        <v>101</v>
      </c>
    </row>
    <row r="42" spans="1:12" s="105" customFormat="1" ht="44.25" customHeight="1" thickBot="1">
      <c r="A42" s="555" t="s">
        <v>135</v>
      </c>
      <c r="B42" s="556"/>
      <c r="C42" s="189" t="s">
        <v>82</v>
      </c>
      <c r="D42" s="48" t="s">
        <v>83</v>
      </c>
      <c r="E42" s="163">
        <f>IF(D42=$N$6,1,IF(D42=$N$5,2,IF(D42=$N$4,3,IF(D42=$N$3,4,"n/a"))))</f>
        <v>2</v>
      </c>
      <c r="F42" s="494" t="s">
        <v>136</v>
      </c>
      <c r="G42" s="494"/>
      <c r="H42" s="494"/>
      <c r="I42" s="494"/>
      <c r="J42" s="494"/>
      <c r="K42" s="495"/>
      <c r="L42" s="374"/>
    </row>
    <row r="43" spans="1:12" s="124" customFormat="1" ht="30" customHeight="1" thickBot="1">
      <c r="A43" s="553"/>
      <c r="B43" s="554"/>
      <c r="C43" s="36" t="s">
        <v>95</v>
      </c>
      <c r="D43" s="27" t="str">
        <f>IF(E43&lt;1.5,"Low",IF(E43&lt;2.5,"Moderate",IF(E43&lt;3.5,"Substantial",IF(E43&lt;4.5,"High","n/a"))))</f>
        <v>Moderate</v>
      </c>
      <c r="E43" s="145">
        <f>IF(COUNT(E41:E42)=0,"n/a",AVERAGE(E41:E42))</f>
        <v>2</v>
      </c>
      <c r="F43" s="28">
        <f>E43</f>
        <v>2</v>
      </c>
      <c r="G43" s="214"/>
      <c r="H43" s="29" t="s">
        <v>96</v>
      </c>
      <c r="I43" s="26" t="str">
        <f>D43</f>
        <v>Moderate</v>
      </c>
      <c r="J43" s="30">
        <f>IF(I43=$N$7,"n/a",IF(AND(I43=$N$5,D43=$N$6),1.5,IF(AND(I43=$N$4,D43=$N$5),2.5,IF(AND(I43=$N$3,D43=$N$4),3.5,IF(AND(I43=$N$6,D43=$N$5),1.49,IF(AND(I43=$N$5,D43=$N$4),2.49,IF(AND(I43=$N$4,D43=$N$3),3.49,E43)))))))</f>
        <v>2</v>
      </c>
      <c r="K43" s="190" t="s">
        <v>97</v>
      </c>
      <c r="L43" s="381"/>
    </row>
    <row r="44" spans="1:12" s="124" customFormat="1" ht="18" customHeight="1" thickBot="1">
      <c r="A44" s="139" t="s">
        <v>137</v>
      </c>
      <c r="B44" s="140"/>
      <c r="C44" s="140"/>
      <c r="D44" s="141"/>
      <c r="E44" s="141"/>
      <c r="F44" s="141"/>
      <c r="G44" s="141"/>
      <c r="H44" s="141"/>
      <c r="I44" s="141"/>
      <c r="J44" s="141"/>
      <c r="K44" s="141"/>
      <c r="L44" s="378"/>
    </row>
    <row r="45" spans="1:12" s="105" customFormat="1" ht="30.75" customHeight="1" thickBot="1">
      <c r="A45" s="489" t="s">
        <v>138</v>
      </c>
      <c r="B45" s="604"/>
      <c r="C45" s="38" t="s">
        <v>82</v>
      </c>
      <c r="D45" s="48" t="s">
        <v>80</v>
      </c>
      <c r="E45" s="163">
        <f>IF(D45=$N$6,1,IF(D45=$N$5,2,IF(D45=$N$4,3,IF(D45=$N$3,4,"n/a"))))</f>
        <v>3</v>
      </c>
      <c r="F45" s="533" t="s">
        <v>139</v>
      </c>
      <c r="G45" s="534"/>
      <c r="H45" s="534"/>
      <c r="I45" s="534"/>
      <c r="J45" s="534"/>
      <c r="K45" s="535"/>
      <c r="L45" s="374"/>
    </row>
    <row r="46" spans="1:12" s="105" customFormat="1" ht="21" customHeight="1" thickBot="1">
      <c r="A46" s="557" t="s">
        <v>140</v>
      </c>
      <c r="B46" s="486"/>
      <c r="C46" s="38" t="s">
        <v>82</v>
      </c>
      <c r="D46" s="48" t="s">
        <v>87</v>
      </c>
      <c r="E46" s="163">
        <f>IF(D46=$N$6,1,IF(D46=$N$5,2,IF(D46=$N$4,3,IF(D46=$N$3,4,"n/a"))))</f>
        <v>1</v>
      </c>
      <c r="F46" s="533" t="s">
        <v>141</v>
      </c>
      <c r="G46" s="534"/>
      <c r="H46" s="534"/>
      <c r="I46" s="534"/>
      <c r="J46" s="534"/>
      <c r="K46" s="535"/>
      <c r="L46" s="374"/>
    </row>
    <row r="47" spans="1:12" s="105" customFormat="1" ht="20.25" customHeight="1" thickBot="1">
      <c r="A47" s="557" t="s">
        <v>142</v>
      </c>
      <c r="B47" s="486"/>
      <c r="C47" s="38" t="s">
        <v>82</v>
      </c>
      <c r="D47" s="48" t="s">
        <v>83</v>
      </c>
      <c r="E47" s="163">
        <f>IF(D47=$N$6,1,IF(D47=$N$5,2,IF(D47=$N$4,3,IF(D47=$N$3,4,"n/a"))))</f>
        <v>2</v>
      </c>
      <c r="F47" s="533" t="s">
        <v>141</v>
      </c>
      <c r="G47" s="534"/>
      <c r="H47" s="534"/>
      <c r="I47" s="534"/>
      <c r="J47" s="534"/>
      <c r="K47" s="535"/>
      <c r="L47" s="374"/>
    </row>
    <row r="48" spans="1:12" s="105" customFormat="1" ht="31.5" customHeight="1" thickBot="1">
      <c r="A48" s="555" t="s">
        <v>143</v>
      </c>
      <c r="B48" s="556"/>
      <c r="C48" s="191" t="s">
        <v>82</v>
      </c>
      <c r="D48" s="167" t="s">
        <v>80</v>
      </c>
      <c r="E48" s="163">
        <f>IF(D48=$N$6,1,IF(D48=$N$5,2,IF(D48=$N$4,3,IF(D48=$N$3,4,"n/a"))))</f>
        <v>3</v>
      </c>
      <c r="F48" s="533" t="s">
        <v>144</v>
      </c>
      <c r="G48" s="534"/>
      <c r="H48" s="534"/>
      <c r="I48" s="534"/>
      <c r="J48" s="534"/>
      <c r="K48" s="535"/>
      <c r="L48" s="374"/>
    </row>
    <row r="49" spans="1:19" s="124" customFormat="1" ht="32.25" customHeight="1" thickBot="1">
      <c r="A49" s="554"/>
      <c r="B49" s="581"/>
      <c r="C49" s="36" t="s">
        <v>95</v>
      </c>
      <c r="D49" s="27" t="str">
        <f>IF(E49&lt;1.5,"Low",IF(E49&lt;2.5,"Moderate",IF(E49&lt;3.5,"Substantial",IF(E49&lt;4.5,"High","n/a"))))</f>
        <v>Moderate</v>
      </c>
      <c r="E49" s="145">
        <f>IF(COUNT(E45:E48)=0,"n/a",AVERAGE(E45:E48))</f>
        <v>2.25</v>
      </c>
      <c r="F49" s="49">
        <f>E49</f>
        <v>2.25</v>
      </c>
      <c r="G49" s="214"/>
      <c r="H49" s="50" t="s">
        <v>96</v>
      </c>
      <c r="I49" s="323" t="str">
        <f>D49</f>
        <v>Moderate</v>
      </c>
      <c r="J49" s="91">
        <f>IF(I49=$N$7,"n/a",IF(AND(I49=$N$5,D49=$N$6),1.5,IF(AND(I49=$N$4,D49=$N$5),2.5,IF(AND(I49=$N$3,D49=$N$4),3.5,IF(AND(I49=$N$6,D49=$N$5),1.49,IF(AND(I49=$N$5,D49=$N$4),2.49,IF(AND(I49=$N$4,D49=$N$3),3.49,E49)))))))</f>
        <v>2.25</v>
      </c>
      <c r="K49" s="92" t="s">
        <v>97</v>
      </c>
      <c r="L49" s="378"/>
    </row>
    <row r="50" spans="1:19" s="124" customFormat="1" ht="22.5" customHeight="1" thickBot="1">
      <c r="A50" s="142" t="s">
        <v>145</v>
      </c>
      <c r="B50" s="143"/>
      <c r="C50" s="169"/>
      <c r="D50" s="169"/>
      <c r="E50" s="170"/>
      <c r="F50" s="144"/>
      <c r="G50" s="144"/>
      <c r="H50" s="144"/>
      <c r="I50" s="144"/>
      <c r="J50" s="144"/>
      <c r="K50" s="144"/>
      <c r="L50" s="378"/>
    </row>
    <row r="51" spans="1:19" s="124" customFormat="1" ht="34.5" customHeight="1">
      <c r="A51" s="498" t="s">
        <v>146</v>
      </c>
      <c r="B51" s="498"/>
      <c r="C51" s="191" t="s">
        <v>82</v>
      </c>
      <c r="D51" s="168" t="s">
        <v>83</v>
      </c>
      <c r="E51" s="162">
        <f>IF(D51=$N$6,1,IF(D51=$N$5,2,IF(D51=$N$4,3,IF(D51=$N$3,4,"n/a"))))</f>
        <v>2</v>
      </c>
      <c r="F51" s="533" t="s">
        <v>147</v>
      </c>
      <c r="G51" s="534"/>
      <c r="H51" s="534"/>
      <c r="I51" s="534"/>
      <c r="J51" s="534"/>
      <c r="K51" s="535"/>
      <c r="L51" s="378"/>
    </row>
    <row r="52" spans="1:19" s="124" customFormat="1" ht="34.5" customHeight="1">
      <c r="A52" s="498" t="s">
        <v>148</v>
      </c>
      <c r="B52" s="498"/>
      <c r="C52" s="191" t="s">
        <v>82</v>
      </c>
      <c r="D52" s="168" t="s">
        <v>80</v>
      </c>
      <c r="E52" s="162">
        <f>IF(D52=$N$6,1,IF(D52=$N$5,2,IF(D52=$N$4,3,IF(D52=$N$3,4,"n/a"))))</f>
        <v>3</v>
      </c>
      <c r="F52" s="530" t="s">
        <v>149</v>
      </c>
      <c r="G52" s="531"/>
      <c r="H52" s="531"/>
      <c r="I52" s="531"/>
      <c r="J52" s="531"/>
      <c r="K52" s="532"/>
      <c r="L52" s="378"/>
    </row>
    <row r="53" spans="1:19" s="124" customFormat="1" ht="24.75" customHeight="1">
      <c r="A53" s="489" t="s">
        <v>150</v>
      </c>
      <c r="B53" s="489"/>
      <c r="C53" s="38" t="s">
        <v>82</v>
      </c>
      <c r="D53" s="168" t="s">
        <v>80</v>
      </c>
      <c r="E53" s="162">
        <f>IF(D53=$N$6,1,IF(D53=$N$5,2,IF(D53=$N$4,3,IF(D53=$N$3,4,"n/a"))))</f>
        <v>3</v>
      </c>
      <c r="F53" s="536" t="s">
        <v>151</v>
      </c>
      <c r="G53" s="537"/>
      <c r="H53" s="537"/>
      <c r="I53" s="537"/>
      <c r="J53" s="537"/>
      <c r="K53" s="538"/>
      <c r="L53" s="378"/>
    </row>
    <row r="54" spans="1:19" s="124" customFormat="1" ht="21" customHeight="1">
      <c r="A54" s="498" t="s">
        <v>152</v>
      </c>
      <c r="B54" s="498"/>
      <c r="C54" s="191" t="s">
        <v>82</v>
      </c>
      <c r="D54" s="48" t="s">
        <v>80</v>
      </c>
      <c r="E54" s="171">
        <f>IF(D54=$N$6,1,IF(D54=$N$5,2,IF(D54=$N$4,3,IF(D54=$N$3,4,"n/a"))))</f>
        <v>3</v>
      </c>
      <c r="F54" s="530" t="s">
        <v>153</v>
      </c>
      <c r="G54" s="494"/>
      <c r="H54" s="531"/>
      <c r="I54" s="531"/>
      <c r="J54" s="531"/>
      <c r="K54" s="532"/>
      <c r="L54" s="378"/>
    </row>
    <row r="55" spans="1:19" s="124" customFormat="1" ht="34.5" customHeight="1" thickBot="1">
      <c r="A55" s="489" t="s">
        <v>154</v>
      </c>
      <c r="B55" s="489"/>
      <c r="C55" s="38" t="s">
        <v>82</v>
      </c>
      <c r="D55" s="168" t="s">
        <v>80</v>
      </c>
      <c r="E55" s="163">
        <f>IF(D55=$N$6,1,IF(D55=$N$5,2,IF(D55=$N$4,3,IF(D55=$N$3,4,"n/a"))))</f>
        <v>3</v>
      </c>
      <c r="F55" s="531" t="s">
        <v>151</v>
      </c>
      <c r="G55" s="531"/>
      <c r="H55" s="531"/>
      <c r="I55" s="531"/>
      <c r="J55" s="494"/>
      <c r="K55" s="531"/>
      <c r="L55" s="378"/>
    </row>
    <row r="56" spans="1:19" s="105" customFormat="1" ht="28.5" customHeight="1" thickBot="1">
      <c r="A56" s="549"/>
      <c r="B56" s="550"/>
      <c r="C56" s="36" t="s">
        <v>95</v>
      </c>
      <c r="D56" s="27" t="str">
        <f>IF(E56&lt;1.5,"Low",IF(E56&lt;2.5,"Moderate",IF(E56&lt;3.5,"Substantial",IF(E56&lt;4.5,"High","n/a"))))</f>
        <v>Substantial</v>
      </c>
      <c r="E56" s="145">
        <f>IF(COUNT(E51:E55)=0,"n/a",AVERAGE(E51:E55))</f>
        <v>2.8</v>
      </c>
      <c r="F56" s="28">
        <f>E56</f>
        <v>2.8</v>
      </c>
      <c r="G56" s="214"/>
      <c r="H56" s="29" t="s">
        <v>96</v>
      </c>
      <c r="I56" s="26" t="str">
        <f>D56</f>
        <v>Substantial</v>
      </c>
      <c r="J56" s="30">
        <f>IF(I56=$N$7,"n/a",IF(AND(I56=$N$5,D56=$N$6),1.5,IF(AND(I56=$N$4,D56=$N$5),2.5,IF(AND(I56=$N$3,D56=$N$4),3.5,IF(AND(I56=$N$6,D56=$N$5),1.49,IF(AND(I56=$N$5,D56=$N$4),2.49,IF(AND(I56=$N$4,D56=$N$3),3.49,E56)))))))</f>
        <v>2.8</v>
      </c>
      <c r="K56" s="89" t="s">
        <v>97</v>
      </c>
      <c r="L56" s="374"/>
    </row>
    <row r="57" spans="1:19" s="105" customFormat="1" ht="19.5" customHeight="1" thickBot="1">
      <c r="A57" s="139" t="s">
        <v>155</v>
      </c>
      <c r="B57" s="146"/>
      <c r="C57" s="192"/>
      <c r="D57" s="147"/>
      <c r="E57" s="147"/>
      <c r="F57" s="147"/>
      <c r="G57" s="147"/>
      <c r="H57" s="147"/>
      <c r="I57" s="147"/>
      <c r="J57" s="147"/>
      <c r="K57" s="147"/>
      <c r="L57" s="374"/>
    </row>
    <row r="58" spans="1:19" s="124" customFormat="1" ht="32.25" customHeight="1">
      <c r="A58" s="489" t="s">
        <v>156</v>
      </c>
      <c r="B58" s="489"/>
      <c r="C58" s="38" t="s">
        <v>82</v>
      </c>
      <c r="D58" s="166" t="s">
        <v>83</v>
      </c>
      <c r="E58" s="171">
        <f>IF(D58=$N$6,1,IF(D58=$N$5,2,IF(D58=$N$4,3,IF(D58=$N$3,4,"n/a"))))</f>
        <v>2</v>
      </c>
      <c r="F58" s="543" t="s">
        <v>157</v>
      </c>
      <c r="G58" s="544"/>
      <c r="H58" s="544"/>
      <c r="I58" s="544"/>
      <c r="J58" s="544"/>
      <c r="K58" s="545"/>
      <c r="L58" s="378"/>
    </row>
    <row r="59" spans="1:19" s="124" customFormat="1" ht="32.25" customHeight="1">
      <c r="A59" s="489" t="s">
        <v>158</v>
      </c>
      <c r="B59" s="489"/>
      <c r="C59" s="38" t="s">
        <v>82</v>
      </c>
      <c r="D59" s="48" t="s">
        <v>83</v>
      </c>
      <c r="E59" s="118">
        <f>IF(D59=$N$6,1,IF(D59=$N$5,2,IF(D59=$N$4,3,IF(D59=$N$3,4,"n/a"))))</f>
        <v>2</v>
      </c>
      <c r="F59" s="530" t="s">
        <v>159</v>
      </c>
      <c r="G59" s="531"/>
      <c r="H59" s="531"/>
      <c r="I59" s="531"/>
      <c r="J59" s="531"/>
      <c r="K59" s="532"/>
      <c r="L59" s="378"/>
    </row>
    <row r="60" spans="1:19" s="124" customFormat="1" ht="48.75" customHeight="1">
      <c r="A60" s="489" t="s">
        <v>160</v>
      </c>
      <c r="B60" s="489"/>
      <c r="C60" s="38" t="s">
        <v>82</v>
      </c>
      <c r="D60" s="48" t="s">
        <v>83</v>
      </c>
      <c r="E60" s="118">
        <f>IF(D60=$N$6,1,IF(D60=$N$5,2,IF(D60=$N$4,3,IF(D60=$N$3,4,"n/a"))))</f>
        <v>2</v>
      </c>
      <c r="F60" s="530" t="s">
        <v>161</v>
      </c>
      <c r="G60" s="531"/>
      <c r="H60" s="531"/>
      <c r="I60" s="531"/>
      <c r="J60" s="531"/>
      <c r="K60" s="532"/>
      <c r="L60" s="382"/>
    </row>
    <row r="61" spans="1:19" s="124" customFormat="1" ht="21" customHeight="1" thickBot="1">
      <c r="A61" s="498" t="s">
        <v>162</v>
      </c>
      <c r="B61" s="498"/>
      <c r="C61" s="191" t="s">
        <v>82</v>
      </c>
      <c r="D61" s="176" t="s">
        <v>83</v>
      </c>
      <c r="E61" s="175">
        <f>IF(D61=$N$6,1,IF(D61=$N$5,2,IF(D61=$N$4,3,IF(D61=$N$3,4,"n/a"))))</f>
        <v>2</v>
      </c>
      <c r="F61" s="478" t="s">
        <v>163</v>
      </c>
      <c r="G61" s="479"/>
      <c r="H61" s="479"/>
      <c r="I61" s="479"/>
      <c r="J61" s="479"/>
      <c r="K61" s="480"/>
      <c r="L61" s="378"/>
    </row>
    <row r="62" spans="1:19" s="105" customFormat="1" ht="28.5" customHeight="1" thickBot="1">
      <c r="A62" s="499"/>
      <c r="B62" s="500"/>
      <c r="C62" s="36" t="s">
        <v>95</v>
      </c>
      <c r="D62" s="27" t="str">
        <f>IF(E62&lt;1.5,"Low",IF(E62&lt;2.5,"Moderate",IF(E62&lt;3.5,"Substantial",IF(E62&lt;4.5,"High","n/a"))))</f>
        <v>Moderate</v>
      </c>
      <c r="E62" s="145">
        <f>IF(COUNT(E58:E61)=0,"n/a",AVERAGE(E58:E61))</f>
        <v>2</v>
      </c>
      <c r="F62" s="49">
        <f>E62</f>
        <v>2</v>
      </c>
      <c r="G62" s="120"/>
      <c r="H62" s="50" t="s">
        <v>96</v>
      </c>
      <c r="I62" s="323" t="str">
        <f>D62</f>
        <v>Moderate</v>
      </c>
      <c r="J62" s="91">
        <f>IF(I62=$N$7,"n/a",IF(AND(I62=$N$5,D62=$N$6),1.5,IF(AND(I62=$N$4,D62=$N$5),2.5,IF(AND(I62=$N$3,D62=$N$4),3.5,IF(AND(I62=$N$6,D62=$N$5),1.49,IF(AND(I62=$N$5,D62=$N$4),2.49,IF(AND(I62=$N$4,D62=$N$3),3.49,E62)))))))</f>
        <v>2</v>
      </c>
      <c r="K62" s="324" t="s">
        <v>97</v>
      </c>
      <c r="L62" s="374"/>
    </row>
    <row r="63" spans="1:19" s="105" customFormat="1" ht="21.75" customHeight="1">
      <c r="A63" s="196" t="s">
        <v>164</v>
      </c>
      <c r="B63" s="138"/>
      <c r="C63" s="146"/>
      <c r="D63" s="138"/>
      <c r="E63" s="192"/>
      <c r="F63" s="192"/>
      <c r="G63" s="192"/>
      <c r="H63" s="192"/>
      <c r="I63" s="192"/>
      <c r="J63" s="192"/>
      <c r="K63" s="195"/>
      <c r="L63" s="374"/>
    </row>
    <row r="64" spans="1:19" s="148" customFormat="1" ht="47.25" customHeight="1">
      <c r="A64" s="485" t="s">
        <v>165</v>
      </c>
      <c r="B64" s="486"/>
      <c r="C64" s="38" t="s">
        <v>82</v>
      </c>
      <c r="D64" s="193" t="s">
        <v>87</v>
      </c>
      <c r="E64" s="194">
        <f>IF(D64=$N$6,1,IF(D64=$N$5,2,IF(D64=$N$4,3,IF(D64=$N$3,4,"n/a"))))</f>
        <v>1</v>
      </c>
      <c r="F64" s="477" t="s">
        <v>166</v>
      </c>
      <c r="G64" s="477"/>
      <c r="H64" s="477"/>
      <c r="I64" s="477"/>
      <c r="J64" s="477"/>
      <c r="K64" s="477"/>
      <c r="L64" s="383"/>
      <c r="S64" s="149"/>
    </row>
    <row r="65" spans="1:19" s="148" customFormat="1" ht="48.75" customHeight="1" thickBot="1">
      <c r="A65" s="490" t="s">
        <v>167</v>
      </c>
      <c r="B65" s="491"/>
      <c r="C65" s="189" t="s">
        <v>82</v>
      </c>
      <c r="D65" s="165" t="s">
        <v>80</v>
      </c>
      <c r="E65" s="163">
        <f>IF(D65=$N$6,1,IF(D65=$N$5,2,IF(D65=$N$4,3,IF(D65=$N$3,4,"n/a"))))</f>
        <v>3</v>
      </c>
      <c r="F65" s="478" t="s">
        <v>168</v>
      </c>
      <c r="G65" s="479"/>
      <c r="H65" s="479"/>
      <c r="I65" s="479"/>
      <c r="J65" s="479"/>
      <c r="K65" s="480"/>
      <c r="L65" s="383"/>
      <c r="S65" s="149"/>
    </row>
    <row r="66" spans="1:19" s="148" customFormat="1" ht="30" customHeight="1" thickBot="1">
      <c r="A66" s="487"/>
      <c r="B66" s="488"/>
      <c r="C66" s="36" t="s">
        <v>95</v>
      </c>
      <c r="D66" s="27" t="str">
        <f>IF(E66&lt;1.5,"Low",IF(E66&lt;2.5,"Moderate",IF(E66&lt;3.5,"Substantial",IF(E66&lt;4.5,"High","n/a"))))</f>
        <v>Moderate</v>
      </c>
      <c r="E66" s="145">
        <f>IF(COUNT(E64:E65)=0,"n/a",AVERAGE(E64:E65))</f>
        <v>2</v>
      </c>
      <c r="F66" s="49">
        <f>E66</f>
        <v>2</v>
      </c>
      <c r="G66" s="214"/>
      <c r="H66" s="50" t="s">
        <v>96</v>
      </c>
      <c r="I66" s="323" t="str">
        <f>D66</f>
        <v>Moderate</v>
      </c>
      <c r="J66" s="91">
        <f>IF(I66=$N$7,"n/a",IF(AND(I66=$N$5,D66=$N$6),1.5,IF(AND(I66=$N$4,D66=$N$5),2.5,IF(AND(I66=$N$3,D66=$N$4),3.5,IF(AND(I66=$N$6,D66=$N$5),1.49,IF(AND(I66=$N$5,D66=$N$4),2.49,IF(AND(I66=$N$4,D66=$N$3),3.49,E66)))))))</f>
        <v>2</v>
      </c>
      <c r="K66" s="325" t="s">
        <v>97</v>
      </c>
      <c r="L66" s="384"/>
      <c r="S66" s="149"/>
    </row>
    <row r="67" spans="1:19" s="152" customFormat="1" ht="24.75" customHeight="1" thickBot="1">
      <c r="A67" s="150" t="s">
        <v>169</v>
      </c>
      <c r="B67" s="151"/>
      <c r="C67" s="206"/>
      <c r="D67" s="206"/>
      <c r="E67" s="206"/>
      <c r="F67" s="206"/>
      <c r="G67" s="206"/>
      <c r="H67" s="206"/>
      <c r="I67" s="206"/>
      <c r="J67" s="206"/>
      <c r="K67" s="207"/>
      <c r="L67" s="376" t="s">
        <v>101</v>
      </c>
      <c r="Q67" s="153"/>
    </row>
    <row r="68" spans="1:19" s="152" customFormat="1" ht="23.25" customHeight="1">
      <c r="A68" s="200" t="s">
        <v>170</v>
      </c>
      <c r="B68" s="201"/>
      <c r="C68" s="203"/>
      <c r="D68" s="204"/>
      <c r="E68" s="204"/>
      <c r="F68" s="204"/>
      <c r="G68" s="204"/>
      <c r="H68" s="204"/>
      <c r="I68" s="204"/>
      <c r="J68" s="204"/>
      <c r="K68" s="205"/>
      <c r="L68" s="383"/>
    </row>
    <row r="69" spans="1:19" s="152" customFormat="1" ht="24.75" customHeight="1">
      <c r="A69" s="512" t="s">
        <v>171</v>
      </c>
      <c r="B69" s="580"/>
      <c r="C69" s="222" t="s">
        <v>82</v>
      </c>
      <c r="D69" s="223" t="s">
        <v>34</v>
      </c>
      <c r="E69" s="118">
        <f>IF(D69=$N$6,1,IF(D69=$N$5,2,IF(D69=$N$4,3,IF(D69=$N$3,4,"n/a"))))</f>
        <v>4</v>
      </c>
      <c r="F69" s="507" t="s">
        <v>172</v>
      </c>
      <c r="G69" s="507"/>
      <c r="H69" s="507"/>
      <c r="I69" s="507"/>
      <c r="J69" s="507"/>
      <c r="K69" s="507"/>
      <c r="L69" s="376" t="s">
        <v>101</v>
      </c>
    </row>
    <row r="70" spans="1:19" s="152" customFormat="1" ht="33.75" customHeight="1" thickBot="1">
      <c r="A70" s="492" t="s">
        <v>173</v>
      </c>
      <c r="B70" s="493"/>
      <c r="C70" s="224" t="s">
        <v>82</v>
      </c>
      <c r="D70" s="165" t="s">
        <v>34</v>
      </c>
      <c r="E70" s="175">
        <f>IF(D70=$N$6,1,IF(D70=$N$5,2,IF(D70=$N$4,3,IF(D70=$N$3,4,"n/a"))))</f>
        <v>4</v>
      </c>
      <c r="F70" s="501" t="s">
        <v>174</v>
      </c>
      <c r="G70" s="502"/>
      <c r="H70" s="501"/>
      <c r="I70" s="501"/>
      <c r="J70" s="502"/>
      <c r="K70" s="501"/>
      <c r="L70" s="376" t="s">
        <v>101</v>
      </c>
    </row>
    <row r="71" spans="1:19" s="152" customFormat="1" ht="27" customHeight="1" thickBot="1">
      <c r="A71" s="496"/>
      <c r="B71" s="497"/>
      <c r="C71" s="210" t="s">
        <v>95</v>
      </c>
      <c r="D71" s="46" t="str">
        <f>IF(E71&lt;1.5,"Low",IF(E71&lt;2.5,"Moderate",IF(E71&lt;3.5,"Substantial",IF(E71&lt;4.5,"High","n/a"))))</f>
        <v>High</v>
      </c>
      <c r="E71" s="145">
        <f>IF(COUNT(E69:E70)=0,"n/a",AVERAGE(E69:E70))</f>
        <v>4</v>
      </c>
      <c r="F71" s="28">
        <f>E71</f>
        <v>4</v>
      </c>
      <c r="G71" s="214"/>
      <c r="H71" s="29" t="s">
        <v>96</v>
      </c>
      <c r="I71" s="26" t="str">
        <f>D71</f>
        <v>High</v>
      </c>
      <c r="J71" s="30">
        <f>IF(I71=$N$7,"n/a",IF(AND(I71=$N$5,D71=$N$6),1.5,IF(AND(I71=$N$4,D71=$N$5),2.5,IF(AND(I71=$N$3,D71=$N$4),3.5,IF(AND(I71=$N$6,D71=$N$5),1.49,IF(AND(I71=$N$5,D71=$N$4),2.49,IF(AND(I71=$N$4,D71=$N$3),3.49,E71)))))))</f>
        <v>4</v>
      </c>
      <c r="K71" s="180" t="s">
        <v>97</v>
      </c>
      <c r="L71" s="383"/>
    </row>
    <row r="72" spans="1:19" s="152" customFormat="1" ht="20.25" customHeight="1">
      <c r="A72" s="311" t="s">
        <v>175</v>
      </c>
      <c r="B72" s="203"/>
      <c r="C72" s="204"/>
      <c r="D72" s="197"/>
      <c r="E72" s="198"/>
      <c r="F72" s="204"/>
      <c r="G72" s="204"/>
      <c r="H72" s="204"/>
      <c r="I72" s="204"/>
      <c r="J72" s="204"/>
      <c r="K72" s="205"/>
      <c r="L72" s="383"/>
    </row>
    <row r="73" spans="1:19" s="152" customFormat="1" ht="36" customHeight="1">
      <c r="A73" s="481" t="s">
        <v>176</v>
      </c>
      <c r="B73" s="482"/>
      <c r="C73" s="225" t="s">
        <v>82</v>
      </c>
      <c r="D73" s="168" t="s">
        <v>83</v>
      </c>
      <c r="E73" s="118">
        <f>IF(D73=$N$6,1,IF(D73=$N$5,2,IF(D73=$N$4,3,IF(D73=$N$3,4,"n/a"))))</f>
        <v>2</v>
      </c>
      <c r="F73" s="584" t="s">
        <v>177</v>
      </c>
      <c r="G73" s="501"/>
      <c r="H73" s="501"/>
      <c r="I73" s="501"/>
      <c r="J73" s="501"/>
      <c r="K73" s="585"/>
      <c r="L73" s="376"/>
    </row>
    <row r="74" spans="1:19" s="152" customFormat="1" ht="33.75" customHeight="1" thickBot="1">
      <c r="A74" s="492" t="s">
        <v>178</v>
      </c>
      <c r="B74" s="493"/>
      <c r="C74" s="226" t="s">
        <v>82</v>
      </c>
      <c r="D74" s="167" t="s">
        <v>80</v>
      </c>
      <c r="E74" s="175">
        <f>IF(D74=$N$6,1,IF(D74=$N$5,2,IF(D74=$N$4,3,IF(D74=$N$3,4,"n/a"))))</f>
        <v>3</v>
      </c>
      <c r="F74" s="577" t="s">
        <v>179</v>
      </c>
      <c r="G74" s="578"/>
      <c r="H74" s="578"/>
      <c r="I74" s="578"/>
      <c r="J74" s="578"/>
      <c r="K74" s="597"/>
      <c r="L74" s="376" t="s">
        <v>101</v>
      </c>
    </row>
    <row r="75" spans="1:19" s="152" customFormat="1" ht="25.5" customHeight="1" thickBot="1">
      <c r="A75" s="508"/>
      <c r="B75" s="509"/>
      <c r="C75" s="45" t="s">
        <v>95</v>
      </c>
      <c r="D75" s="27" t="str">
        <f>IF(E75&lt;1.5,"Low",IF(E75&lt;2.5,"Moderate",IF(E75&lt;3.5,"Substantial",IF(E75&lt;4.5,"High","n/a"))))</f>
        <v>Substantial</v>
      </c>
      <c r="E75" s="145">
        <f>IF(COUNT(E73:E74)=0,"n/a",AVERAGE(E73:E74))</f>
        <v>2.5</v>
      </c>
      <c r="F75" s="49">
        <f>E75</f>
        <v>2.5</v>
      </c>
      <c r="G75" s="214"/>
      <c r="H75" s="50" t="s">
        <v>96</v>
      </c>
      <c r="I75" s="323" t="str">
        <f>D75</f>
        <v>Substantial</v>
      </c>
      <c r="J75" s="91">
        <f>IF(I75=$N$7,"n/a",IF(AND(I75=$N$5,D75=$N$6),1.5,IF(AND(I75=$N$4,D75=$N$5),2.5,IF(AND(I75=$N$3,D75=$N$4),3.5,IF(AND(I75=$N$6,D75=$N$5),1.49,IF(AND(I75=$N$5,D75=$N$4),2.49,IF(AND(I75=$N$4,D75=$N$3),3.49,E75)))))))</f>
        <v>2.5</v>
      </c>
      <c r="K75" s="92" t="s">
        <v>97</v>
      </c>
      <c r="L75" s="383"/>
    </row>
    <row r="76" spans="1:19" s="152" customFormat="1" ht="21" customHeight="1">
      <c r="A76" s="200" t="s">
        <v>180</v>
      </c>
      <c r="B76" s="201"/>
      <c r="C76" s="197"/>
      <c r="D76" s="197"/>
      <c r="E76" s="197"/>
      <c r="F76" s="197"/>
      <c r="G76" s="197"/>
      <c r="H76" s="197"/>
      <c r="I76" s="197"/>
      <c r="J76" s="197"/>
      <c r="K76" s="199"/>
      <c r="L76" s="383"/>
    </row>
    <row r="77" spans="1:19" s="152" customFormat="1" ht="35.25" customHeight="1">
      <c r="A77" s="512" t="s">
        <v>181</v>
      </c>
      <c r="B77" s="580"/>
      <c r="C77" s="227" t="s">
        <v>82</v>
      </c>
      <c r="D77" s="168" t="s">
        <v>80</v>
      </c>
      <c r="E77" s="118">
        <f>IF(D77=$N$6,1,IF(D77=$N$5,2,IF(D77=$N$4,3,IF(D77=$N$3,4,"n/a"))))</f>
        <v>3</v>
      </c>
      <c r="F77" s="507" t="s">
        <v>182</v>
      </c>
      <c r="G77" s="507"/>
      <c r="H77" s="507"/>
      <c r="I77" s="507"/>
      <c r="J77" s="507"/>
      <c r="K77" s="507"/>
      <c r="L77" s="383"/>
    </row>
    <row r="78" spans="1:19" s="152" customFormat="1" ht="26.25" customHeight="1">
      <c r="A78" s="512" t="s">
        <v>183</v>
      </c>
      <c r="B78" s="513"/>
      <c r="C78" s="225" t="s">
        <v>82</v>
      </c>
      <c r="D78" s="48" t="s">
        <v>83</v>
      </c>
      <c r="E78" s="118">
        <f>IF(D78=$N$6,1,IF(D78=$N$5,2,IF(D78=$N$4,3,IF(D78=$N$3,4,"n/a"))))</f>
        <v>2</v>
      </c>
      <c r="F78" s="501" t="s">
        <v>184</v>
      </c>
      <c r="G78" s="501"/>
      <c r="H78" s="501"/>
      <c r="I78" s="501"/>
      <c r="J78" s="501"/>
      <c r="K78" s="501"/>
      <c r="L78" s="376" t="s">
        <v>101</v>
      </c>
    </row>
    <row r="79" spans="1:19" s="152" customFormat="1" ht="24" customHeight="1" thickBot="1">
      <c r="A79" s="512" t="s">
        <v>185</v>
      </c>
      <c r="B79" s="513"/>
      <c r="C79" s="228" t="s">
        <v>82</v>
      </c>
      <c r="D79" s="167" t="s">
        <v>83</v>
      </c>
      <c r="E79" s="175">
        <f>IF(D79=$N$6,1,IF(D79=$N$5,2,IF(D79=$N$4,3,IF(D79=$N$3,4,"n/a"))))</f>
        <v>2</v>
      </c>
      <c r="F79" s="501" t="s">
        <v>186</v>
      </c>
      <c r="G79" s="502"/>
      <c r="H79" s="501"/>
      <c r="I79" s="501"/>
      <c r="J79" s="502"/>
      <c r="K79" s="501"/>
      <c r="L79" s="376" t="s">
        <v>101</v>
      </c>
    </row>
    <row r="80" spans="1:19" s="152" customFormat="1" ht="27.75" customHeight="1" thickBot="1">
      <c r="A80" s="508"/>
      <c r="B80" s="509"/>
      <c r="C80" s="45" t="s">
        <v>95</v>
      </c>
      <c r="D80" s="27" t="str">
        <f>IF(E80&lt;1.5,"Low",IF(E80&lt;2.5,"Moderate",IF(E80&lt;3.5,"Substantial",IF(E80&lt;4.5,"High","n/a"))))</f>
        <v>Moderate</v>
      </c>
      <c r="E80" s="145">
        <f>IF(COUNT(E77:E79)=0,"n/a",AVERAGE(E77:E79))</f>
        <v>2.3333333333333335</v>
      </c>
      <c r="F80" s="28">
        <f>E80</f>
        <v>2.3333333333333335</v>
      </c>
      <c r="G80" s="214"/>
      <c r="H80" s="29" t="s">
        <v>96</v>
      </c>
      <c r="I80" s="26" t="str">
        <f>D80</f>
        <v>Moderate</v>
      </c>
      <c r="J80" s="30">
        <f>IF(I80=$N$7,"n/a",IF(AND(I80=$N$5,D80=$N$6),1.5,IF(AND(I80=$N$4,D80=$N$5),2.5,IF(AND(I80=$N$3,D80=$N$4),3.5,IF(AND(I80=$N$6,D80=$N$5),1.49,IF(AND(I80=$N$5,D80=$N$4),2.49,IF(AND(I80=$N$4,D80=$N$3),3.49,E80)))))))</f>
        <v>2.3333333333333335</v>
      </c>
      <c r="K80" s="89" t="s">
        <v>97</v>
      </c>
      <c r="L80" s="383"/>
    </row>
    <row r="81" spans="1:17" s="152" customFormat="1" ht="21" customHeight="1">
      <c r="A81" s="202" t="s">
        <v>187</v>
      </c>
      <c r="B81" s="197"/>
      <c r="C81" s="197"/>
      <c r="D81" s="197"/>
      <c r="E81" s="197"/>
      <c r="F81" s="197"/>
      <c r="G81" s="197"/>
      <c r="H81" s="197"/>
      <c r="I81" s="197"/>
      <c r="J81" s="197"/>
      <c r="K81" s="199"/>
      <c r="L81" s="383"/>
    </row>
    <row r="82" spans="1:17" s="152" customFormat="1" ht="34.5" customHeight="1">
      <c r="A82" s="512" t="s">
        <v>188</v>
      </c>
      <c r="B82" s="580"/>
      <c r="C82" s="227" t="s">
        <v>82</v>
      </c>
      <c r="D82" s="168" t="s">
        <v>83</v>
      </c>
      <c r="E82" s="118">
        <f>IF(D82=$N$6,1,IF(D82=$N$5,2,IF(D82=$N$4,3,IF(D82=$N$3,4,"n/a"))))</f>
        <v>2</v>
      </c>
      <c r="F82" s="507" t="s">
        <v>189</v>
      </c>
      <c r="G82" s="507"/>
      <c r="H82" s="507"/>
      <c r="I82" s="507"/>
      <c r="J82" s="507"/>
      <c r="K82" s="507"/>
      <c r="L82" s="383"/>
    </row>
    <row r="83" spans="1:17" s="152" customFormat="1" ht="27.75" customHeight="1" thickBot="1">
      <c r="A83" s="492" t="s">
        <v>190</v>
      </c>
      <c r="B83" s="493"/>
      <c r="C83" s="228" t="s">
        <v>82</v>
      </c>
      <c r="D83" s="167" t="s">
        <v>80</v>
      </c>
      <c r="E83" s="175">
        <f>IF(D83=$N$6,1,IF(D83=$N$5,2,IF(D83=$N$4,3,IF(D83=$N$3,4,"n/a"))))</f>
        <v>3</v>
      </c>
      <c r="F83" s="577" t="s">
        <v>179</v>
      </c>
      <c r="G83" s="578"/>
      <c r="H83" s="578"/>
      <c r="I83" s="578"/>
      <c r="J83" s="578"/>
      <c r="K83" s="579"/>
      <c r="L83" s="376" t="s">
        <v>101</v>
      </c>
      <c r="Q83" s="154"/>
    </row>
    <row r="84" spans="1:17" s="152" customFormat="1" ht="26.25" customHeight="1" thickBot="1">
      <c r="A84" s="208"/>
      <c r="B84" s="209"/>
      <c r="C84" s="210" t="s">
        <v>95</v>
      </c>
      <c r="D84" s="27" t="str">
        <f>IF(E84&lt;1.5,"Low",IF(E84&lt;2.5,"Moderate",IF(E84&lt;3.5,"Substantial",IF(E84&lt;4.5,"High","n/a"))))</f>
        <v>Substantial</v>
      </c>
      <c r="E84" s="145">
        <f>IF(COUNT(E82:E83)=0,"n/a",AVERAGE(E82:E83))</f>
        <v>2.5</v>
      </c>
      <c r="F84" s="49">
        <f>E84</f>
        <v>2.5</v>
      </c>
      <c r="G84" s="215"/>
      <c r="H84" s="322" t="s">
        <v>96</v>
      </c>
      <c r="I84" s="323" t="str">
        <f>D84</f>
        <v>Substantial</v>
      </c>
      <c r="J84" s="91">
        <f>IF(I84=$N$7,"n/a",IF(AND(I84=$N$5,D84=$N$6),1.5,IF(AND(I84=$N$4,D84=$N$5),2.5,IF(AND(I84=$N$3,D84=$N$4),3.5,IF(AND(I84=$N$6,D84=$N$5),1.49,IF(AND(I84=$N$5,D84=$N$4),2.49,IF(AND(I84=$N$4,D84=$N$3),3.49,E84)))))))</f>
        <v>2.5</v>
      </c>
      <c r="K84" s="324" t="s">
        <v>97</v>
      </c>
      <c r="L84" s="383"/>
      <c r="Q84" s="155"/>
    </row>
    <row r="85" spans="1:17" s="152" customFormat="1" ht="26.25" customHeight="1" thickBot="1">
      <c r="A85" s="288" t="s">
        <v>191</v>
      </c>
      <c r="B85" s="287"/>
      <c r="C85" s="287"/>
      <c r="D85" s="287"/>
      <c r="E85" s="287"/>
      <c r="F85" s="287"/>
      <c r="G85" s="287"/>
      <c r="H85" s="287"/>
      <c r="I85" s="287"/>
      <c r="J85" s="287"/>
      <c r="K85" s="287"/>
      <c r="L85" s="383"/>
      <c r="Q85" s="155"/>
    </row>
    <row r="86" spans="1:17" s="152" customFormat="1" ht="21.75" customHeight="1">
      <c r="A86" s="392" t="s">
        <v>192</v>
      </c>
      <c r="B86" s="289"/>
      <c r="C86" s="289"/>
      <c r="D86" s="289"/>
      <c r="E86" s="289"/>
      <c r="F86" s="289"/>
      <c r="G86" s="289"/>
      <c r="H86" s="289"/>
      <c r="I86" s="289"/>
      <c r="J86" s="289"/>
      <c r="K86" s="290"/>
      <c r="L86" s="383"/>
      <c r="Q86" s="155"/>
    </row>
    <row r="87" spans="1:17" s="152" customFormat="1" ht="33.75" customHeight="1">
      <c r="A87" s="520" t="s">
        <v>193</v>
      </c>
      <c r="B87" s="521"/>
      <c r="C87" s="291" t="s">
        <v>82</v>
      </c>
      <c r="D87" s="223" t="s">
        <v>34</v>
      </c>
      <c r="E87" s="211">
        <f>IF(D87=$N$6,1,IF(D87=$N$5,2,IF(D87=$N$4,3,IF(D87=$N$3,4,"n/a"))))</f>
        <v>4</v>
      </c>
      <c r="F87" s="507" t="s">
        <v>194</v>
      </c>
      <c r="G87" s="507"/>
      <c r="H87" s="507"/>
      <c r="I87" s="507"/>
      <c r="J87" s="507"/>
      <c r="K87" s="507"/>
      <c r="L87" s="383"/>
      <c r="Q87" s="155"/>
    </row>
    <row r="88" spans="1:17" s="152" customFormat="1" ht="33.75" customHeight="1">
      <c r="A88" s="520" t="s">
        <v>195</v>
      </c>
      <c r="B88" s="521"/>
      <c r="C88" s="291" t="s">
        <v>82</v>
      </c>
      <c r="D88" s="223" t="s">
        <v>83</v>
      </c>
      <c r="E88" s="211">
        <f>IF(D88=$N$6,1,IF(D88=$N$5,2,IF(D88=$N$4,3,IF(D88=$N$3,4,"n/a"))))</f>
        <v>2</v>
      </c>
      <c r="F88" s="507" t="s">
        <v>196</v>
      </c>
      <c r="G88" s="507"/>
      <c r="H88" s="507"/>
      <c r="I88" s="507"/>
      <c r="J88" s="507"/>
      <c r="K88" s="507"/>
      <c r="L88" s="376" t="s">
        <v>101</v>
      </c>
      <c r="Q88" s="155"/>
    </row>
    <row r="89" spans="1:17" s="152" customFormat="1" ht="30.75" customHeight="1">
      <c r="A89" s="520" t="s">
        <v>197</v>
      </c>
      <c r="B89" s="521"/>
      <c r="C89" s="291" t="s">
        <v>82</v>
      </c>
      <c r="D89" s="223" t="s">
        <v>83</v>
      </c>
      <c r="E89" s="211">
        <f>IF(D89=$N$6,1,IF(D89=$N$5,2,IF(D89=$N$4,3,IF(D89=$N$3,4,"n/a"))))</f>
        <v>2</v>
      </c>
      <c r="F89" s="507" t="s">
        <v>198</v>
      </c>
      <c r="G89" s="507"/>
      <c r="H89" s="507"/>
      <c r="I89" s="507"/>
      <c r="J89" s="507"/>
      <c r="K89" s="507"/>
      <c r="L89" s="383"/>
      <c r="Q89" s="155"/>
    </row>
    <row r="90" spans="1:17" s="152" customFormat="1" ht="45.75" customHeight="1" thickBot="1">
      <c r="A90" s="520" t="s">
        <v>199</v>
      </c>
      <c r="B90" s="521"/>
      <c r="C90" s="291" t="s">
        <v>82</v>
      </c>
      <c r="D90" s="223" t="s">
        <v>83</v>
      </c>
      <c r="E90" s="211">
        <f>IF(D90=$N$6,1,IF(D90=$N$5,2,IF(D90=$N$4,3,IF(D90=$N$3,4,"n/a"))))</f>
        <v>2</v>
      </c>
      <c r="F90" s="507" t="s">
        <v>200</v>
      </c>
      <c r="G90" s="507"/>
      <c r="H90" s="507"/>
      <c r="I90" s="507"/>
      <c r="J90" s="522"/>
      <c r="K90" s="507"/>
      <c r="L90" s="383"/>
      <c r="Q90" s="155"/>
    </row>
    <row r="91" spans="1:17" s="152" customFormat="1" ht="26.25" customHeight="1" thickBot="1">
      <c r="A91" s="525"/>
      <c r="B91" s="526"/>
      <c r="C91" s="292" t="s">
        <v>95</v>
      </c>
      <c r="D91" s="27" t="str">
        <f>IF(E91&lt;1.5,"Low",IF(E91&lt;2.5,"Moderate",IF(E91&lt;3.5,"Substantial",IF(E91&lt;4.5,"High","n/a"))))</f>
        <v>Substantial</v>
      </c>
      <c r="E91" s="145">
        <f>IF(COUNT(E87:E90)=0,"n/a",AVERAGE(E87:E90))</f>
        <v>2.5</v>
      </c>
      <c r="F91" s="28">
        <f>E91</f>
        <v>2.5</v>
      </c>
      <c r="G91" s="215"/>
      <c r="H91" s="51" t="s">
        <v>96</v>
      </c>
      <c r="I91" s="26" t="str">
        <f>D91</f>
        <v>Substantial</v>
      </c>
      <c r="J91" s="30">
        <f>IF(I91=$N$7,"n/a",IF(AND(I91=$N$5,D91=$N$6),1.5,IF(AND(I91=$N$4,D91=$N$5),2.5,IF(AND(I91=$N$3,D91=$N$4),3.5,IF(AND(I91=$N$6,D91=$N$5),1.49,IF(AND(I91=$N$5,D91=$N$4),2.49,IF(AND(I91=$N$4,D91=$N$3),3.49,E91)))))))</f>
        <v>2.5</v>
      </c>
      <c r="K91" s="89" t="s">
        <v>97</v>
      </c>
      <c r="L91" s="383"/>
      <c r="Q91" s="155"/>
    </row>
    <row r="92" spans="1:17" s="152" customFormat="1" ht="21" customHeight="1">
      <c r="A92" s="392" t="s">
        <v>201</v>
      </c>
      <c r="B92" s="289"/>
      <c r="C92" s="289"/>
      <c r="D92" s="289"/>
      <c r="E92" s="289"/>
      <c r="F92" s="289"/>
      <c r="G92" s="289"/>
      <c r="H92" s="289"/>
      <c r="I92" s="289"/>
      <c r="J92" s="289"/>
      <c r="K92" s="290"/>
      <c r="L92" s="383"/>
      <c r="Q92" s="155"/>
    </row>
    <row r="93" spans="1:17" s="152" customFormat="1" ht="47.25" customHeight="1">
      <c r="A93" s="520" t="s">
        <v>202</v>
      </c>
      <c r="B93" s="521"/>
      <c r="C93" s="291" t="s">
        <v>82</v>
      </c>
      <c r="D93" s="168" t="s">
        <v>80</v>
      </c>
      <c r="E93" s="211">
        <f>IF(D93=$N$6,1,IF(D93=$N$5,2,IF(D93=$N$4,3,IF(D93=$N$3,4,"n/a"))))</f>
        <v>3</v>
      </c>
      <c r="F93" s="507" t="s">
        <v>203</v>
      </c>
      <c r="G93" s="507"/>
      <c r="H93" s="507"/>
      <c r="I93" s="507"/>
      <c r="J93" s="507"/>
      <c r="K93" s="507"/>
      <c r="L93" s="383"/>
      <c r="Q93" s="155"/>
    </row>
    <row r="94" spans="1:17" s="152" customFormat="1" ht="31.5" customHeight="1" thickBot="1">
      <c r="A94" s="590" t="s">
        <v>204</v>
      </c>
      <c r="B94" s="591"/>
      <c r="C94" s="293" t="s">
        <v>82</v>
      </c>
      <c r="D94" s="167" t="s">
        <v>83</v>
      </c>
      <c r="E94" s="175">
        <f>IF(D94=$N$6,1,IF(D94=$N$5,2,IF(D94=$N$4,3,IF(D94=$N$3,4,"n/a"))))</f>
        <v>2</v>
      </c>
      <c r="F94" s="588" t="s">
        <v>203</v>
      </c>
      <c r="G94" s="589"/>
      <c r="H94" s="589"/>
      <c r="I94" s="589"/>
      <c r="J94" s="589"/>
      <c r="K94" s="587"/>
      <c r="L94" s="376" t="s">
        <v>101</v>
      </c>
      <c r="Q94" s="155"/>
    </row>
    <row r="95" spans="1:17" s="152" customFormat="1" ht="26.25" customHeight="1" thickBot="1">
      <c r="A95" s="592"/>
      <c r="B95" s="593"/>
      <c r="C95" s="292" t="s">
        <v>95</v>
      </c>
      <c r="D95" s="27" t="str">
        <f>IF(E95&lt;1.5,"Low",IF(E95&lt;2.5,"Moderate",IF(E95&lt;3.5,"Substantial",IF(E95&lt;4.5,"High","n/a"))))</f>
        <v>Substantial</v>
      </c>
      <c r="E95" s="145">
        <f>IF(COUNT(E93:E94)=0,"n/a",AVERAGE(E93:E94))</f>
        <v>2.5</v>
      </c>
      <c r="F95" s="28">
        <f>E95</f>
        <v>2.5</v>
      </c>
      <c r="G95" s="214"/>
      <c r="H95" s="29" t="s">
        <v>96</v>
      </c>
      <c r="I95" s="26" t="str">
        <f>D95</f>
        <v>Substantial</v>
      </c>
      <c r="J95" s="30">
        <f>IF(I95=$N$7,"n/a",IF(AND(I95=$N$5,D95=$N$6),1.5,IF(AND(I95=$N$4,D95=$N$5),2.5,IF(AND(I95=$N$3,D95=$N$4),3.5,IF(AND(I95=$N$6,D95=$N$5),1.49,IF(AND(I95=$N$5,D95=$N$4),2.49,IF(AND(I95=$N$4,D95=$N$3),3.49,E95)))))))</f>
        <v>2.5</v>
      </c>
      <c r="K95" s="89" t="s">
        <v>97</v>
      </c>
      <c r="L95" s="383"/>
      <c r="Q95" s="155"/>
    </row>
    <row r="96" spans="1:17" s="152" customFormat="1" ht="21" customHeight="1">
      <c r="A96" s="392" t="s">
        <v>205</v>
      </c>
      <c r="B96" s="289"/>
      <c r="C96" s="289"/>
      <c r="D96" s="289"/>
      <c r="E96" s="289"/>
      <c r="F96" s="289"/>
      <c r="G96" s="289"/>
      <c r="H96" s="289"/>
      <c r="I96" s="289"/>
      <c r="J96" s="289"/>
      <c r="K96" s="290"/>
      <c r="L96" s="383"/>
      <c r="Q96" s="155"/>
    </row>
    <row r="97" spans="1:17" s="152" customFormat="1" ht="33.75" customHeight="1">
      <c r="A97" s="520" t="s">
        <v>206</v>
      </c>
      <c r="B97" s="521"/>
      <c r="C97" s="294" t="s">
        <v>82</v>
      </c>
      <c r="D97" s="168" t="s">
        <v>80</v>
      </c>
      <c r="E97" s="118">
        <f>IF(D97=$N$6,1,IF(D97=$N$5,2,IF(D97=$N$4,3,IF(D97=$N$3,4,"n/a"))))</f>
        <v>3</v>
      </c>
      <c r="F97" s="507" t="s">
        <v>207</v>
      </c>
      <c r="G97" s="507"/>
      <c r="H97" s="507"/>
      <c r="I97" s="507"/>
      <c r="J97" s="507"/>
      <c r="K97" s="507"/>
      <c r="L97" s="376" t="s">
        <v>101</v>
      </c>
      <c r="Q97" s="155"/>
    </row>
    <row r="98" spans="1:17" s="152" customFormat="1" ht="33" customHeight="1">
      <c r="A98" s="590" t="s">
        <v>208</v>
      </c>
      <c r="B98" s="594"/>
      <c r="C98" s="294" t="s">
        <v>82</v>
      </c>
      <c r="D98" s="48" t="s">
        <v>90</v>
      </c>
      <c r="E98" s="118" t="str">
        <f>IF(D98=$N$6,1,IF(D98=$N$5,2,IF(D98=$N$4,3,IF(D98=$N$3,4,"n/a"))))</f>
        <v>n/a</v>
      </c>
      <c r="F98" s="584" t="s">
        <v>209</v>
      </c>
      <c r="G98" s="501"/>
      <c r="H98" s="501"/>
      <c r="I98" s="501"/>
      <c r="J98" s="501"/>
      <c r="K98" s="585"/>
      <c r="L98" s="376" t="s">
        <v>101</v>
      </c>
      <c r="P98" s="309"/>
      <c r="Q98" s="155"/>
    </row>
    <row r="99" spans="1:17" s="152" customFormat="1" ht="31.5" customHeight="1" thickBot="1">
      <c r="A99" s="595" t="s">
        <v>210</v>
      </c>
      <c r="B99" s="596"/>
      <c r="C99" s="295" t="s">
        <v>82</v>
      </c>
      <c r="D99" s="285" t="s">
        <v>34</v>
      </c>
      <c r="E99" s="286">
        <f>IF(D99=$N$6,1,IF(D99=$N$5,2,IF(D99=$N$4,3,IF(D99=$N$3,4,"n/a"))))</f>
        <v>4</v>
      </c>
      <c r="F99" s="586" t="s">
        <v>211</v>
      </c>
      <c r="G99" s="502"/>
      <c r="H99" s="502"/>
      <c r="I99" s="502"/>
      <c r="J99" s="502"/>
      <c r="K99" s="587"/>
      <c r="L99" s="383"/>
      <c r="P99" s="309"/>
      <c r="Q99" s="155"/>
    </row>
    <row r="100" spans="1:17" s="152" customFormat="1" ht="26.25" customHeight="1" thickBot="1">
      <c r="A100" s="582"/>
      <c r="B100" s="583"/>
      <c r="C100" s="292" t="s">
        <v>95</v>
      </c>
      <c r="D100" s="27" t="str">
        <f>IF(E100&lt;1.5,"Low",IF(E100&lt;2.5,"Moderate",IF(E100&lt;3.5,"Substantial",IF(E100&lt;4.5,"High","n/a"))))</f>
        <v>High</v>
      </c>
      <c r="E100" s="145">
        <f>IF(COUNT(E97:E99)=0,"n/a",AVERAGE(E97:E99))</f>
        <v>3.5</v>
      </c>
      <c r="F100" s="28">
        <f>E100</f>
        <v>3.5</v>
      </c>
      <c r="G100" s="214"/>
      <c r="H100" s="29" t="s">
        <v>96</v>
      </c>
      <c r="I100" s="26" t="str">
        <f>D100</f>
        <v>High</v>
      </c>
      <c r="J100" s="30">
        <f>IF(I100=$N$7,"n/a",IF(AND(I100=$N$5,D100=$N$6),1.5,IF(AND(I100=$N$4,D100=$N$5),2.5,IF(AND(I100=$N$3,D100=$N$4),3.5,IF(AND(I100=$N$6,D100=$N$5),1.49,IF(AND(I100=$N$5,D100=$N$4),2.49,IF(AND(I100=$N$4,D100=$N$3),3.49,E100)))))))</f>
        <v>3.5</v>
      </c>
      <c r="K100" s="89" t="s">
        <v>97</v>
      </c>
      <c r="L100" s="383"/>
      <c r="P100" s="309"/>
      <c r="Q100" s="155"/>
    </row>
    <row r="101" spans="1:17" s="152" customFormat="1" ht="23.25" customHeight="1" thickBot="1">
      <c r="A101" s="156" t="s">
        <v>212</v>
      </c>
      <c r="B101" s="157"/>
      <c r="C101" s="157"/>
      <c r="D101" s="157"/>
      <c r="E101" s="157"/>
      <c r="F101" s="157"/>
      <c r="G101" s="157"/>
      <c r="H101" s="157"/>
      <c r="I101" s="157"/>
      <c r="J101" s="157"/>
      <c r="K101" s="157"/>
      <c r="L101" s="383"/>
      <c r="M101" s="155"/>
    </row>
    <row r="102" spans="1:17" s="152" customFormat="1" ht="20.25" customHeight="1">
      <c r="A102" s="393" t="s">
        <v>213</v>
      </c>
      <c r="B102" s="212"/>
      <c r="C102" s="212"/>
      <c r="D102" s="212"/>
      <c r="E102" s="212"/>
      <c r="F102" s="212"/>
      <c r="G102" s="212"/>
      <c r="H102" s="212"/>
      <c r="I102" s="212"/>
      <c r="J102" s="212"/>
      <c r="K102" s="213"/>
      <c r="L102" s="383"/>
    </row>
    <row r="103" spans="1:17" s="152" customFormat="1" ht="30.75" customHeight="1">
      <c r="A103" s="505" t="s">
        <v>214</v>
      </c>
      <c r="B103" s="506"/>
      <c r="C103" s="229" t="s">
        <v>82</v>
      </c>
      <c r="D103" s="223" t="s">
        <v>80</v>
      </c>
      <c r="E103" s="211">
        <f>IF(D103=$N$6,1,IF(D103=$N$5,2,IF(D103=$N$4,3,IF(D103=$N$3,4,"n/a"))))</f>
        <v>3</v>
      </c>
      <c r="F103" s="507" t="s">
        <v>215</v>
      </c>
      <c r="G103" s="507"/>
      <c r="H103" s="507"/>
      <c r="I103" s="507"/>
      <c r="J103" s="507"/>
      <c r="K103" s="507"/>
      <c r="L103" s="376" t="s">
        <v>101</v>
      </c>
      <c r="Q103" s="155"/>
    </row>
    <row r="104" spans="1:17" s="152" customFormat="1" ht="32.25" customHeight="1">
      <c r="A104" s="573" t="s">
        <v>216</v>
      </c>
      <c r="B104" s="574"/>
      <c r="C104" s="230" t="s">
        <v>82</v>
      </c>
      <c r="D104" s="193" t="s">
        <v>80</v>
      </c>
      <c r="E104" s="118">
        <f>IF(D104=$N$6,1,IF(D104=$N$5,2,IF(D104=$N$4,3,IF(D104=$N$3,4,"n/a"))))</f>
        <v>3</v>
      </c>
      <c r="F104" s="507" t="s">
        <v>215</v>
      </c>
      <c r="G104" s="507"/>
      <c r="H104" s="507"/>
      <c r="I104" s="507"/>
      <c r="J104" s="507"/>
      <c r="K104" s="507"/>
      <c r="L104" s="376" t="s">
        <v>101</v>
      </c>
      <c r="Q104" s="158"/>
    </row>
    <row r="105" spans="1:17" ht="31.5" customHeight="1" thickBot="1">
      <c r="A105" s="518" t="s">
        <v>217</v>
      </c>
      <c r="B105" s="519"/>
      <c r="C105" s="231" t="s">
        <v>82</v>
      </c>
      <c r="D105" s="165" t="s">
        <v>83</v>
      </c>
      <c r="E105" s="175">
        <f>IF(D105=$N$6,1,IF(D105=$N$5,2,IF(D105=$N$4,3,IF(D105=$N$3,4,"n/a"))))</f>
        <v>2</v>
      </c>
      <c r="F105" s="501" t="s">
        <v>218</v>
      </c>
      <c r="G105" s="502"/>
      <c r="H105" s="501"/>
      <c r="I105" s="501"/>
      <c r="J105" s="502"/>
      <c r="K105" s="501"/>
      <c r="L105" s="376" t="s">
        <v>101</v>
      </c>
    </row>
    <row r="106" spans="1:17" ht="32.25" customHeight="1" thickBot="1">
      <c r="A106" s="523"/>
      <c r="B106" s="524"/>
      <c r="C106" s="39" t="s">
        <v>95</v>
      </c>
      <c r="D106" s="27" t="str">
        <f>IF(E106&lt;1.5,"Low",IF(E106&lt;2.5,"Moderate",IF(E106&lt;3.5,"Substantial",IF(E106&lt;4.5,"High","n/a"))))</f>
        <v>Substantial</v>
      </c>
      <c r="E106" s="145">
        <f>IF(COUNT(E103:E105)=0,"n/a",AVERAGE(E103:E105))</f>
        <v>2.6666666666666665</v>
      </c>
      <c r="F106" s="28">
        <f>E106</f>
        <v>2.6666666666666665</v>
      </c>
      <c r="G106" s="215"/>
      <c r="H106" s="51" t="s">
        <v>96</v>
      </c>
      <c r="I106" s="26" t="str">
        <f>D106</f>
        <v>Substantial</v>
      </c>
      <c r="J106" s="30">
        <f>IF(I106=$N$7,"n/a",IF(AND(I106=$N$5,D106=$N$6),1.5,IF(AND(I106=$N$4,D106=$N$5),2.5,IF(AND(I106=$N$3,D106=$N$4),3.5,IF(AND(I106=$N$6,D106=$N$5),1.49,IF(AND(I106=$N$5,D106=$N$4),2.49,IF(AND(I106=$N$4,D106=$N$3),3.49,E106)))))))</f>
        <v>2.6666666666666665</v>
      </c>
      <c r="K106" s="89" t="s">
        <v>97</v>
      </c>
      <c r="L106" s="378"/>
    </row>
    <row r="107" spans="1:17" ht="19.5" customHeight="1">
      <c r="A107" s="394" t="s">
        <v>219</v>
      </c>
      <c r="B107" s="212"/>
      <c r="C107" s="212"/>
      <c r="D107" s="212"/>
      <c r="E107" s="212"/>
      <c r="F107" s="212"/>
      <c r="G107" s="212"/>
      <c r="H107" s="212"/>
      <c r="I107" s="212"/>
      <c r="J107" s="212"/>
      <c r="K107" s="213"/>
      <c r="L107" s="378"/>
    </row>
    <row r="108" spans="1:17" ht="31.5" customHeight="1">
      <c r="A108" s="505" t="s">
        <v>220</v>
      </c>
      <c r="B108" s="506"/>
      <c r="C108" s="229" t="s">
        <v>82</v>
      </c>
      <c r="D108" s="168" t="s">
        <v>80</v>
      </c>
      <c r="E108" s="211">
        <f>IF(D108=$N$6,1,IF(D108=$N$5,2,IF(D108=$N$4,3,IF(D108=$N$3,4,"n/a"))))</f>
        <v>3</v>
      </c>
      <c r="F108" s="507" t="s">
        <v>221</v>
      </c>
      <c r="G108" s="507"/>
      <c r="H108" s="507"/>
      <c r="I108" s="507"/>
      <c r="J108" s="507"/>
      <c r="K108" s="507"/>
      <c r="L108" s="378"/>
    </row>
    <row r="109" spans="1:17" ht="31.5" customHeight="1" thickBot="1">
      <c r="A109" s="575" t="s">
        <v>222</v>
      </c>
      <c r="B109" s="576"/>
      <c r="C109" s="232" t="s">
        <v>82</v>
      </c>
      <c r="D109" s="167" t="s">
        <v>83</v>
      </c>
      <c r="E109" s="175">
        <f>IF(D109=$N$6,1,IF(D109=$N$5,2,IF(D109=$N$4,3,IF(D109=$N$3,4,"n/a"))))</f>
        <v>2</v>
      </c>
      <c r="F109" s="588" t="s">
        <v>223</v>
      </c>
      <c r="G109" s="589"/>
      <c r="H109" s="589"/>
      <c r="I109" s="589"/>
      <c r="J109" s="589"/>
      <c r="K109" s="587"/>
      <c r="L109" s="378"/>
    </row>
    <row r="110" spans="1:17" ht="27" customHeight="1" thickBot="1">
      <c r="A110" s="503"/>
      <c r="B110" s="504"/>
      <c r="C110" s="39" t="s">
        <v>95</v>
      </c>
      <c r="D110" s="27" t="str">
        <f>IF(E110&lt;1.5,"Low",IF(E110&lt;2.5,"Moderate",IF(E110&lt;3.5,"Substantial",IF(E110&lt;4.5,"High","n/a"))))</f>
        <v>Substantial</v>
      </c>
      <c r="E110" s="145">
        <f>IF(COUNT(E108:E109)=0,"n/a",AVERAGE(E108:E109))</f>
        <v>2.5</v>
      </c>
      <c r="F110" s="28">
        <f>E110</f>
        <v>2.5</v>
      </c>
      <c r="G110" s="214"/>
      <c r="H110" s="29" t="s">
        <v>96</v>
      </c>
      <c r="I110" s="26" t="str">
        <f>D110</f>
        <v>Substantial</v>
      </c>
      <c r="J110" s="30">
        <f>IF(I110=$N$7,"n/a",IF(AND(I110=$N$5,D110=$N$6),1.5,IF(AND(I110=$N$4,D110=$N$5),2.5,IF(AND(I110=$N$3,D110=$N$4),3.5,IF(AND(I110=$N$6,D110=$N$5),1.49,IF(AND(I110=$N$5,D110=$N$4),2.49,IF(AND(I110=$N$4,D110=$N$3),3.49,E110)))))))</f>
        <v>2.5</v>
      </c>
      <c r="K110" s="89" t="s">
        <v>97</v>
      </c>
      <c r="L110" s="378"/>
    </row>
    <row r="111" spans="1:17" ht="21" customHeight="1">
      <c r="A111" s="394" t="s">
        <v>224</v>
      </c>
      <c r="B111" s="212"/>
      <c r="C111" s="212"/>
      <c r="D111" s="212"/>
      <c r="E111" s="212"/>
      <c r="F111" s="212"/>
      <c r="G111" s="212"/>
      <c r="H111" s="212"/>
      <c r="I111" s="212"/>
      <c r="J111" s="212"/>
      <c r="K111" s="213"/>
      <c r="L111" s="378"/>
      <c r="Q111" s="159"/>
    </row>
    <row r="112" spans="1:17" ht="29.25" customHeight="1">
      <c r="A112" s="505" t="s">
        <v>225</v>
      </c>
      <c r="B112" s="506"/>
      <c r="C112" s="229" t="s">
        <v>82</v>
      </c>
      <c r="D112" s="223" t="s">
        <v>34</v>
      </c>
      <c r="E112" s="211">
        <f>IF(D112=$N$6,1,IF(D112=$N$5,2,IF(D112=$N$4,3,IF(D112=$N$3,4,"n/a"))))</f>
        <v>4</v>
      </c>
      <c r="F112" s="507" t="s">
        <v>226</v>
      </c>
      <c r="G112" s="507"/>
      <c r="H112" s="507"/>
      <c r="I112" s="507"/>
      <c r="J112" s="507"/>
      <c r="K112" s="507"/>
      <c r="L112" s="378"/>
    </row>
    <row r="113" spans="1:12" ht="30.75" customHeight="1">
      <c r="A113" s="573" t="s">
        <v>227</v>
      </c>
      <c r="B113" s="574"/>
      <c r="C113" s="230" t="s">
        <v>82</v>
      </c>
      <c r="D113" s="193" t="s">
        <v>80</v>
      </c>
      <c r="E113" s="118">
        <f>IF(D113=$N$6,1,IF(D113=$N$5,2,IF(D113=$N$4,3,IF(D113=$N$3,4,"n/a"))))</f>
        <v>3</v>
      </c>
      <c r="F113" s="584" t="s">
        <v>228</v>
      </c>
      <c r="G113" s="501"/>
      <c r="H113" s="501"/>
      <c r="I113" s="501"/>
      <c r="J113" s="501"/>
      <c r="K113" s="585"/>
      <c r="L113" s="378"/>
    </row>
    <row r="114" spans="1:12" ht="42.75" customHeight="1" thickBot="1">
      <c r="A114" s="518" t="s">
        <v>229</v>
      </c>
      <c r="B114" s="519"/>
      <c r="C114" s="231" t="s">
        <v>82</v>
      </c>
      <c r="D114" s="165" t="s">
        <v>80</v>
      </c>
      <c r="E114" s="175">
        <f>IF(D114=$N$6,1,IF(D114=$N$5,2,IF(D114=$N$4,3,IF(D114=$N$3,4,"n/a"))))</f>
        <v>3</v>
      </c>
      <c r="F114" s="586" t="s">
        <v>230</v>
      </c>
      <c r="G114" s="502"/>
      <c r="H114" s="502"/>
      <c r="I114" s="502"/>
      <c r="J114" s="502"/>
      <c r="K114" s="587"/>
      <c r="L114" s="376" t="s">
        <v>101</v>
      </c>
    </row>
    <row r="115" spans="1:12" ht="26.25" customHeight="1" thickBot="1">
      <c r="A115" s="510"/>
      <c r="B115" s="511"/>
      <c r="C115" s="39" t="s">
        <v>95</v>
      </c>
      <c r="D115" s="27" t="str">
        <f>IF(E115&lt;1.5,"Low",IF(E115&lt;2.5,"Moderate",IF(E115&lt;3.5,"Substantial",IF(E115&lt;4.5,"High","n/a"))))</f>
        <v>Substantial</v>
      </c>
      <c r="E115" s="145">
        <f>IF(COUNT(E112:E114)=0,"n/a",AVERAGE(E112:E114))</f>
        <v>3.3333333333333335</v>
      </c>
      <c r="F115" s="28">
        <f>E115</f>
        <v>3.3333333333333335</v>
      </c>
      <c r="G115" s="214"/>
      <c r="H115" s="29" t="s">
        <v>96</v>
      </c>
      <c r="I115" s="26" t="str">
        <f>D115</f>
        <v>Substantial</v>
      </c>
      <c r="J115" s="30">
        <f>IF(I115=$N$7,"n/a",IF(AND(I115=$N$5,D115=$N$6),1.5,IF(AND(I115=$N$4,D115=$N$5),2.5,IF(AND(I115=$N$3,D115=$N$4),3.5,IF(AND(I115=$N$6,D115=$N$5),1.49,IF(AND(I115=$N$5,D115=$N$4),2.49,IF(AND(I115=$N$4,D115=$N$3),3.49,E115)))))))</f>
        <v>3.3333333333333335</v>
      </c>
      <c r="K115" s="89" t="s">
        <v>97</v>
      </c>
      <c r="L115" s="378"/>
    </row>
    <row r="116" spans="1:12" ht="23.25" customHeight="1">
      <c r="A116" s="394" t="s">
        <v>231</v>
      </c>
      <c r="B116" s="212"/>
      <c r="C116" s="212"/>
      <c r="D116" s="212"/>
      <c r="E116" s="212"/>
      <c r="F116" s="212"/>
      <c r="G116" s="212"/>
      <c r="H116" s="212"/>
      <c r="I116" s="212"/>
      <c r="J116" s="212"/>
      <c r="K116" s="213"/>
      <c r="L116" s="378"/>
    </row>
    <row r="117" spans="1:12" ht="33" customHeight="1">
      <c r="A117" s="516" t="s">
        <v>232</v>
      </c>
      <c r="B117" s="517"/>
      <c r="C117" s="233" t="s">
        <v>233</v>
      </c>
      <c r="D117" s="168" t="s">
        <v>90</v>
      </c>
      <c r="E117" s="118" t="str">
        <f>IF(D117=$N$6,1,IF(D117=$N$5,2,IF(D117=$N$4,3,IF(D117=$N$3,4,"n/a"))))</f>
        <v>n/a</v>
      </c>
      <c r="F117" s="507" t="s">
        <v>234</v>
      </c>
      <c r="G117" s="507"/>
      <c r="H117" s="507"/>
      <c r="I117" s="507"/>
      <c r="J117" s="507"/>
      <c r="K117" s="507"/>
      <c r="L117" s="376"/>
    </row>
    <row r="118" spans="1:12" ht="33" customHeight="1">
      <c r="A118" s="516" t="s">
        <v>235</v>
      </c>
      <c r="B118" s="517"/>
      <c r="C118" s="230" t="s">
        <v>233</v>
      </c>
      <c r="D118" s="193" t="s">
        <v>90</v>
      </c>
      <c r="E118" s="118" t="str">
        <f>IF(D118=$N$6,1,IF(D118=$N$5,2,IF(D118=$N$4,3,IF(D118=$N$3,4,"n/a"))))</f>
        <v>n/a</v>
      </c>
      <c r="F118" s="584" t="s">
        <v>234</v>
      </c>
      <c r="G118" s="501"/>
      <c r="H118" s="501"/>
      <c r="I118" s="501"/>
      <c r="J118" s="501"/>
      <c r="K118" s="585"/>
      <c r="L118" s="376"/>
    </row>
    <row r="119" spans="1:12" ht="34.5" customHeight="1" thickBot="1">
      <c r="A119" s="514" t="s">
        <v>236</v>
      </c>
      <c r="B119" s="515"/>
      <c r="C119" s="233" t="s">
        <v>233</v>
      </c>
      <c r="D119" s="167" t="s">
        <v>90</v>
      </c>
      <c r="E119" s="175" t="str">
        <f>IF(D119=$N$6,1,IF(D119=$N$5,2,IF(D119=$N$4,3,IF(D119=$N$3,4,"n/a"))))</f>
        <v>n/a</v>
      </c>
      <c r="F119" s="586" t="s">
        <v>234</v>
      </c>
      <c r="G119" s="502"/>
      <c r="H119" s="502"/>
      <c r="I119" s="502"/>
      <c r="J119" s="502"/>
      <c r="K119" s="587"/>
      <c r="L119" s="376"/>
    </row>
    <row r="120" spans="1:12" ht="27" customHeight="1" thickBot="1">
      <c r="A120" s="503"/>
      <c r="B120" s="504"/>
      <c r="C120" s="39" t="s">
        <v>95</v>
      </c>
      <c r="D120" s="27" t="str">
        <f>IF(E120&lt;1.5,"Low",IF(E120&lt;2.5,"Moderate",IF(E120&lt;3.5,"Substantial",IF(E120&lt;4.5,"High","n/a"))))</f>
        <v>n/a</v>
      </c>
      <c r="E120" s="145" t="str">
        <f>IF(COUNT(E117:E119)=0,"n/a",AVERAGE(E117:E119))</f>
        <v>n/a</v>
      </c>
      <c r="F120" s="28" t="str">
        <f>E120</f>
        <v>n/a</v>
      </c>
      <c r="G120" s="214"/>
      <c r="H120" s="29" t="s">
        <v>96</v>
      </c>
      <c r="I120" s="26" t="str">
        <f>D120</f>
        <v>n/a</v>
      </c>
      <c r="J120" s="30" t="str">
        <f>IF(I120=$N$7,"n/a",IF(AND(I120=$N$5,D120=$N$6),1.5,IF(AND(I120=$N$4,D120=$N$5),2.5,IF(AND(I120=$N$3,D120=$N$4),3.5,IF(AND(I120=$N$6,D120=$N$5),1.49,IF(AND(I120=$N$5,D120=$N$4),2.49,IF(AND(I120=$N$4,D120=$N$3),3.49,E120)))))))</f>
        <v>n/a</v>
      </c>
      <c r="K120" s="89" t="s">
        <v>97</v>
      </c>
      <c r="L120" s="378"/>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91">
    <cfRule type="cellIs" dxfId="55" priority="17" operator="equal">
      <formula>$N$6</formula>
    </cfRule>
    <cfRule type="cellIs" dxfId="54" priority="18" operator="equal">
      <formula>$N$5</formula>
    </cfRule>
    <cfRule type="cellIs" dxfId="53" priority="19" operator="equal">
      <formula>$N$4</formula>
    </cfRule>
    <cfRule type="cellIs" dxfId="52" priority="20" operator="equal">
      <formula>$N$3</formula>
    </cfRule>
  </conditionalFormatting>
  <conditionalFormatting sqref="A2:H2">
    <cfRule type="cellIs" dxfId="51" priority="911" operator="equal">
      <formula>"Low"</formula>
    </cfRule>
    <cfRule type="cellIs" dxfId="50" priority="908" operator="equal">
      <formula>"High"</formula>
    </cfRule>
    <cfRule type="cellIs" dxfId="49" priority="910" operator="equal">
      <formula>"Moderate"</formula>
    </cfRule>
    <cfRule type="cellIs" dxfId="48" priority="909" operator="equal">
      <formula>"Substantial"</formula>
    </cfRule>
  </conditionalFormatting>
  <conditionalFormatting sqref="A118:J119">
    <cfRule type="cellIs" dxfId="47" priority="9" operator="equal">
      <formula>$N$6</formula>
    </cfRule>
    <cfRule type="cellIs" dxfId="46" priority="10" operator="equal">
      <formula>$N$5</formula>
    </cfRule>
    <cfRule type="cellIs" dxfId="45" priority="11" operator="equal">
      <formula>$N$4</formula>
    </cfRule>
    <cfRule type="cellIs" dxfId="44" priority="12" operator="equal">
      <formula>$N$3</formula>
    </cfRule>
  </conditionalFormatting>
  <conditionalFormatting sqref="A3:K25 A26 C26:K26 A73:J74 A75:K90 A92:K93 A94:J94 A100:K105 A106 C106:K106 A107:K108 A109:J109 A110:K112 A113:J114 A115:K117 A120:K120">
    <cfRule type="cellIs" dxfId="43" priority="33" operator="equal">
      <formula>$N$6</formula>
    </cfRule>
    <cfRule type="cellIs" dxfId="42" priority="34" operator="equal">
      <formula>$N$5</formula>
    </cfRule>
    <cfRule type="cellIs" dxfId="41" priority="35" operator="equal">
      <formula>$N$4</formula>
    </cfRule>
    <cfRule type="cellIs" dxfId="40" priority="36" operator="equal">
      <formula>$N$3</formula>
    </cfRule>
  </conditionalFormatting>
  <conditionalFormatting sqref="A27:K72">
    <cfRule type="cellIs" dxfId="39" priority="21" operator="equal">
      <formula>$N$6</formula>
    </cfRule>
    <cfRule type="cellIs" dxfId="38" priority="24" operator="equal">
      <formula>$N$3</formula>
    </cfRule>
    <cfRule type="cellIs" dxfId="37" priority="23" operator="equal">
      <formula>$N$4</formula>
    </cfRule>
    <cfRule type="cellIs" dxfId="36" priority="22" operator="equal">
      <formula>$N$5</formula>
    </cfRule>
  </conditionalFormatting>
  <conditionalFormatting sqref="A95:K97 A98:J99">
    <cfRule type="cellIs" dxfId="35" priority="13" operator="equal">
      <formula>$N$6</formula>
    </cfRule>
    <cfRule type="cellIs" dxfId="34" priority="14" operator="equal">
      <formula>$N$5</formula>
    </cfRule>
    <cfRule type="cellIs" dxfId="33" priority="15" operator="equal">
      <formula>$N$4</formula>
    </cfRule>
    <cfRule type="cellIs" dxfId="32" priority="16" operator="equal">
      <formula>$N$3</formula>
    </cfRule>
  </conditionalFormatting>
  <conditionalFormatting sqref="C1">
    <cfRule type="cellIs" dxfId="31" priority="615" operator="equal">
      <formula>"High"</formula>
    </cfRule>
    <cfRule type="cellIs" dxfId="30" priority="616" operator="equal">
      <formula>"Substantial"</formula>
    </cfRule>
    <cfRule type="cellIs" dxfId="29" priority="617" operator="equal">
      <formula>"Moderate"</formula>
    </cfRule>
    <cfRule type="cellIs" dxfId="28" priority="618" operator="equal">
      <formula>"Low"</formula>
    </cfRule>
  </conditionalFormatting>
  <conditionalFormatting sqref="C91:K91">
    <cfRule type="cellIs" dxfId="27" priority="2" operator="equal">
      <formula>$N$5</formula>
    </cfRule>
    <cfRule type="cellIs" dxfId="26" priority="3" operator="equal">
      <formula>$N$4</formula>
    </cfRule>
    <cfRule type="cellIs" dxfId="25" priority="4" operator="equal">
      <formula>$N$3</formula>
    </cfRule>
    <cfRule type="cellIs" dxfId="24" priority="1" operator="equal">
      <formula>$N$6</formula>
    </cfRule>
  </conditionalFormatting>
  <conditionalFormatting sqref="F1">
    <cfRule type="cellIs" dxfId="23" priority="611" operator="equal">
      <formula>"High"</formula>
    </cfRule>
    <cfRule type="cellIs" dxfId="22" priority="612" operator="equal">
      <formula>"Substantial"</formula>
    </cfRule>
    <cfRule type="cellIs" dxfId="21" priority="613" operator="equal">
      <formula>"Moderate"</formula>
    </cfRule>
    <cfRule type="cellIs" dxfId="20" priority="614" operator="equal">
      <formula>"Low"</formula>
    </cfRule>
  </conditionalFormatting>
  <dataValidations disablePrompts="1"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C45" zoomScaleNormal="100" zoomScaleSheetLayoutView="115" workbookViewId="0">
      <selection activeCell="F52" sqref="F52"/>
    </sheetView>
  </sheetViews>
  <sheetFormatPr defaultColWidth="8.85546875" defaultRowHeight="12.75"/>
  <cols>
    <col min="1" max="1" width="12.85546875" customWidth="1"/>
    <col min="2" max="2" width="126" customWidth="1"/>
    <col min="4" max="5" width="17.7109375" customWidth="1"/>
    <col min="6" max="6" width="17.85546875" customWidth="1"/>
  </cols>
  <sheetData>
    <row r="1" spans="1:2" ht="24" customHeight="1" thickBot="1">
      <c r="A1" s="598" t="s">
        <v>237</v>
      </c>
      <c r="B1" s="599"/>
    </row>
    <row r="2" spans="1:2" s="152" customFormat="1" ht="23.25" customHeight="1">
      <c r="A2" s="600" t="s">
        <v>238</v>
      </c>
      <c r="B2" s="601"/>
    </row>
    <row r="3" spans="1:2" ht="40.5" customHeight="1">
      <c r="A3" s="386" t="s">
        <v>239</v>
      </c>
      <c r="B3" s="391" t="s">
        <v>240</v>
      </c>
    </row>
    <row r="4" spans="1:2" ht="36" customHeight="1">
      <c r="A4" s="402" t="s">
        <v>241</v>
      </c>
      <c r="B4" s="94" t="s">
        <v>242</v>
      </c>
    </row>
    <row r="5" spans="1:2" ht="36" customHeight="1" thickBot="1">
      <c r="A5" s="386" t="s">
        <v>243</v>
      </c>
      <c r="B5" s="389" t="s">
        <v>244</v>
      </c>
    </row>
    <row r="6" spans="1:2" ht="23.25" customHeight="1">
      <c r="A6" s="602" t="s">
        <v>245</v>
      </c>
      <c r="B6" s="603"/>
    </row>
    <row r="7" spans="1:2" ht="21.75" customHeight="1">
      <c r="A7" s="385" t="s">
        <v>246</v>
      </c>
      <c r="B7" s="252"/>
    </row>
    <row r="8" spans="1:2" ht="37.5" customHeight="1">
      <c r="A8" s="93">
        <v>1</v>
      </c>
      <c r="B8" s="391" t="s">
        <v>247</v>
      </c>
    </row>
    <row r="9" spans="1:2" ht="22.5" customHeight="1">
      <c r="A9" s="385" t="s">
        <v>248</v>
      </c>
      <c r="B9" s="251"/>
    </row>
    <row r="10" spans="1:2" ht="130.5" customHeight="1">
      <c r="A10" s="390">
        <f>+A8+1</f>
        <v>2</v>
      </c>
      <c r="B10" s="94" t="s">
        <v>249</v>
      </c>
    </row>
    <row r="11" spans="1:2" ht="27" customHeight="1">
      <c r="A11" s="390">
        <f>+A10+1</f>
        <v>3</v>
      </c>
      <c r="B11" s="94" t="s">
        <v>250</v>
      </c>
    </row>
    <row r="12" spans="1:2" ht="23.25" customHeight="1">
      <c r="A12" s="390">
        <f t="shared" ref="A12:A13" si="0">+A11+1</f>
        <v>4</v>
      </c>
      <c r="B12" s="94" t="s">
        <v>251</v>
      </c>
    </row>
    <row r="13" spans="1:2" ht="114" customHeight="1">
      <c r="A13" s="390">
        <f t="shared" si="0"/>
        <v>5</v>
      </c>
      <c r="B13" s="94" t="s">
        <v>252</v>
      </c>
    </row>
    <row r="14" spans="1:2" ht="22.5" customHeight="1">
      <c r="A14" s="385" t="s">
        <v>253</v>
      </c>
      <c r="B14" s="252"/>
    </row>
    <row r="15" spans="1:2" ht="54.75" customHeight="1">
      <c r="A15" s="390">
        <f>+A13+1</f>
        <v>6</v>
      </c>
      <c r="B15" s="94" t="s">
        <v>254</v>
      </c>
    </row>
    <row r="16" spans="1:2" ht="23.25" customHeight="1">
      <c r="A16" s="390">
        <f t="shared" ref="A16:A18" si="1">+A15+1</f>
        <v>7</v>
      </c>
      <c r="B16" s="94" t="s">
        <v>255</v>
      </c>
    </row>
    <row r="17" spans="1:2" ht="24.75" customHeight="1">
      <c r="A17" s="390">
        <f t="shared" si="1"/>
        <v>8</v>
      </c>
      <c r="B17" s="94" t="s">
        <v>256</v>
      </c>
    </row>
    <row r="18" spans="1:2" ht="24.75" customHeight="1">
      <c r="A18" s="390">
        <f t="shared" si="1"/>
        <v>9</v>
      </c>
      <c r="B18" s="94" t="s">
        <v>257</v>
      </c>
    </row>
    <row r="19" spans="1:2" ht="21.75" customHeight="1">
      <c r="A19" s="385" t="s">
        <v>246</v>
      </c>
      <c r="B19" s="252"/>
    </row>
    <row r="20" spans="1:2" ht="40.5" customHeight="1" thickBot="1">
      <c r="A20" s="93">
        <f>+A18+1</f>
        <v>10</v>
      </c>
      <c r="B20" s="389" t="s">
        <v>258</v>
      </c>
    </row>
    <row r="21" spans="1:2" ht="52.5" customHeight="1" thickBot="1">
      <c r="A21" s="388" t="s">
        <v>259</v>
      </c>
      <c r="B21" s="253" t="s">
        <v>260</v>
      </c>
    </row>
    <row r="24" spans="1:2" ht="17.25" customHeight="1">
      <c r="A24" s="387" t="s">
        <v>261</v>
      </c>
      <c r="B24" s="387" t="s">
        <v>262</v>
      </c>
    </row>
    <row r="25" spans="1:2">
      <c r="A25" s="95" t="s">
        <v>263</v>
      </c>
      <c r="B25" s="95" t="s">
        <v>264</v>
      </c>
    </row>
    <row r="26" spans="1:2">
      <c r="A26" s="95" t="s">
        <v>265</v>
      </c>
      <c r="B26" s="95" t="s">
        <v>264</v>
      </c>
    </row>
    <row r="27" spans="1:2">
      <c r="A27" s="95" t="s">
        <v>266</v>
      </c>
      <c r="B27" s="96" t="s">
        <v>267</v>
      </c>
    </row>
    <row r="28" spans="1:2" ht="36">
      <c r="A28" s="97">
        <v>2.1</v>
      </c>
      <c r="B28" s="98" t="s">
        <v>268</v>
      </c>
    </row>
    <row r="29" spans="1:2">
      <c r="A29" s="99" t="s">
        <v>269</v>
      </c>
      <c r="B29" s="99" t="s">
        <v>270</v>
      </c>
    </row>
    <row r="30" spans="1:2">
      <c r="A30" s="99" t="s">
        <v>271</v>
      </c>
      <c r="B30" s="99" t="s">
        <v>272</v>
      </c>
    </row>
    <row r="31" spans="1:2" ht="24">
      <c r="A31" s="100" t="s">
        <v>273</v>
      </c>
      <c r="B31" s="99" t="s">
        <v>274</v>
      </c>
    </row>
    <row r="32" spans="1:2">
      <c r="A32" s="101" t="s">
        <v>275</v>
      </c>
      <c r="B32" s="101" t="s">
        <v>276</v>
      </c>
    </row>
    <row r="33" spans="1:2" ht="24">
      <c r="A33" s="102">
        <v>4</v>
      </c>
      <c r="B33" s="102" t="s">
        <v>277</v>
      </c>
    </row>
    <row r="34" spans="1:2">
      <c r="A34" s="88" t="s">
        <v>278</v>
      </c>
      <c r="B34" s="88" t="s">
        <v>279</v>
      </c>
    </row>
    <row r="35" spans="1:2">
      <c r="A35" s="88" t="s">
        <v>280</v>
      </c>
      <c r="B35" s="88" t="s">
        <v>281</v>
      </c>
    </row>
    <row r="36" spans="1:2">
      <c r="A36" s="88" t="s">
        <v>282</v>
      </c>
      <c r="B36" s="88" t="s">
        <v>283</v>
      </c>
    </row>
    <row r="37" spans="1:2" ht="36">
      <c r="A37" s="88" t="s">
        <v>284</v>
      </c>
      <c r="B37" s="88" t="s">
        <v>285</v>
      </c>
    </row>
    <row r="38" spans="1:2" ht="24">
      <c r="A38" s="88" t="s">
        <v>286</v>
      </c>
      <c r="B38" s="88" t="s">
        <v>287</v>
      </c>
    </row>
    <row r="39" spans="1:2">
      <c r="A39" s="88" t="s">
        <v>288</v>
      </c>
      <c r="B39" s="88" t="s">
        <v>289</v>
      </c>
    </row>
    <row r="40" spans="1:2">
      <c r="A40" s="307" t="s">
        <v>290</v>
      </c>
      <c r="B40" s="307" t="s">
        <v>291</v>
      </c>
    </row>
    <row r="41" spans="1:2">
      <c r="A41" s="308" t="s">
        <v>292</v>
      </c>
      <c r="B41" s="308" t="s">
        <v>293</v>
      </c>
    </row>
    <row r="42" spans="1:2">
      <c r="A42" s="308" t="s">
        <v>294</v>
      </c>
      <c r="B42" s="308" t="s">
        <v>295</v>
      </c>
    </row>
    <row r="43" spans="1:2">
      <c r="A43" s="308" t="s">
        <v>296</v>
      </c>
      <c r="B43" s="308" t="s">
        <v>297</v>
      </c>
    </row>
    <row r="44" spans="1:2">
      <c r="A44" s="103" t="s">
        <v>298</v>
      </c>
      <c r="B44" s="103" t="s">
        <v>299</v>
      </c>
    </row>
    <row r="45" spans="1:2">
      <c r="A45" s="103" t="s">
        <v>300</v>
      </c>
      <c r="B45" s="104" t="s">
        <v>301</v>
      </c>
    </row>
    <row r="46" spans="1:2">
      <c r="A46" s="104" t="s">
        <v>302</v>
      </c>
      <c r="B46" s="104" t="s">
        <v>303</v>
      </c>
    </row>
    <row r="47" spans="1:2">
      <c r="A47" s="104" t="s">
        <v>304</v>
      </c>
      <c r="B47" s="104" t="s">
        <v>305</v>
      </c>
    </row>
    <row r="48" spans="1:2" ht="13.5" thickBot="1">
      <c r="A48" s="310"/>
      <c r="B48" s="310"/>
    </row>
    <row r="49" spans="1:6" ht="27.75" customHeight="1" thickBot="1">
      <c r="A49" s="249"/>
      <c r="B49" s="250"/>
      <c r="D49" s="254"/>
      <c r="E49" s="260" t="s">
        <v>306</v>
      </c>
      <c r="F49" s="255" t="s">
        <v>307</v>
      </c>
    </row>
    <row r="50" spans="1:6" ht="45" customHeight="1" thickBot="1">
      <c r="A50" s="249"/>
      <c r="B50" s="250" t="s">
        <v>308</v>
      </c>
      <c r="C50" s="14"/>
      <c r="D50" s="265" t="s">
        <v>309</v>
      </c>
      <c r="E50" s="261" t="s">
        <v>310</v>
      </c>
      <c r="F50" s="259" t="s">
        <v>311</v>
      </c>
    </row>
    <row r="51" spans="1:6" ht="21.75" customHeight="1">
      <c r="A51" s="249"/>
      <c r="B51" s="250"/>
      <c r="C51" s="14"/>
      <c r="D51" s="266" t="s">
        <v>34</v>
      </c>
      <c r="E51" s="262">
        <v>4</v>
      </c>
      <c r="F51" s="258" t="s">
        <v>312</v>
      </c>
    </row>
    <row r="52" spans="1:6" ht="21.75" customHeight="1">
      <c r="A52" s="249"/>
      <c r="B52" s="250"/>
      <c r="C52" s="14"/>
      <c r="D52" s="267" t="s">
        <v>80</v>
      </c>
      <c r="E52" s="263">
        <v>3</v>
      </c>
      <c r="F52" s="256" t="s">
        <v>313</v>
      </c>
    </row>
    <row r="53" spans="1:6" ht="21.75" customHeight="1">
      <c r="A53" s="249"/>
      <c r="B53" s="250"/>
      <c r="C53" s="14"/>
      <c r="D53" s="268" t="s">
        <v>83</v>
      </c>
      <c r="E53" s="263">
        <v>2</v>
      </c>
      <c r="F53" s="256" t="s">
        <v>314</v>
      </c>
    </row>
    <row r="54" spans="1:6" ht="21.75" customHeight="1">
      <c r="A54" s="249"/>
      <c r="B54" s="250"/>
      <c r="C54" s="14"/>
      <c r="D54" s="269" t="s">
        <v>87</v>
      </c>
      <c r="E54" s="263">
        <v>1</v>
      </c>
      <c r="F54" s="256" t="s">
        <v>315</v>
      </c>
    </row>
    <row r="55" spans="1:6" ht="21.75" customHeight="1" thickBot="1">
      <c r="A55" s="249"/>
      <c r="B55" s="250"/>
      <c r="C55" s="14"/>
      <c r="D55" s="270" t="s">
        <v>90</v>
      </c>
      <c r="E55" s="264" t="s">
        <v>316</v>
      </c>
      <c r="F55" s="257" t="s">
        <v>316</v>
      </c>
    </row>
  </sheetData>
  <sheetProtection password="CC15" sheet="1" objects="1" scenarios="1" formatRows="0"/>
  <mergeCells count="3">
    <mergeCell ref="A1:B1"/>
    <mergeCell ref="A2:B2"/>
    <mergeCell ref="A6:B6"/>
  </mergeCells>
  <phoneticPr fontId="1" type="noConversion"/>
  <conditionalFormatting sqref="A27:A28">
    <cfRule type="cellIs" dxfId="19" priority="61" operator="equal">
      <formula>$N$6</formula>
    </cfRule>
    <cfRule type="cellIs" dxfId="18" priority="62" operator="equal">
      <formula>#REF!</formula>
    </cfRule>
    <cfRule type="cellIs" dxfId="17" priority="63" operator="equal">
      <formula>$N$4</formula>
    </cfRule>
    <cfRule type="cellIs" dxfId="16" priority="64" operator="equal">
      <formula>$N$3</formula>
    </cfRule>
  </conditionalFormatting>
  <conditionalFormatting sqref="A44:A45">
    <cfRule type="cellIs" dxfId="15" priority="16" operator="equal">
      <formula>$N$3</formula>
    </cfRule>
    <cfRule type="cellIs" dxfId="14" priority="13" operator="equal">
      <formula>$N$6</formula>
    </cfRule>
    <cfRule type="cellIs" dxfId="13" priority="14" operator="equal">
      <formula>#REF!</formula>
    </cfRule>
    <cfRule type="cellIs" dxfId="12" priority="15" operator="equal">
      <formula>$N$4</formula>
    </cfRule>
  </conditionalFormatting>
  <conditionalFormatting sqref="A25:B26">
    <cfRule type="cellIs" dxfId="11" priority="72" operator="equal">
      <formula>$N$3</formula>
    </cfRule>
    <cfRule type="cellIs" dxfId="10" priority="69" operator="equal">
      <formula>$N$6</formula>
    </cfRule>
    <cfRule type="cellIs" dxfId="9" priority="70" operator="equal">
      <formula>#REF!</formula>
    </cfRule>
    <cfRule type="cellIs" dxfId="8" priority="71" operator="equal">
      <formula>$N$4</formula>
    </cfRule>
  </conditionalFormatting>
  <conditionalFormatting sqref="A32:B40">
    <cfRule type="cellIs" dxfId="7" priority="2" operator="equal">
      <formula>#REF!</formula>
    </cfRule>
    <cfRule type="cellIs" dxfId="6" priority="3" operator="equal">
      <formula>$N$4</formula>
    </cfRule>
    <cfRule type="cellIs" dxfId="5" priority="4" operator="equal">
      <formula>$N$3</formula>
    </cfRule>
    <cfRule type="cellIs" dxfId="4" priority="1" operator="equal">
      <formula>$N$6</formula>
    </cfRule>
  </conditionalFormatting>
  <conditionalFormatting sqref="B44">
    <cfRule type="cellIs" dxfId="3" priority="17" operator="equal">
      <formula>$N$6</formula>
    </cfRule>
    <cfRule type="cellIs" dxfId="2" priority="18" operator="equal">
      <formula>#REF!</formula>
    </cfRule>
    <cfRule type="cellIs" dxfId="1" priority="19" operator="equal">
      <formula>$N$4</formula>
    </cfRule>
    <cfRule type="cellIs" dxfId="0" priority="20"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9" ma:contentTypeDescription="Crée un document." ma:contentTypeScope="" ma:versionID="f91c5ceff6ac08171860ba64f7166a1e">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b36310ce9130271babb9466c4c1b4926"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77FF75AC-63FA-42DA-ACCB-2A27F5553A33}"/>
</file>

<file path=customXml/itemProps2.xml><?xml version="1.0" encoding="utf-8"?>
<ds:datastoreItem xmlns:ds="http://schemas.openxmlformats.org/officeDocument/2006/customXml" ds:itemID="{F05C8FF2-37EA-4042-A6CB-7136DC3E3313}"/>
</file>

<file path=customXml/itemProps3.xml><?xml version="1.0" encoding="utf-8"?>
<ds:datastoreItem xmlns:ds="http://schemas.openxmlformats.org/officeDocument/2006/customXml" ds:itemID="{AD789124-D42E-41EA-9C34-CFE157928930}"/>
</file>

<file path=docProps/app.xml><?xml version="1.0" encoding="utf-8"?>
<Properties xmlns="http://schemas.openxmlformats.org/officeDocument/2006/extended-properties" xmlns:vt="http://schemas.openxmlformats.org/officeDocument/2006/docPropsVTypes">
  <Application>Microsoft Excel Online</Application>
  <Manager/>
  <Company>European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PF</dc:creator>
  <cp:keywords/>
  <dc:description/>
  <cp:lastModifiedBy>Léonard Michelet</cp:lastModifiedBy>
  <cp:revision/>
  <dcterms:created xsi:type="dcterms:W3CDTF">2012-01-04T16:00:22Z</dcterms:created>
  <dcterms:modified xsi:type="dcterms:W3CDTF">2023-04-04T13:22:13Z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0x010100E69078B7E1BE2644A0A5E49AE22A818C</vt:lpwstr>
  </property>
  <property fmtid="{D5CDD505-2E9C-101B-9397-08002B2CF9AE}" pid="3" name="MediaServiceImageTags">
    <vt:lpwstr/>
  </property>
</Properties>
</file>