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autoCompressPictures="0" defaultThemeVersion="124226"/>
  <mc:AlternateContent xmlns:mc="http://schemas.openxmlformats.org/markup-compatibility/2006">
    <mc:Choice Requires="x15">
      <x15ac:absPath xmlns:x15ac="http://schemas.microsoft.com/office/spreadsheetml/2010/11/ac" url="C:\Users\Ravi\Desktop\Ravi-UoG\My Projects\Running\Agrinatura VC4D -Cashew SL\Report\"/>
    </mc:Choice>
  </mc:AlternateContent>
  <xr:revisionPtr revIDLastSave="0" documentId="13_ncr:1_{31E6001C-A016-4D50-B902-61706AC99722}" xr6:coauthVersionLast="34" xr6:coauthVersionMax="34" xr10:uidLastSave="{00000000-0000-0000-0000-000000000000}"/>
  <bookViews>
    <workbookView xWindow="0" yWindow="0" windowWidth="19200" windowHeight="7530"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75" i="3" l="1"/>
  <c r="E106" i="3"/>
  <c r="E84" i="3"/>
  <c r="E100" i="3"/>
  <c r="E115" i="3"/>
  <c r="E66" i="3"/>
  <c r="E62" i="3"/>
  <c r="E120" i="3"/>
  <c r="E21" i="3"/>
  <c r="E32" i="3"/>
  <c r="E38" i="3"/>
  <c r="E43" i="3"/>
  <c r="E80" i="3"/>
  <c r="E14" i="3"/>
  <c r="E49" i="3"/>
  <c r="E56" i="3"/>
  <c r="E71" i="3"/>
  <c r="E91" i="3"/>
  <c r="E95" i="3"/>
  <c r="E110"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D31" i="2"/>
  <c r="C31" i="2"/>
  <c r="C32" i="2"/>
  <c r="D32" i="2"/>
  <c r="B33" i="2"/>
  <c r="C33" i="2" s="1"/>
  <c r="C18" i="1" s="1"/>
  <c r="I38" i="2"/>
  <c r="I24" i="2"/>
  <c r="I19" i="2"/>
  <c r="I14" i="2"/>
  <c r="I9" i="2"/>
  <c r="I32" i="2"/>
  <c r="I27" i="2"/>
  <c r="I18" i="2"/>
  <c r="I13" i="2"/>
  <c r="I26" i="2"/>
  <c r="I17" i="2"/>
  <c r="I7" i="2"/>
  <c r="I30" i="2"/>
  <c r="I37" i="2"/>
  <c r="I8" i="2"/>
  <c r="I12" i="2"/>
  <c r="I35" i="2"/>
  <c r="I20" i="2"/>
  <c r="I6" i="2"/>
  <c r="I36" i="2"/>
  <c r="I31" i="2"/>
  <c r="I21" i="2"/>
  <c r="I25" i="2"/>
  <c r="I33" i="2"/>
  <c r="F18" i="1" s="1"/>
  <c r="D62" i="3"/>
  <c r="D66" i="3"/>
  <c r="D106" i="3"/>
  <c r="D115" i="3"/>
  <c r="D110" i="3"/>
  <c r="D71" i="3"/>
  <c r="D43" i="3"/>
  <c r="D26" i="3"/>
  <c r="I26" i="3" s="1"/>
  <c r="J26" i="3" s="1"/>
  <c r="D32" i="3"/>
  <c r="D38" i="3"/>
  <c r="D84" i="3"/>
  <c r="D120" i="3"/>
  <c r="D17" i="3"/>
  <c r="D33" i="2" l="1"/>
  <c r="E18" i="1" s="1"/>
  <c r="D18" i="1"/>
  <c r="F49" i="3"/>
  <c r="D49" i="3"/>
  <c r="D14" i="3"/>
  <c r="J14" i="3" s="1"/>
  <c r="D21" i="3"/>
  <c r="D10" i="3" l="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J32" i="3"/>
  <c r="J49" i="3"/>
  <c r="F115" i="3"/>
  <c r="F66" i="3"/>
  <c r="F38" i="3"/>
  <c r="I38" i="3"/>
  <c r="I56" i="3"/>
  <c r="J56" i="3" s="1"/>
  <c r="F56" i="3"/>
  <c r="B12" i="2"/>
  <c r="C12" i="2" s="1"/>
  <c r="F26" i="3"/>
  <c r="F21" i="3"/>
  <c r="F17" i="3"/>
  <c r="J38" i="3" l="1"/>
  <c r="B14" i="2" s="1"/>
  <c r="C14" i="2" s="1"/>
  <c r="J71" i="3"/>
  <c r="B24" i="2" s="1"/>
  <c r="C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D24" i="2" l="1"/>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<sst xmlns="http://schemas.openxmlformats.org/spreadsheetml/2006/main" count="582" uniqueCount="347">
  <si>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</si>
  <si>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</si>
  <si>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</si>
  <si>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</si>
  <si>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</si>
  <si>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</si>
  <si>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</si>
  <si>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</si>
  <si>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</si>
  <si>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</si>
  <si>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</si>
  <si>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</si>
  <si>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</si>
  <si>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</si>
  <si>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</si>
  <si>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</si>
  <si>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</si>
  <si>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</si>
  <si>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</si>
  <si>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</si>
  <si>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</si>
  <si>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</si>
  <si>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</si>
  <si>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</si>
  <si>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</si>
  <si>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</si>
  <si>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</si>
  <si>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</si>
  <si>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</si>
  <si>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</si>
  <si>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</si>
  <si>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</si>
  <si>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</si>
  <si>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</si>
  <si>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</si>
  <si>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</si>
  <si>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</si>
  <si>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</si>
  <si>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</si>
  <si>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</si>
  <si>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</si>
  <si>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</si>
  <si>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</si>
  <si>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</si>
  <si>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</si>
  <si>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</si>
  <si>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</si>
  <si>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</si>
  <si>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</si>
  <si>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</si>
  <si>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</si>
  <si>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</si>
  <si>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</si>
  <si>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</si>
  <si>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</si>
  <si>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</si>
  <si>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</si>
  <si>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</si>
  <si>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</si>
  <si>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</si>
  <si>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</si>
  <si>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</si>
  <si>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</si>
  <si>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</si>
  <si>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</si>
  <si>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</si>
  <si>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</si>
  <si>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</si>
  <si>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</si>
  <si>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</si>
  <si>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</si>
  <si>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</si>
  <si>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</si>
  <si>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</si>
  <si>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</si>
  <si>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</si>
  <si>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</si>
  <si>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</si>
  <si>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</si>
  <si>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</si>
  <si>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</si>
  <si>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</si>
  <si>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</si>
  <si>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</si>
  <si>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</si>
  <si>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</si>
  <si>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</si>
  <si>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</si>
  <si>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</si>
  <si>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</si>
  <si>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</si>
  <si>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</si>
  <si>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</si>
  <si>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</si>
  <si>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</si>
  <si>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</si>
  <si>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</si>
  <si>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</si>
  <si>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</si>
  <si>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</si>
  <si>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</si>
  <si>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</si>
  <si>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</si>
  <si>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</si>
  <si>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</si>
  <si>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</si>
  <si>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</si>
  <si>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</si>
  <si>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</si>
  <si>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</si>
  <si>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</si>
  <si>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</si>
  <si>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</si>
  <si>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</si>
  <si>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</si>
  <si>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</si>
  <si>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</si>
  <si>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</si>
  <si>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</si>
  <si>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</si>
  <si>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</si>
  <si>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</si>
  <si>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</si>
  <si>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</si>
  <si>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</si>
  <si>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</si>
  <si>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</si>
  <si>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</si>
  <si>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</si>
  <si>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</si>
  <si>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</si>
  <si>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</si>
  <si>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</si>
  <si>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</si>
  <si>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</si>
  <si>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</si>
  <si>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</si>
  <si>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</si>
  <si>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</si>
  <si>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</si>
  <si>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</si>
  <si>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</si>
  <si>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</si>
  <si>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</si>
  <si>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</si>
  <si>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</si>
  <si>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</si>
  <si>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</si>
  <si>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</si>
  <si>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</si>
  <si>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</si>
  <si>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</si>
  <si>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</si>
  <si>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</si>
  <si>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</si>
  <si>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</si>
  <si>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</si>
  <si>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</si>
  <si>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</si>
  <si>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</si>
  <si>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</si>
  <si>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</si>
  <si>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</si>
  <si>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</si>
  <si>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</si>
  <si>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</si>
  <si>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</si>
  <si>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</si>
  <si>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</si>
  <si>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</si>
  <si>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</si>
  <si>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</si>
  <si>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</si>
  <si>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</si>
  <si>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</si>
  <si>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</si>
  <si>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</si>
  <si>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</si>
  <si>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</si>
  <si>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</si>
  <si>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</si>
  <si>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</si>
  <si>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</si>
  <si>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</si>
  <si>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</si>
  <si>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</si>
  <si>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</si>
  <si>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</si>
  <si>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</si>
  <si>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</si>
  <si>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</si>
  <si>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</si>
  <si>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</si>
  <si>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</si>
  <si>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</si>
  <si>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</si>
  <si>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</si>
  <si>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</si>
  <si>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</si>
  <si>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</si>
  <si>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</si>
  <si>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</si>
  <si>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</si>
  <si>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</si>
  <si>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</si>
  <si>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</si>
  <si>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</si>
  <si>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</si>
  <si>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</si>
  <si>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</si>
  <si>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</si>
  <si>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</si>
  <si>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</si>
  <si>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</si>
  <si>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</si>
  <si>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</si>
  <si>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</si>
  <si>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</si>
  <si>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</si>
  <si>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</si>
  <si>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</si>
  <si>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Sierra Leone</t>
  </si>
  <si>
    <t xml:space="preserve">The discrimination in employment based on kinship, sex, other affiliations was not observed in the value chain. </t>
  </si>
  <si>
    <t>The GoSL investments in education and awareness building needs to get further momentum and an explicit focus on preventing school drop-outs needs to be part of the policy and programmes</t>
  </si>
  <si>
    <t>Interviews with managers and leadership teams of companies involved in the value chain, including artisanal and medium size soap factories. Observations at work places at different points of the value chain</t>
  </si>
  <si>
    <t>Key informant interviews with companies, intermediaries, NGOs, land owners, Govt. administration at different tiers; secondary data from grey and published literature</t>
  </si>
  <si>
    <t>The model framework of implementation being developed needs to go through democratic process of consultation, awareness and capacity building throughout the country</t>
  </si>
  <si>
    <t>The women are actively involved economically in all parts of the VC, yet their access to financial and agriculture extension services are very poor. SIGI data has reported ‘very high’ level of discrimination in women's access to resources and assets. The data from the World Bank Global Financial Index (FINDEX) for Sierra Leone suggest that 12% women have an account at a financial institution, which is only 7% in rural areas. Only 5% women have received any transfers from the Government in past one year. Only 3% have borrowed from a financial institution.</t>
  </si>
  <si>
    <t>Focus group discussions with men and women groups, secondary data review</t>
  </si>
  <si>
    <t xml:space="preserve">Not so far, however new National Land Policy provide specific provisions for "joint spousal consent to land disposals". The implementation of the policy is yet to be promulgated.  </t>
  </si>
  <si>
    <t>Focus group discussions with key informants, women and men. Secondary data.</t>
  </si>
  <si>
    <t xml:space="preserve">The main challenge FBOs /ABCs face are the lack of accountable and transparent leadership. This has been established by many studies conducted with these groups. </t>
  </si>
  <si>
    <t xml:space="preserve">High cost of seeking treatment from primary or secondary health centres can continue to pose barriers for poor people in terms of health seeking behaviour </t>
  </si>
  <si>
    <t>Basic health services needs to be subsidised or provided free of cost to the poor people in rural areas.</t>
  </si>
  <si>
    <t>Behavioural change communication, besides imprioving physical water and sanitation infrastructure would be needed</t>
  </si>
  <si>
    <t>unsafe drinking water and unhygienic sanitation practices could pose considerable strain on achieving health outcomes</t>
  </si>
  <si>
    <t>Women's ability to speak in public is dependent upon their abilities and on opportunities available to them. Participation in different type of groups enhances both their abilities and opportunities as is seen in the cases studied.</t>
  </si>
  <si>
    <t xml:space="preserve">Please see the summary of the main report. </t>
  </si>
  <si>
    <t>Review of country labour laws and policies</t>
  </si>
  <si>
    <t>Interviews with farm managers and workers of mid and large size cashew plantations, block farm model. Review of country labour laws and policies</t>
  </si>
  <si>
    <t xml:space="preserve">Except workers at a 'block farm', most other workers in the value chain are ‘informal’ workers meaning that they neither have a contract nor any benefits (health, insurance, pension etc.). Majority of workers across different part of the value chain are probably earning much less than the minimum wages (~800 USD per annum), as data from sample investigations in the four districts shows. The worse-off are farm workers involved in cashew production. The study estimates  that the farm level workers (both men and women) are probably earning between 1.8 million to 2.4 million SLL (240 to 320 USD) per annum. </t>
  </si>
  <si>
    <t xml:space="preserve">None of these workers (except in a block farm model) have any type of documentation of their engagement in the full-time or part-time employment. Given this arrangement and level of unemployment /under-employment, there is no association of workers and all collective bargaining possibilities are nullified. </t>
  </si>
  <si>
    <t xml:space="preserve">No forced labour /no bonded labour is observed in the value chain. Youth are involved in collecting, baggage and transportation but they generally belong to the family or are part of extended family network. </t>
  </si>
  <si>
    <t xml:space="preserve">The Sierra Leoneon economy is operating in a low growth spiral and low productivity cycle meaning that structural boost would be needed to move up the wages and working conditions. Many policy and governance measures would be helpful, e.g. education and skill building measures, access to credit and finance to improve productivity of both self-employment and wage-employment along with the effort to increase 'formalisation' of the economy.  Emergence of 'Block farming' model is a promising sign in this regard and should be promoted by the  GoSL and its bi-lateral partners such as EC. </t>
  </si>
  <si>
    <r>
      <rPr>
        <b/>
        <i/>
        <sz val="9"/>
        <rFont val="Arial"/>
        <family val="2"/>
      </rPr>
      <t>Justification if adjustment of the score level =</t>
    </r>
    <r>
      <rPr>
        <i/>
        <sz val="9"/>
        <rFont val="Arial"/>
        <family val="2"/>
      </rPr>
      <t xml:space="preserve"> Substantial protection of labour rights is observed in Blcok farming model, however, number of workers in such a beneficial (and somewhat ‘formal’) engagement is less than 1000 of more than 11,000 workers engaged in the cashew value chain</t>
    </r>
  </si>
  <si>
    <t>Surveys and secondary data (DHS, WFP, WB-WDI etc.), Observations at different points of the value chain, key informant interviews, Interview with cashew processing companies</t>
  </si>
  <si>
    <t>It is observed that the children (aged 12-17) who gets involved in cashew production and processing are generally not given the most hazardous activities such as brushing, pruning, etc.</t>
  </si>
  <si>
    <r>
      <rPr>
        <b/>
        <i/>
        <sz val="9"/>
        <rFont val="Arial"/>
        <family val="2"/>
      </rPr>
      <t>Justification if adjustment of the score level =</t>
    </r>
    <r>
      <rPr>
        <i/>
        <sz val="9"/>
        <rFont val="Arial"/>
        <family val="2"/>
      </rPr>
      <t xml:space="preserve"> The children of age 12-17 are commonly seen to be working on the cashew farm but these are family farms. There is some likelihood that these children are school dropouts. </t>
    </r>
  </si>
  <si>
    <t>Even though school enrolment figures are increasing along with education investments and standards, there is some possibility of school drop outs working on family farms and /or other farms. The secondary data from different household surveys and key informant interviews corroborates this finding.</t>
  </si>
  <si>
    <t>Key informant interviews, secondary literature review</t>
  </si>
  <si>
    <t xml:space="preserve">Key informant interviews suggest that general safety precautions in cashew farming and processing are being observed in most cases, though not in all cases. </t>
  </si>
  <si>
    <t>Occupation safety and health risks in cashew value chain are currently at low level, which is also manifested in low scale of the value chain operations. These risks can become bigger as value chain develops.</t>
  </si>
  <si>
    <t xml:space="preserve">Detailed Health, Environment and safety audits of key part of the value chain should be carried out, the results of which should be used in informing strategies for addressing occupation health and safety risks as part of the cashew value chain development. Accompanying this, awareness of owners and workers with enabling incentives to change behaviours can be thought of. </t>
  </si>
  <si>
    <t>The attractiveness of the job, if assessed based on remunerations received is not high as most of the workers across the value chain receive less than minimum wages  (~800 USD per annum)</t>
  </si>
  <si>
    <t xml:space="preserve">As median age of cashew farmer is going up, some recent initiatives (such as block farming model) are promoting youth involvement as farm workers.The block farming model offer earning potential of about 300-400 USD per year from a part-time engagement (3 days a week for 24 weeks). This could be an attractive proposition to youth, some 500 of which have already become part of cashew block farms being established (~2000 ha).  </t>
  </si>
  <si>
    <t xml:space="preserve">Given the least developed and 'informal' status of the Sierra Leoneon economy, non-compliances with generally recommended minimum wages throughout the value chain can be expected. Furthermore, youth workforce is being drawn away from agriculture, as is reflected in high median age of cashew farmer. This may not be acceptable in the long-run as the country economy grows over next few years. </t>
  </si>
  <si>
    <t xml:space="preserve">It is a economic challenge to alter the current situation with supply of labour being higher than the demand. Nonetheless certain parts of the value chain could be targeted by incentivising 'formalisation' which can then lead to adherence to the 'minimum wage' requirement. Also activities (such as block farming model) that create a 'pull' factor for youth engagement in cashew farming needs to be encouraged. </t>
  </si>
  <si>
    <t>The examples of large-scale land leases in other commodities in the country suggest history of violations and non-compliances with the principles of VGGT. This is not the case in cashew value chain. This presents a clean slate to begin cashew VC development – learning from experiences in other crops (e.g. oil palm, sugarcane in Sierra Leone) and from other countries (in cashew)</t>
  </si>
  <si>
    <t xml:space="preserve">The examples of large-scale land leases in the country suggest violations and non-compliances with the principles of VGGT. This being not the case with cashew offers opportunity to cleanly develop the value chain, which will require that past mistakes are not repeated. </t>
  </si>
  <si>
    <t xml:space="preserve">A category of actors and initiative needs to be supported that are searching for solutions (including alternative business models). Multi-actor partnerships and experimentation with alternative business models need continued support. At the same time, new land policy will need to be effectively implemented. </t>
  </si>
  <si>
    <t xml:space="preserve">Cashew value chain development is at nascent stage in the country. Only few large-scale plantations are established so far. One of the significant investment is from Balmed which have dedicatedly followed principle of prior disclosure and consultations with the land owners, potential farm workers and chiefdom chiefs. An instance of one other large investment is also witnessed wherein these principles were not followed. </t>
  </si>
  <si>
    <t xml:space="preserve">The challenge in increasing transparency, participation and consultation lies in the existing legal and regulatory framework for land governance. The approach to build up a strong legal and regulatory framework for land governance is to have a longer term, broader vision for the country. Many NGOs (such as WHH) and organisations like Namati are acting on behalf of community for training primary and secondary stakeholders on voluntary guidelines and for ensuring adherence to the principles of VGGT. </t>
  </si>
  <si>
    <t xml:space="preserve">The Environmental Impact Assessments (EIA) are being done in the country, however no such assessment has been done for investments in cashew plantations. Lessons from other value chain can guide investment-friendly EIA processes in cashew value chain. </t>
  </si>
  <si>
    <t>Same as 2.2.1</t>
  </si>
  <si>
    <t xml:space="preserve">Cashew value chain development can potentially avoid the policy-pitfalls and regulatory shortcomings experienced by other value chains. The regulatory framework for land governance - though improving over the years - needs an implementation framework, capacities and mechanisms to ensure fairness, transparency, participation and consultations in land deals and in guiding alternative business models as is seen in the cashew VC. It also need provision for providing free legal assistance to communities affected by land deals. </t>
  </si>
  <si>
    <t xml:space="preserve">Equity, compensation and justice have been hostage to the discretions of MDAs and have led to compromises on legitimate tenure rights of individuals and communities. Cashew value chain is too nascent to assess whether this can happen or not happen. However, if past experiences are any guide to the future and in the absence of proper awareness, capacities and bargaining power, the land-owners in cashew value chain also could find themselves short-shrifted. </t>
  </si>
  <si>
    <t xml:space="preserve">Two main investors in the cashew value chain are Kamcashew and NaDeCo. Both has near about 500 ha each of cashew plantation which needs better upkeep and management. Community involvement in management of these plantations is a possible way out and a win:win solution for ensuring better output from the plantation as well as community benefit from intercropping and share of harvests.   </t>
  </si>
  <si>
    <t xml:space="preserve">The new land policy (NLP) will have high relevance for the cashew value chain as it can help cashew sector avoid the pitfalls already experienced by other commodity sectors. New agri-business investments in land acquisitions for cashew plantations and for setting up cashew processing plants could be guided by an enabling NLP. </t>
  </si>
  <si>
    <t>The NLP need to reconsider equity, compensation and justice aspects highlighted by this value chain study</t>
  </si>
  <si>
    <t>Key informant interviews with value chain actors, at different segments of the VC; survey and focus group discussions with cashew producers and processors; Personal observations; Secondary data from survey related to women labour force participation</t>
  </si>
  <si>
    <t xml:space="preserve">Cashew production is a family enterprise, involving men, women and children. Men play significant roles in many cashew operations while women’s role in dominant in harvesting. Small scale processing is carried out mostly by women. These women are entrepreneurs who have started their own cashew business and in some cases are also trading in RCN (selling to other processors). </t>
  </si>
  <si>
    <t xml:space="preserve">The women are economically very active in cashew value chain and play significant roles throughout the VC. Women play main role in harvesting and play subsidiary roles in other activities as part of family farming; Women are also part of the farm management group  in block farming model; Men mostly control incomes from cashew farming. Women have direct control of incomes earned from processing and trading engagements. </t>
  </si>
  <si>
    <t>Women play significant economic role throughout the VC, without proper recognition and reward (cashew is still considered men's crop). Additionally, women processors face many obstacles to expanding their businesses.</t>
  </si>
  <si>
    <t>Upgrading women's econmic role and empowerment in the VC will require addressing constraints to women' participation and reward as highlighted by the study.</t>
  </si>
  <si>
    <t xml:space="preserve">Key informant interviews with stakeholders working on women's land and other rights; Discussions /survey with men and women producers and processors; Secondary data </t>
  </si>
  <si>
    <t xml:space="preserve">Land is inherited by men and women do not have any formal rights of their land. The men in a cashew growers group told the study team that in their village, only one women has land in her name. The DHS survey (2013) suggest that only 5% women have ownership of house. </t>
  </si>
  <si>
    <t xml:space="preserve">Women ownership of assets (such as housing) are very low, which is partly explained by historical context, socio-cultural norms and patrilineal systems of the Sierra Leonean society. The fact that about one-third of the men have polygamous relationships (WHH Spiral project survey) adds to the complexity of access to land and other resources for women. </t>
  </si>
  <si>
    <t xml:space="preserve">While there is a generally very low access to other services, in the VC, the financial inclusion and access to agriculture extension services in relatively much better for women who are involved as members of CPU /FBOs/ABCs. </t>
  </si>
  <si>
    <t xml:space="preserve">Women's access to resources and services are not commensurate to their economic role in the VC. This indicate gender-disparity in access to assistance and services from government /NGOs. This is also manifested in the fact that women and families have either no or low economic surplus available to them as emergency funds, which in turn makes them prone to higher risk of further impoverishment when something goes wrong. </t>
  </si>
  <si>
    <t>At one level, attempt should be to increase the inclusion and participation of women as members and leaders of CPU/FBOs/ABCs, as this will enhance their access to services and resources and at another level, specific social protection funds can take care of women and families who slide into further 'impoverishment' due to extraneous circumstances.</t>
  </si>
  <si>
    <t xml:space="preserve">Women are relatively more independent and have a more say in household decision-making, when they are working at ‘processing’ segment of the VC. Women have relatively less say in the household decision-making at ‘production’ segment of the VC. Women’s role in ‘trading’ segment of the VC is in balance with men. </t>
  </si>
  <si>
    <t xml:space="preserve">Women have relatively more control over income when they are earning themseleves, e.g. in processing segment of the VC. Women have very little control over their income in 'production' segment of the VC. </t>
  </si>
  <si>
    <t>The cashew value chain offers many economic opportunities (such as cashew apple processing, bee keeping, nursery management) for women to increase their independent incomes and consequently economic standing and decision-making role within the family /community.</t>
  </si>
  <si>
    <t xml:space="preserve">Local trade and processing in cashew is mostly carried out by women (stretching from Kambia to Bambali to Waterloo). The lesson here is that the women running their own business will have a better chance of controlling their income than the women who are doing joint farming operations with their husbands. </t>
  </si>
  <si>
    <t xml:space="preserve">Barriers to greater decision-making role of women in the VC are related to prevailing economic (limited opportunities for earning independent incomes), social  (polygamous relationships, lack of education) and policy (lack of land ownership) constructs /risks. </t>
  </si>
  <si>
    <t xml:space="preserve">Cashew value chain offers opportunities for women to address economic and social contraints (reforming policy constraints require political actions which are relatively more challenging for a value chain development programme to influence) and thereby increase their standing and decision-making role within the family /society. Persistantly pushing a reformist agenda around these issues can bring positive change in next few years. </t>
  </si>
  <si>
    <t>Focus group discussions with FBOs,  ABCs and key informants</t>
  </si>
  <si>
    <t xml:space="preserve">Generally, women are members of CPUs /FBOs/ABCs and constitute about 25-40% membership of these groups. The data from a survey of women processors suggest that 7 out of 12 women processors (58%) are part of FBOs /farmer groups.  </t>
  </si>
  <si>
    <t xml:space="preserve">Few of these CPUs/FBOs/ABCs have women as leaders. However, CPUs promoted by Coopi offer an opportnity to promote women leadership in the cashew value chain </t>
  </si>
  <si>
    <t xml:space="preserve">Women have limited presence, visibility and voice within the groups where they are members. CPUs stand at a vantage point for promoting women inclusion, leadership and empowerment which necessitate strongly gendered business planning approach.   </t>
  </si>
  <si>
    <t>The forums like CPUs/FBO/ABC provide voice and public profile to women. The challenge, however, remains of promoting increased women’s participation and leadership roles in these groups as currently it is very limited.</t>
  </si>
  <si>
    <t xml:space="preserve">While gender policy framework could provide minimum (and mandatory) representation of women in different groupings, the action could be more at grassroots in terms of promoting and supporting women's participation and capacities in groups. CPUs can take the lead in this regard. </t>
  </si>
  <si>
    <t>women’ role is pervasive and dominant in many segments of the cashew value chain. Women work on the cashew farm, in some cases do cashew processing, are trader /intermediaries in cashew sale and at the same time are also running petty businesses. Women are doing all this without much support from their husbands. Women take on most of responsibilities related to domestic work and child care as men play very limited role in these spheres.</t>
  </si>
  <si>
    <t xml:space="preserve">The strenuous activities in cashew production are mostly carried out by men. However, given the women’s work load, there is huge scope for labour savings technologies in cashew production (e.g. for cashew harvesting) and processing (e.g. mechanical processing tools) as also in other spheres of women’s activities. </t>
  </si>
  <si>
    <t>Cashew value chain development can improve women's income, leadership and empowerment, while at the same time, it can increase women's work load, as it will seek to increase participation and engagement of women in various training, enterprises (CPUs, income generating activities - cashew apple processing, bee keeping, nursery etc.)</t>
  </si>
  <si>
    <t xml:space="preserve">This clearly demands a nuanced approach to women's empowerment, while adding more activities to their task list. Labour savings technologies in cashew production (e.g. for cashew harvesting) and processing (e.g. mechanical processing tools) and in other spheres of women’s activities should be developed and implemented. </t>
  </si>
  <si>
    <t>Discussions /survey with cashew producers and processors, secondary data</t>
  </si>
  <si>
    <t>This dataset as well as general trend in the economy  shows reduction in local production and food supplies in Sierra Leone, with increasing reliance on imports</t>
  </si>
  <si>
    <t>Cashew communities have experienced hungry season and have adopted various coping strategies. food consumption scores are much below the national average in cashew growing districts (Kambia, Port Loko, Bombali). Close to two-third households in these districts are either poor or on the borderline of food consumption scores (CFSVA, 2015)</t>
  </si>
  <si>
    <t xml:space="preserve">The consumer food prices are increasing at higher rate than even the overall rate of inflation in the country. The food inflation was under 10% up to September 2015 when it started rising and went up to 22% in March 2017. The food inflation rate  currently (April 2018) hovers around 17%. Correspondingly, the overall inflation rate was around 8% in September 2015 when it kept rising to 20% in March 2017. The overall inflation rate currently (April 2018) hovers around 16%. Under such conditions, the trend of high and rising food prices poses a serious threat to food security in Sierra Leone (WFP CFSVA 2015). </t>
  </si>
  <si>
    <t xml:space="preserve">Interactions with cashew farmers about their diet suggest that most eat rice with soup most of the time. Some cashew families eat fish with potato chips. Many a times, most members just eat rice with palm oil. No or very limited amount of fruits and vegetables are there in the diet, similarly not much animal sourced protein is consumed. Clearly, the diet of cashew producers and processors generally lack proteins and vitamins. About 60 to 70 % of cashew farmers are suffering from dietary deficiency, which have deteriorated over last five years (key informant interviews). </t>
  </si>
  <si>
    <t xml:space="preserve">Cashew and its products have potential to address some of these nutritional deficiencies. These are highlighted in the report. </t>
  </si>
  <si>
    <t>The WFP study (CFSVA, 2015) found out that food insecure households consume a diet insufficiently diverse for good health and wellbeing, with 56.8 percent of households consuming four or less food groups on a weekly basis, and 13.9 percent of households consuming two food groups or less on a weekly basis. COOPI is developing nutrition specific programming in it cashew areas, chiefly working with women. Many options are being promoted under this initiative – vegetable growing, backyard garden, growing oranges, pototo leaves, leafy vegetable, consuming some fruits and vegetables instead of selling it all, intercrop plantation of nutritious crops such as Cajanus cajan (pigeon pea), ground nut, promoting traditional and developing new nutritious recipes etc.</t>
  </si>
  <si>
    <t>The study analysed the potential of cashew value chain development in Sierra Loene in addressing the dire situation of food and nutrition insecurity. With a 2.5 ha cashew farm (median cashew holding of a cashew farmer as per Comcashew baseline survey, 2017), a small holder farmer in Sierra Leone can, in many likelihoods, earn annual profits (after deducting cost of production) almost equivalent to the living wage (USD 800) in the country. Cashew can therefore be a poverty alleviation tool.</t>
  </si>
  <si>
    <t>Local production of food and trend in food supplies in local markets can be deduced from household expenditure on food. Cashew household food expenditure is on the upturn and have shown 70 to 140% increase over last five years, resulting in an annual food inflation of 15 to 28%</t>
  </si>
  <si>
    <t>Cashew household food expenditure is on the upturn and have shown 70 to 140% increase over last five years, resulting in an annual food inflation of 15 to 28%</t>
  </si>
  <si>
    <t xml:space="preserve">Whiel containing food inflation could be the top priority of the GoSL, it is important to enhance crop productivity and incomes of farm families to cope with rising cost of food. </t>
  </si>
  <si>
    <t xml:space="preserve">Accessibility and affordability of food is a increasing risk for the cashew producers and processors as the data compiled on this issue demontrate. </t>
  </si>
  <si>
    <t xml:space="preserve">About 60 to 70 % of cashew farmers are suffering from dietary deficiency, which have deteriorated over last five years </t>
  </si>
  <si>
    <t xml:space="preserve">Cashew and its products have potential to address some of these nutritional deficiencies. Many field observations and interactions suggest that strategy of nutritional integration in cashew value chain development (as is done by COOPI) is worth scaling up. Better managed school feeding programme could also be one of the key intervention here. </t>
  </si>
  <si>
    <t>Cashew value chain development intervention can provide extra cushion and support to producers and processor as is demonstrated by this study.</t>
  </si>
  <si>
    <t>Sharply increasing outflows out of pace with inflows are creating household deficit pressures and are leading to declining food and nutrition security over the years.</t>
  </si>
  <si>
    <t>Discussions with farmer organisations, discussions with key informants, secondary data</t>
  </si>
  <si>
    <t xml:space="preserve">Enhanced cashew production and processing can improve incomes and affordability of food. This is achievable if high quality planting material is provided to the farmers along with the needed management inputs and easy finance. </t>
  </si>
  <si>
    <t xml:space="preserve">Besides FBOs and ABCs, cashew value chain also have CPUs  owned and run by cashew communities, under management guidance from COOPI team. COOPI has mobilised cashew farmer groups and is developing a new approach to collective farming. MAFFS and COOPI are currently supporting Ladeka ABC in Bombali district as a unique experiment. This is first, mostly women, targeted ABC for cashew value chain development. All this provides a solid base for cashew value chain upgradation, using existing and new institutional vehicles. </t>
  </si>
  <si>
    <t>Both existing and new institutional structures have considerable potential for upgrading /scaling up of cashew value chain in the country. However, institutional weaknesses may become a barrier. Weak leadership and governing mechanisms in CPUs/FBOs/ABCs/Cashew farmer groups/cashew associations etc. can weaken VC development and social inclusion for the members of these groupings.</t>
  </si>
  <si>
    <t xml:space="preserve">Guidance and mentoring support can be provided to the CPUs/FBOs/ABCs/Cashew farmer groups etc. so that they act in the best interest of all of their members. Realisation of cashew’s full potential also demand structural improvement actions such as cashew associations at district level and cashew development board at national level. PMB's capacities and roles also need upgradation.  </t>
  </si>
  <si>
    <t xml:space="preserve">CPUs are starting to play a role in input and output markets. CPUs can potentially become a point of collection to transport the processed cashew to the other markets, especially the international market of Kambia. This will require strengthening CPUs capacities. The CPU will need infusion of both technology and finance to make headway on the business plan as otherwise grant-based initiative will fail to become a profitable social venture. The study found out that there is not defined place for market for cashew in the district, no organisation of the farmers to get fair price. So, farmers get discouraged and this could be one of the factor why farmers generally do not take care of their farm. The value chain may need some institutional interventions such as cashew commodity association at district level and cashew development board at national level to steer and coordinate all cashew value chain upgradation activities at respective levels. At the same time, PMB could play a hugely important role in organising and governing the value chain (in areas such as transparent price discovery, cashew quality standards setting and regulation, regional trade regulation, producer support programme etc.). Realisation of cashew’s full potential demand such structural improvement actions.  </t>
  </si>
  <si>
    <t>The marketing structure in the sector is evolving. Keen interest is being shown by Balmed and many traders coming from Guinea (including Indians). Farmers seem to prefer Guinea traders as they pay more money. There is another phenomenon seen of village-based agent getting trusted more by the cashew growers. COOPI has also started promoting this structure of village-based buying agents. A need has emerged for streamlining marketing structures.</t>
  </si>
  <si>
    <t xml:space="preserve">The farmers in the value chain have very low access to information and agriculture extension services. In the cashew sector, ComCashew baseline survey (2018) found that only 21% of the 231 responding households have had some training on cashew within the last 5 years. Cashew farmers are facing constraints related to capital and labour availability. Technical support capacity at MAFFS and SLARI needs to be upgraded as well. These are constraining to farmers for achieving higher agricultural productivity. </t>
  </si>
  <si>
    <t xml:space="preserve">Building technical capacities on cashew across extension institutions in the country could be a priority.  Further, there is a need to improve current extension model as well as marketing structure of cashew </t>
  </si>
  <si>
    <t>The iniquitious and inadequate compensation for land-leases, if not reformed, can potentially generate conflicts and confrontations in cashew sector as well. If large-scale land acquisitions or agri-business investments materialise (high likelihood) in the cashew sector, then the socio-economic benefits realised by communities could be low, leading to dissatisfaction. Therefore, unless current land governance regime get reformed, affected communities will not get redressal of their complaints and grievances.</t>
  </si>
  <si>
    <t xml:space="preserve">Kamcashew’s cashew farm has not been productive due to many factors. Apart from management under-sight, community involvement has not been adequate to ensure farm protection and proper farm management. </t>
  </si>
  <si>
    <t xml:space="preserve">Both Balmed's and COOPI's approach promote volunatary communal activities which benefit the entire community. </t>
  </si>
  <si>
    <t xml:space="preserve">Continuous improvisation (based on experience) and consistent support to social involvement models in practice in cashew value chain </t>
  </si>
  <si>
    <t xml:space="preserve">Cashew value chain have seen many novel experiments of working with cashew producers and processors. Balmed’s block farm model, COOPI’s semi block farming concept, COOPI’s CPUs, women-centric ABC working on cashew trading and processing (Ladeka ABC) are some examples of on-going value chain experiments of social involvement at small-scale. Further development and strengthening of these initiatives can improve their effectiveness and can potentially lead to scaling up in the next few years. Despite many challenges, it is possible to achieve country’s export potential of cashew (~10,000 t) . Making that happen will require continuous improvisation (based on experience) and consistent support to social involvement models in cashew. If that happens, it will be an exemplary pro-poor and inclusive value chain development. </t>
  </si>
  <si>
    <t xml:space="preserve">Basic health infrastructure in rural areas in Sierra Leone is very limited. Primary health centres are available approximately 2-3 miles from a village. The secondary hospitals are further away from villages. </t>
  </si>
  <si>
    <t xml:space="preserve">As per Comcashew baseline survey (2018), of the 231 surveyed households, 139 (43%) reported having at least one member with some chronic health problem while 212 (92%) reported having had some acute (sickness, accident, injury) problem. As per ProAct baseline survey (2017), insufficient access to health and WASH facilities largely contribute to the high malnutrition rates in Sierra Leone. </t>
  </si>
  <si>
    <t xml:space="preserve">The first line of treatment in most cases is village-level herbalist (a registered herbalist in some case). If that does not work, then people go to a nearby government health facility (PHC). While cost of local treatment is around 10,000 Le (~1.5 USD), the cost of treatment through a PHC is exorbitant at ~70,000 to 230,000 (~10 to 30 USD), depending on the disease. The health services are rudimentary and increasingly less affordable. </t>
  </si>
  <si>
    <t xml:space="preserve">Many cashew producers and processors reside in dilapidated dwellings. Three main type of dwellings were seen in cashew districts: Type 1: Mud walls with thatched roof; Type 2: Cemented wall with tin roof; Type 3: Brick walls with tin roof. These dwelling have mud or cemented flooring and have one or two rooms. Generally, a family of 6-8 people reside in such houses. </t>
  </si>
  <si>
    <t xml:space="preserve">As per ProAct baseline survey (2017), insufficient access to health and WASH facilities largely contribute to the high malnutrition rates in Sierra Leone. Just 4.3% of the households in rural area have access to improved sanitation facilities. Access to safe drinking water is poor especially in Kambia where 51.4 % of the households obtain their water from river, stream or pond. </t>
  </si>
  <si>
    <t>Focus group disussions, field observations, secondary data</t>
  </si>
  <si>
    <t xml:space="preserve">ComCashew survey (2018) report that 44% household head have either completed or have some primary school education and 4.4% have at least some secondary school education. 71 percent of children of primary school age are attending school—an improvement from 2008, when it was estimated at 62 percent at the primary school level (DHS, 2013).The situation is changing for the current generation with most school-age boys and girls being in school, as the country is rebuilding schools (destroyed by the war) and increasing efforts on primary school enrolment. </t>
  </si>
  <si>
    <t>Secondary data and interaction with headmasters confirmed that dropout rates are very high for pupils moving to secondary schools (esp. from JSS to SSS). More drop out phenomenon seems to occur with girls than for boys as girls’ numbers reduces considerably in secondary schools. Teenage pregnancy was also cited as one of the reason. The cost of education (as estimated during an FGD) for a child is around 400,000 to 500,000 Le; 51 to 64 USD per year, which is steep and unaffordable for majority of people and is one of cause of indebtedness.</t>
  </si>
  <si>
    <t xml:space="preserve">Cashew production by smallholders is hampered, in terms of both quantity and quality, by limited education and training, as highlighted in earlier sections. The farmers need to improve their knowledge and skills related to cashew production and processing. COOPI, with MAFFs is providing extension services to about 4000 farmers and workers. This could possibly be scaled up to 10 to 20,000 farmers and workers.  </t>
  </si>
  <si>
    <t>Efficiency and productivity of cashew production and processing will remain low without skill building intervention</t>
  </si>
  <si>
    <t>Knowledge and skill building programmes - on better management practices in cashew production and processing - needs to be scaled up</t>
  </si>
  <si>
    <t>Cashew</t>
  </si>
  <si>
    <t>There are currently very limited number of companies involved in cashew value chain. Industrial scale processing of cashew is not significant as at present, with only two main players involved - KamCashew  and National Agriculture Development Export Co (NaDeCo) - and their processing operations are running haltingly. It is widely-acknowledged fact that the implementation and enforcement of existing labour rules and regulations in the country are weak. The tracking of compliances to labour laws and conventions are non-existent or non-visible.</t>
  </si>
  <si>
    <t xml:space="preserve">Two clear risks are present in the value chain:
a. The wages of farm level workers, working on farms and mid size /large size cashew plantations are very low - much less than minimum wages prescribed 
b.  Except workers at a 'block farm', most other workers in the value chain are ‘informal’ workers meaning that they neither have a contract nor any benefits (health, insurance, pension etc.).
Overall, 'informal' nature of wage employment in cashew value chain makes it difficult to implement or monitor compliances to labour standards. The workers associations or collective bargaining possibilities can not be expected to exist in this set up. </t>
  </si>
  <si>
    <t>Even though the primary enrolments are increasing in the country, school drop outs is becoming an area of concern (primary completion rates have reduced recently). Young people are forced to work from a very early age. School drop outs are highly vulnerable to becoming engaged in child labour activities. This phenomenon though is limited in the cashew value chain.</t>
  </si>
  <si>
    <t xml:space="preserve">Large-scale land investments in cashew is a distinct possibility in next few years. Conditions are favourable for investments. In addition, promising models are being developed by Balmed and COOPI, which could provide an alternative to large-scale land acquisition by ‘non-natives’. However, it is to be seen, whether past mistakes would not be repeated. </t>
  </si>
  <si>
    <t xml:space="preserve">If large-scale land investments in cashew sector become a reality (which it may), then there is a need to rethink and revise the compensation for the land owners. More so, as alternative business model of block farming can provide much better returns (~100 to 200 USD per ha. ) to land owners. </t>
  </si>
  <si>
    <t xml:space="preserve">Cashew value chain is showing signs of exemplary pro-poor and inclusive value chain development. However, this is at present at small scale. Scaling it up will present risks related to technical capacities and resources.  </t>
  </si>
  <si>
    <t xml:space="preserve">Lower technical capacities (at MAFFS, SLARI etc.) in cashew,low access to finance and labour could constrain efforts to increase cashew yields in the country. Agriculture productivity can remain low in the absence of strong information and extension services to the farmers. Also, improper /unregulated marketing structures may continue to bring the sector down, in terms of its contribution to farmers incomes and economic growth of the country. </t>
  </si>
  <si>
    <t xml:space="preserve">As indicated above, food price variations are increasing over last 5 years, putting additional pressures on household economy. Cashew value chain development, in this context, have potential to increase stability of incomes and food security for cashew producers and processors. </t>
  </si>
  <si>
    <t>Comcashew baseline survey (2018) found that 57% of the surveyed households member are part of a formal, registered farmers’ association or cooperative. More participation for cashew producers and processors in existing FBOs /ABCs can be encouraged as these organisations can provide various services to their members, including easy source of finance for cashew producers and processors.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</si>
</sst>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00">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9" fillId="0" borderId="11" xfId="0" quotePrefix="1" applyFont="1" applyBorder="1" applyAlignment="1" applyProtection="1">
      <alignment horizontal="left" vertical="center" wrapText="1"/>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6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2.4950000000000001</c:v>
                </c:pt>
                <c:pt idx="1">
                  <c:v>2.5833333333333335</c:v>
                </c:pt>
                <c:pt idx="2">
                  <c:v>2.29</c:v>
                </c:pt>
                <c:pt idx="3">
                  <c:v>2</c:v>
                </c:pt>
                <c:pt idx="4">
                  <c:v>2.3888888888888888</c:v>
                </c:pt>
                <c:pt idx="5">
                  <c:v>2</c:v>
                </c:pt>
              </c:numCache>
            </c:numRef>
          </c:val>
          <c:extLst>
            <c:ext xmlns:c16="http://schemas.microsoft.com/office/drawing/2014/chart" uri="{C3380CC4-5D6E-409C-BE32-E72D297353CC}">
              <c16:uniqueId val="{00000000-CBF5-4271-87C1-3925DB553ABB}"/>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F5-4271-87C1-3925DB553ABB}"/>
            </c:ext>
          </c:extLst>
        </c:ser>
        <c:dLbls>
          <c:showLegendKey val="0"/>
          <c:showVal val="0"/>
          <c:showCatName val="0"/>
          <c:showSerName val="0"/>
          <c:showPercent val="0"/>
          <c:showBubbleSize val="0"/>
        </c:dLbls>
        <c:axId val="737954440"/>
        <c:axId val="737954832"/>
      </c:radarChart>
      <c:catAx>
        <c:axId val="73795444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737954832"/>
        <c:crosses val="autoZero"/>
        <c:auto val="0"/>
        <c:lblAlgn val="ctr"/>
        <c:lblOffset val="100"/>
        <c:noMultiLvlLbl val="0"/>
      </c:catAx>
      <c:valAx>
        <c:axId val="737954832"/>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73795444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E7" sqref="E7"/>
    </sheetView>
  </sheetViews>
  <sheetFormatPr defaultColWidth="8.81640625" defaultRowHeight="12.5" x14ac:dyDescent="0.25"/>
  <cols>
    <col min="1" max="1" width="20" style="93" customWidth="1"/>
    <col min="2" max="2" width="13.26953125" style="93" customWidth="1"/>
    <col min="3" max="3" width="14.26953125" style="93" customWidth="1"/>
    <col min="4" max="4" width="10.453125" style="93" customWidth="1"/>
    <col min="5" max="5" width="8.453125" style="93" customWidth="1"/>
    <col min="6" max="6" width="13.453125" style="93" customWidth="1"/>
    <col min="7" max="7" width="11.26953125" style="93" customWidth="1"/>
    <col min="8" max="8" width="8.81640625" style="93"/>
    <col min="9" max="9" width="10.81640625" style="93" hidden="1" customWidth="1"/>
    <col min="10" max="16384" width="8.81640625" style="93"/>
  </cols>
  <sheetData>
    <row r="1" spans="1:10" ht="22.5" customHeight="1" thickBot="1" x14ac:dyDescent="0.35">
      <c r="A1" s="440" t="s">
        <v>212</v>
      </c>
      <c r="B1" s="441"/>
      <c r="C1" s="442"/>
      <c r="D1" s="393" t="s">
        <v>27</v>
      </c>
      <c r="E1" s="323"/>
      <c r="F1" s="411" t="s">
        <v>337</v>
      </c>
      <c r="G1" s="412"/>
      <c r="I1" s="221"/>
    </row>
    <row r="2" spans="1:10" ht="16.5" customHeight="1" thickBot="1" x14ac:dyDescent="0.35">
      <c r="A2" s="395"/>
      <c r="B2" s="396"/>
      <c r="C2" s="396"/>
      <c r="D2" s="324" t="s">
        <v>124</v>
      </c>
      <c r="E2" s="413" t="s">
        <v>221</v>
      </c>
      <c r="F2" s="413"/>
      <c r="G2" s="414"/>
    </row>
    <row r="3" spans="1:10" ht="18" customHeight="1" thickBot="1" x14ac:dyDescent="0.35">
      <c r="A3" s="16" t="s">
        <v>25</v>
      </c>
      <c r="B3" s="415">
        <v>43303</v>
      </c>
      <c r="C3" s="416"/>
      <c r="D3" s="17"/>
      <c r="E3" s="14"/>
      <c r="F3" s="14"/>
      <c r="G3" s="15"/>
      <c r="J3" s="282"/>
    </row>
    <row r="4" spans="1:10" ht="13.5" customHeight="1" x14ac:dyDescent="0.25">
      <c r="A4" s="13"/>
      <c r="B4" s="14"/>
      <c r="C4" s="14"/>
      <c r="D4" s="14"/>
      <c r="E4" s="14"/>
      <c r="F4" s="14"/>
      <c r="G4" s="15"/>
      <c r="J4" s="401"/>
    </row>
    <row r="5" spans="1:10" ht="20.25" customHeight="1" x14ac:dyDescent="0.25">
      <c r="A5" s="14"/>
      <c r="B5" s="14"/>
      <c r="C5" s="14"/>
      <c r="D5" s="14"/>
      <c r="E5" s="14"/>
      <c r="F5" s="14"/>
      <c r="G5" s="15"/>
      <c r="J5" s="401"/>
    </row>
    <row r="6" spans="1:10" ht="18" customHeight="1" x14ac:dyDescent="0.25">
      <c r="A6" s="14"/>
      <c r="B6" s="14"/>
      <c r="C6" s="14"/>
      <c r="D6" s="14"/>
      <c r="E6" s="14"/>
      <c r="F6" s="14"/>
      <c r="G6" s="15"/>
      <c r="J6" s="401"/>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32" t="s">
        <v>83</v>
      </c>
      <c r="B12" s="433"/>
      <c r="C12" s="436" t="s">
        <v>84</v>
      </c>
      <c r="D12" s="437"/>
      <c r="E12" s="417" t="s">
        <v>7</v>
      </c>
      <c r="F12" s="18" t="s">
        <v>85</v>
      </c>
      <c r="G12" s="19" t="str">
        <f>Register!H3</f>
        <v>../../20..</v>
      </c>
    </row>
    <row r="13" spans="1:10" ht="13.5" thickBot="1" x14ac:dyDescent="0.35">
      <c r="A13" s="434"/>
      <c r="B13" s="435"/>
      <c r="C13" s="86" t="s">
        <v>87</v>
      </c>
      <c r="D13" s="87" t="s">
        <v>88</v>
      </c>
      <c r="E13" s="418"/>
      <c r="F13" s="20" t="s">
        <v>87</v>
      </c>
      <c r="G13" s="21" t="s">
        <v>88</v>
      </c>
      <c r="I13" s="222" t="s">
        <v>15</v>
      </c>
    </row>
    <row r="14" spans="1:10" ht="14" x14ac:dyDescent="0.25">
      <c r="A14" s="422" t="str">
        <f>Register!A5</f>
        <v>1. WORKING CONDITIONS</v>
      </c>
      <c r="B14" s="423"/>
      <c r="C14" s="325" t="str">
        <f>Register!C10</f>
        <v>Moderate/Low</v>
      </c>
      <c r="D14" s="309">
        <f>Register!B10</f>
        <v>2.4950000000000001</v>
      </c>
      <c r="E14" s="310" t="str">
        <f>Register!D10</f>
        <v>↑</v>
      </c>
      <c r="F14" s="22" t="str">
        <f>Register!I10</f>
        <v>Not at all</v>
      </c>
      <c r="G14" s="316">
        <f>Register!H10</f>
        <v>0</v>
      </c>
      <c r="I14" s="223" t="e">
        <f>Register!#REF!</f>
        <v>#REF!</v>
      </c>
    </row>
    <row r="15" spans="1:10" ht="14" x14ac:dyDescent="0.25">
      <c r="A15" s="424" t="str">
        <f>Register!A11</f>
        <v>2. LAND &amp; WATER RIGHTS</v>
      </c>
      <c r="B15" s="425"/>
      <c r="C15" s="326" t="str">
        <f>Register!C15</f>
        <v>Substantial</v>
      </c>
      <c r="D15" s="311">
        <f>Register!B15</f>
        <v>2.5833333333333335</v>
      </c>
      <c r="E15" s="312" t="str">
        <f>Register!D15</f>
        <v>↑</v>
      </c>
      <c r="F15" s="23" t="str">
        <f>Register!I15</f>
        <v>Not at all</v>
      </c>
      <c r="G15" s="317">
        <f>Register!H15</f>
        <v>0</v>
      </c>
      <c r="I15" s="224" t="e">
        <f>Register!#REF!</f>
        <v>#REF!</v>
      </c>
    </row>
    <row r="16" spans="1:10" ht="14" x14ac:dyDescent="0.25">
      <c r="A16" s="426" t="str">
        <f>Register!A16</f>
        <v>3. GENDER EQUALITY</v>
      </c>
      <c r="B16" s="427"/>
      <c r="C16" s="326" t="str">
        <f>Register!C22</f>
        <v>Moderate/Low</v>
      </c>
      <c r="D16" s="311">
        <f>Register!B22</f>
        <v>2.29</v>
      </c>
      <c r="E16" s="312" t="str">
        <f>Register!D22</f>
        <v>↑</v>
      </c>
      <c r="F16" s="23" t="str">
        <f>Register!I22</f>
        <v>Not at all</v>
      </c>
      <c r="G16" s="317">
        <f>Register!H22</f>
        <v>0</v>
      </c>
      <c r="I16" s="224" t="e">
        <f>Register!#REF!</f>
        <v>#REF!</v>
      </c>
    </row>
    <row r="17" spans="1:9" ht="14" x14ac:dyDescent="0.25">
      <c r="A17" s="428" t="str">
        <f>Register!A23</f>
        <v>4. FOOD AND NUTRITION SECURITY</v>
      </c>
      <c r="B17" s="429"/>
      <c r="C17" s="326" t="str">
        <f>Register!C28</f>
        <v>Moderate/Low</v>
      </c>
      <c r="D17" s="311">
        <f>Register!B28</f>
        <v>2</v>
      </c>
      <c r="E17" s="312" t="str">
        <f>Register!D28</f>
        <v>↑</v>
      </c>
      <c r="F17" s="23" t="str">
        <f>Register!I28</f>
        <v>Not at all</v>
      </c>
      <c r="G17" s="317">
        <f>Register!H28</f>
        <v>0</v>
      </c>
      <c r="I17" s="224" t="e">
        <f>Register!#REF!</f>
        <v>#REF!</v>
      </c>
    </row>
    <row r="18" spans="1:9" ht="14" x14ac:dyDescent="0.25">
      <c r="A18" s="438" t="str">
        <f>Register!A29</f>
        <v>5. SOCIAL CAPITAL</v>
      </c>
      <c r="B18" s="439"/>
      <c r="C18" s="326" t="str">
        <f>Register!C33</f>
        <v>Moderate/Low</v>
      </c>
      <c r="D18" s="313">
        <f>Register!B33</f>
        <v>2.3888888888888888</v>
      </c>
      <c r="E18" s="312" t="str">
        <f>Register!D33</f>
        <v>↑</v>
      </c>
      <c r="F18" s="302" t="str">
        <f>Register!I33</f>
        <v>Not at all</v>
      </c>
      <c r="G18" s="317">
        <f>Register!H33</f>
        <v>0</v>
      </c>
      <c r="I18" s="301"/>
    </row>
    <row r="19" spans="1:9" ht="14.5" thickBot="1" x14ac:dyDescent="0.3">
      <c r="A19" s="430" t="str">
        <f>Register!A34</f>
        <v>6. LIVING CONDITIONS</v>
      </c>
      <c r="B19" s="431"/>
      <c r="C19" s="327" t="str">
        <f>Register!C39</f>
        <v>Moderate/Low</v>
      </c>
      <c r="D19" s="314">
        <f>Register!B39</f>
        <v>2</v>
      </c>
      <c r="E19" s="315" t="str">
        <f>Register!D39</f>
        <v>↑</v>
      </c>
      <c r="F19" s="24" t="str">
        <f>Register!I39</f>
        <v>Not at all</v>
      </c>
      <c r="G19" s="318">
        <f>Register!H39</f>
        <v>0</v>
      </c>
      <c r="I19" s="225" t="e">
        <f>Register!#REF!</f>
        <v>#REF!</v>
      </c>
    </row>
    <row r="20" spans="1:9" s="114" customFormat="1" ht="9" customHeight="1" thickBot="1" x14ac:dyDescent="0.3">
      <c r="A20" s="25"/>
      <c r="B20" s="26"/>
      <c r="C20" s="26"/>
      <c r="D20" s="26"/>
      <c r="E20" s="14"/>
      <c r="F20" s="27"/>
      <c r="G20" s="15"/>
      <c r="I20" s="226" t="e">
        <f>AVERAGE(I14:I19)</f>
        <v>#REF!</v>
      </c>
    </row>
    <row r="21" spans="1:9" ht="13.5" thickBot="1" x14ac:dyDescent="0.35">
      <c r="A21" s="419" t="s">
        <v>8</v>
      </c>
      <c r="B21" s="420"/>
      <c r="C21" s="420"/>
      <c r="D21" s="420"/>
      <c r="E21" s="420"/>
      <c r="F21" s="420"/>
      <c r="G21" s="421"/>
    </row>
    <row r="22" spans="1:9" ht="107.25" customHeight="1" thickBot="1" x14ac:dyDescent="0.3">
      <c r="A22" s="403" t="s">
        <v>237</v>
      </c>
      <c r="B22" s="404"/>
      <c r="C22" s="404"/>
      <c r="D22" s="404"/>
      <c r="E22" s="404"/>
      <c r="F22" s="404"/>
      <c r="G22" s="405"/>
    </row>
    <row r="23" spans="1:9" ht="7.5" customHeight="1" thickBot="1" x14ac:dyDescent="0.3">
      <c r="A23" s="13"/>
      <c r="B23" s="14"/>
      <c r="C23" s="14"/>
      <c r="D23" s="14"/>
      <c r="E23" s="14"/>
      <c r="F23" s="14"/>
      <c r="G23" s="15"/>
    </row>
    <row r="24" spans="1:9" ht="13.5" thickBot="1" x14ac:dyDescent="0.35">
      <c r="A24" s="406" t="s">
        <v>89</v>
      </c>
      <c r="B24" s="407"/>
      <c r="C24" s="407"/>
      <c r="D24" s="409"/>
      <c r="E24" s="409"/>
      <c r="F24" s="409"/>
      <c r="G24" s="410"/>
    </row>
    <row r="25" spans="1:9" ht="105.75" customHeight="1" thickBot="1" x14ac:dyDescent="0.3">
      <c r="A25" s="403" t="s">
        <v>237</v>
      </c>
      <c r="B25" s="404"/>
      <c r="C25" s="404"/>
      <c r="D25" s="404"/>
      <c r="E25" s="404"/>
      <c r="F25" s="404"/>
      <c r="G25" s="405"/>
    </row>
    <row r="26" spans="1:9" ht="13.5" thickBot="1" x14ac:dyDescent="0.35">
      <c r="A26" s="406" t="s">
        <v>90</v>
      </c>
      <c r="B26" s="407"/>
      <c r="C26" s="407"/>
      <c r="D26" s="407"/>
      <c r="E26" s="407"/>
      <c r="F26" s="407"/>
      <c r="G26" s="408"/>
    </row>
    <row r="27" spans="1:9" ht="83.25" customHeight="1" thickBot="1" x14ac:dyDescent="0.3">
      <c r="A27" s="403" t="s">
        <v>237</v>
      </c>
      <c r="B27" s="404"/>
      <c r="C27" s="404"/>
      <c r="D27" s="404"/>
      <c r="E27" s="404"/>
      <c r="F27" s="404"/>
      <c r="G27" s="405"/>
    </row>
    <row r="28" spans="1:9" ht="13.5" thickBot="1" x14ac:dyDescent="0.35">
      <c r="A28" s="406" t="s">
        <v>17</v>
      </c>
      <c r="B28" s="407"/>
      <c r="C28" s="407"/>
      <c r="D28" s="407"/>
      <c r="E28" s="407"/>
      <c r="F28" s="407"/>
      <c r="G28" s="408"/>
    </row>
    <row r="29" spans="1:9" ht="83.25" customHeight="1" thickBot="1" x14ac:dyDescent="0.3">
      <c r="A29" s="403" t="s">
        <v>237</v>
      </c>
      <c r="B29" s="404"/>
      <c r="C29" s="404"/>
      <c r="D29" s="404"/>
      <c r="E29" s="404"/>
      <c r="F29" s="404"/>
      <c r="G29" s="405"/>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63" priority="1" operator="equal">
      <formula>"High"</formula>
    </cfRule>
    <cfRule type="cellIs" dxfId="162" priority="2" operator="equal">
      <formula>"Substantial"</formula>
    </cfRule>
    <cfRule type="cellIs" dxfId="161" priority="3" operator="equal">
      <formula>"Moderate"</formula>
    </cfRule>
    <cfRule type="cellIs" dxfId="16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Normal="100" zoomScaleSheetLayoutView="100" workbookViewId="0">
      <pane ySplit="4" topLeftCell="A31" activePane="bottomLeft" state="frozen"/>
      <selection pane="bottomLeft" activeCell="E32" sqref="E32"/>
    </sheetView>
  </sheetViews>
  <sheetFormatPr defaultColWidth="8.81640625" defaultRowHeight="12.5" x14ac:dyDescent="0.25"/>
  <cols>
    <col min="1" max="1" width="36.7265625" style="14" customWidth="1"/>
    <col min="2" max="2" width="10.26953125" style="271" customWidth="1"/>
    <col min="3" max="3" width="15.1796875" style="114" customWidth="1"/>
    <col min="4" max="4" width="6.26953125" style="114" customWidth="1"/>
    <col min="5" max="5" width="66.453125" style="93" customWidth="1"/>
    <col min="6" max="7" width="39.26953125" style="93" customWidth="1"/>
    <col min="8" max="8" width="6" style="271" customWidth="1"/>
    <col min="9" max="9" width="14.1796875" style="114" customWidth="1"/>
    <col min="10" max="10" width="8.81640625" style="93" hidden="1" customWidth="1"/>
    <col min="11" max="11" width="9.1796875" style="93" hidden="1" customWidth="1"/>
    <col min="12" max="12" width="14.81640625" style="93" hidden="1" customWidth="1"/>
    <col min="13" max="13" width="9.1796875" style="93" hidden="1" customWidth="1"/>
    <col min="14" max="14" width="9.1796875" style="93" customWidth="1"/>
    <col min="15" max="16384" width="8.81640625" style="93"/>
  </cols>
  <sheetData>
    <row r="1" spans="1:15" s="106" customFormat="1" ht="27.75" customHeight="1" thickBot="1" x14ac:dyDescent="0.4">
      <c r="A1" s="447" t="str">
        <f>Profile!F1</f>
        <v>Cashew</v>
      </c>
      <c r="B1" s="448"/>
      <c r="C1" s="362" t="s">
        <v>22</v>
      </c>
      <c r="D1" s="443" t="str">
        <f>Profile!E2</f>
        <v>Sierra Leone</v>
      </c>
      <c r="E1" s="444"/>
      <c r="F1" s="360" t="s">
        <v>26</v>
      </c>
      <c r="G1" s="361">
        <f>Profile!B3</f>
        <v>43303</v>
      </c>
      <c r="H1" s="445" t="s">
        <v>80</v>
      </c>
      <c r="I1" s="446"/>
      <c r="M1" s="107"/>
    </row>
    <row r="2" spans="1:15" s="106" customFormat="1" ht="10.5" customHeight="1" x14ac:dyDescent="0.25">
      <c r="A2" s="451" t="s">
        <v>9</v>
      </c>
      <c r="B2" s="463" t="s">
        <v>88</v>
      </c>
      <c r="C2" s="466" t="s">
        <v>87</v>
      </c>
      <c r="D2" s="454" t="s">
        <v>7</v>
      </c>
      <c r="E2" s="460" t="s">
        <v>10</v>
      </c>
      <c r="F2" s="454" t="s">
        <v>18</v>
      </c>
      <c r="G2" s="457" t="s">
        <v>86</v>
      </c>
      <c r="H2" s="445" t="s">
        <v>82</v>
      </c>
      <c r="I2" s="446"/>
      <c r="M2" s="107"/>
    </row>
    <row r="3" spans="1:15" s="107" customFormat="1" ht="13.5" customHeight="1" thickBot="1" x14ac:dyDescent="0.3">
      <c r="A3" s="452"/>
      <c r="B3" s="464"/>
      <c r="C3" s="467"/>
      <c r="D3" s="455"/>
      <c r="E3" s="461"/>
      <c r="F3" s="455"/>
      <c r="G3" s="458"/>
      <c r="H3" s="449" t="s">
        <v>81</v>
      </c>
      <c r="I3" s="450"/>
      <c r="L3" s="108" t="str">
        <f>Questionnaire!$N$3</f>
        <v>High</v>
      </c>
      <c r="M3" s="107" t="s">
        <v>20</v>
      </c>
    </row>
    <row r="4" spans="1:15" s="109" customFormat="1" ht="13.5" thickBot="1" x14ac:dyDescent="0.3">
      <c r="A4" s="453"/>
      <c r="B4" s="465"/>
      <c r="C4" s="468"/>
      <c r="D4" s="456"/>
      <c r="E4" s="462"/>
      <c r="F4" s="456"/>
      <c r="G4" s="459"/>
      <c r="H4" s="84" t="s">
        <v>1</v>
      </c>
      <c r="I4" s="85" t="s">
        <v>6</v>
      </c>
      <c r="L4" s="108" t="str">
        <f>Questionnaire!$N$4</f>
        <v>Substantial</v>
      </c>
      <c r="M4" s="107" t="s">
        <v>3</v>
      </c>
    </row>
    <row r="5" spans="1:15" s="107" customFormat="1" ht="15" customHeight="1" thickBot="1" x14ac:dyDescent="0.3">
      <c r="A5" s="53" t="str">
        <f>Questionnaire!$A$3</f>
        <v>1. WORKING CONDITIONS</v>
      </c>
      <c r="B5" s="54"/>
      <c r="C5" s="54"/>
      <c r="D5" s="54"/>
      <c r="E5" s="55"/>
      <c r="F5" s="55"/>
      <c r="G5" s="55"/>
      <c r="H5" s="55"/>
      <c r="I5" s="276"/>
      <c r="L5" s="108" t="str">
        <f>Questionnaire!$N$5</f>
        <v>Moderate/Low</v>
      </c>
      <c r="M5" s="107" t="s">
        <v>21</v>
      </c>
    </row>
    <row r="6" spans="1:15" s="110" customFormat="1" ht="210" x14ac:dyDescent="0.25">
      <c r="A6" s="56" t="str">
        <f>Questionnaire!$A$4</f>
        <v>1.1 Respect of labour rights</v>
      </c>
      <c r="B6" s="328">
        <f>Questionnaire!J10</f>
        <v>2.4900000000000002</v>
      </c>
      <c r="C6" s="329" t="str">
        <f>IF(B6&lt;1.5,$L$6,IF(B6&lt;2.5,$L$5,IF(B6&lt;3.5,$L$4,IF(B6&lt;4.5,$L$3,"n/a"))))</f>
        <v>Moderate/Low</v>
      </c>
      <c r="D6" s="330" t="str">
        <f>IF(H6&lt;B6,"↑",IF(H6&gt;B6,"↓","↔"))</f>
        <v>↑</v>
      </c>
      <c r="E6" s="2" t="s">
        <v>339</v>
      </c>
      <c r="F6" s="402" t="s">
        <v>243</v>
      </c>
      <c r="G6" s="1"/>
      <c r="H6" s="232">
        <v>0</v>
      </c>
      <c r="I6" s="275" t="str">
        <f>IF(H6&lt;1.5,$L$6,IF(H6&lt;2.5,$L$5,IF(H6&lt;3.5,$L$4,IF(H6&lt;4.5,$L$3,"n/a"))))</f>
        <v>Not at all</v>
      </c>
      <c r="K6" s="110" t="s">
        <v>11</v>
      </c>
      <c r="L6" s="108" t="str">
        <f>Questionnaire!$N$6</f>
        <v>Not at all</v>
      </c>
      <c r="M6" s="110" t="s">
        <v>4</v>
      </c>
    </row>
    <row r="7" spans="1:15" s="110" customFormat="1" ht="84" x14ac:dyDescent="0.25">
      <c r="A7" s="57" t="str">
        <f>Questionnaire!$A$11</f>
        <v>1.2 Child Labour</v>
      </c>
      <c r="B7" s="331">
        <f>Questionnaire!J14</f>
        <v>2.4900000000000002</v>
      </c>
      <c r="C7" s="332" t="str">
        <f>IF(B7&lt;1.5,$L$6,IF(B7&lt;2.5,$L$5,IF(B7&lt;3.5,$L$4,IF(B7&lt;4.5,$L$3,"n/a"))))</f>
        <v>Moderate/Low</v>
      </c>
      <c r="D7" s="333" t="str">
        <f>IF(H7&lt;B7,"↑",IF(H7&gt;B7,"↓","↔"))</f>
        <v>↑</v>
      </c>
      <c r="E7" s="3" t="s">
        <v>340</v>
      </c>
      <c r="F7" s="3" t="s">
        <v>223</v>
      </c>
      <c r="G7" s="3"/>
      <c r="H7" s="233">
        <v>0</v>
      </c>
      <c r="I7" s="275" t="str">
        <f>IF(H7&lt;1.5,$L$6,IF(H7&lt;2.5,$L$5,IF(H7&lt;3.5,$L$4,IF(H7&lt;4.5,$L$3,"n/a"))))</f>
        <v>Not at all</v>
      </c>
      <c r="K7" s="110" t="s">
        <v>12</v>
      </c>
      <c r="L7" s="108" t="str">
        <f>Questionnaire!$N$7</f>
        <v>n/a</v>
      </c>
    </row>
    <row r="8" spans="1:15" s="110" customFormat="1" ht="140" x14ac:dyDescent="0.25">
      <c r="A8" s="57" t="str">
        <f>Questionnaire!$A$15</f>
        <v>1.3 Job safety</v>
      </c>
      <c r="B8" s="331">
        <f>Questionnaire!J17</f>
        <v>3</v>
      </c>
      <c r="C8" s="334" t="str">
        <f>IF(B8&lt;1.5,$L$6,IF(B8&lt;2.5,$L$5,IF(B8&lt;3.5,$L$4,IF(B8&lt;4.5,$L$3,"n/a"))))</f>
        <v>Substantial</v>
      </c>
      <c r="D8" s="333" t="str">
        <f>IF(H8&lt;B8,"↑",IF(H8&gt;B8,"↓","↔"))</f>
        <v>↑</v>
      </c>
      <c r="E8" s="3" t="s">
        <v>251</v>
      </c>
      <c r="F8" s="3" t="s">
        <v>252</v>
      </c>
      <c r="G8" s="3"/>
      <c r="H8" s="233">
        <v>0</v>
      </c>
      <c r="I8" s="275" t="str">
        <f>IF(H8&lt;1.5,$L$6,IF(H8&lt;2.5,$L$5,IF(H8&lt;3.5,$L$4,IF(H8&lt;4.5,$L$3,"n/a"))))</f>
        <v>Not at all</v>
      </c>
      <c r="K8" s="110" t="s">
        <v>13</v>
      </c>
      <c r="L8" s="111"/>
    </row>
    <row r="9" spans="1:15" s="110" customFormat="1" ht="140.5" thickBot="1" x14ac:dyDescent="0.3">
      <c r="A9" s="58" t="str">
        <f>Questionnaire!$A$18</f>
        <v>1.4 Attractiveness</v>
      </c>
      <c r="B9" s="335">
        <f>Questionnaire!J21</f>
        <v>2</v>
      </c>
      <c r="C9" s="332" t="str">
        <f>IF(B9&lt;1.5,$L$6,IF(B9&lt;2.5,$L$5,IF(B9&lt;3.5,$L$4,IF(B9&lt;4.5,$L$3,"n/a"))))</f>
        <v>Moderate/Low</v>
      </c>
      <c r="D9" s="336" t="str">
        <f>IF(H9&lt;B9,"↑",IF(H9&gt;B9,"↓","↔"))</f>
        <v>↑</v>
      </c>
      <c r="E9" s="4" t="s">
        <v>255</v>
      </c>
      <c r="F9" s="4" t="s">
        <v>256</v>
      </c>
      <c r="G9" s="4"/>
      <c r="H9" s="234">
        <v>0</v>
      </c>
      <c r="I9" s="245" t="str">
        <f>IF(H9&lt;1.5,$L$6,IF(H9&lt;2.5,$L$5,IF(H9&lt;3.5,$L$4,IF(H9&lt;4.5,$L$3,"n/a"))))</f>
        <v>Not at all</v>
      </c>
      <c r="L9" s="111"/>
    </row>
    <row r="10" spans="1:15" s="113" customFormat="1" ht="18" customHeight="1" thickTop="1" thickBot="1" x14ac:dyDescent="0.35">
      <c r="A10" s="59" t="s">
        <v>14</v>
      </c>
      <c r="B10" s="337">
        <f>IF(COUNT(B6:B9)=0,"n/a",(AVERAGE(B6:B9)))</f>
        <v>2.4950000000000001</v>
      </c>
      <c r="C10" s="394" t="str">
        <f>IF(B10&lt;1.5,$L$6,IF(B10&lt;2.5,$L$5,IF(B10&lt;3.5,$L$4,IF(B10&lt;4.5,$L$3,"n/a"))))</f>
        <v>Moderate/Low</v>
      </c>
      <c r="D10" s="338" t="str">
        <f>IF(H10&lt;B10,"↑",IF(H10&gt;B10,"↓","↔"))</f>
        <v>↑</v>
      </c>
      <c r="E10" s="11"/>
      <c r="F10" s="112"/>
      <c r="G10" s="112"/>
      <c r="H10" s="12">
        <f>AVERAGE(H6:H9)</f>
        <v>0</v>
      </c>
      <c r="I10" s="274" t="str">
        <f>IF(H10&lt;1.5,$L$6,IF(H10&lt;2.5,$L$5,IF(H10&lt;3.5,$L$4,IF(H10&lt;4.5,$L$3,"n/a"))))</f>
        <v>Not at all</v>
      </c>
      <c r="O10" s="282"/>
    </row>
    <row r="11" spans="1:15" s="110" customFormat="1" ht="15" customHeight="1" thickBot="1" x14ac:dyDescent="0.3">
      <c r="A11" s="60" t="str">
        <f>Questionnaire!$A$22</f>
        <v>2. LAND &amp; WATER RIGHTS</v>
      </c>
      <c r="B11" s="339"/>
      <c r="C11" s="339"/>
      <c r="D11" s="340"/>
      <c r="E11" s="61"/>
      <c r="F11" s="61"/>
      <c r="G11" s="61"/>
      <c r="H11" s="61"/>
      <c r="I11" s="277"/>
    </row>
    <row r="12" spans="1:15" s="110" customFormat="1" ht="112" x14ac:dyDescent="0.25">
      <c r="A12" s="62" t="str">
        <f>Questionnaire!$A$23</f>
        <v xml:space="preserve">2.1 Adherence to VGGT </v>
      </c>
      <c r="B12" s="341">
        <f>Questionnaire!J26</f>
        <v>3</v>
      </c>
      <c r="C12" s="342" t="str">
        <f>IF(B12&lt;1.5,$L$6,IF(B12&lt;2.5,$L$5,IF(B12&lt;3.5,$L$4,IF(B12&lt;4.5,$L$3,"n/a"))))</f>
        <v>Substantial</v>
      </c>
      <c r="D12" s="333" t="str">
        <f>IF(H12&lt;B12,"↑",IF(H12&gt;B12,"↓","↔"))</f>
        <v>↑</v>
      </c>
      <c r="E12" s="5" t="s">
        <v>258</v>
      </c>
      <c r="F12" s="1" t="s">
        <v>259</v>
      </c>
      <c r="G12" s="1"/>
      <c r="H12" s="232">
        <v>0</v>
      </c>
      <c r="I12" s="275" t="str">
        <f>IF(H12&lt;1.5,$L$6,IF(H12&lt;2.5,$L$5,IF(H12&lt;3.5,$L$4,IF(H12&lt;4.5,$L$3,"n/a"))))</f>
        <v>Not at all</v>
      </c>
    </row>
    <row r="13" spans="1:15" s="110" customFormat="1" ht="112" x14ac:dyDescent="0.25">
      <c r="A13" s="63" t="str">
        <f>Questionnaire!$A$27</f>
        <v>2.2 Transparency, participation and consultation</v>
      </c>
      <c r="B13" s="343">
        <f>Questionnaire!J32</f>
        <v>2.75</v>
      </c>
      <c r="C13" s="334" t="str">
        <f>IF(B13&lt;1.5,$L$6,IF(B13&lt;2.5,$L$5,IF(B13&lt;3.5,$L$4,IF(B13&lt;4.5,$L$3,"n/a"))))</f>
        <v>Substantial</v>
      </c>
      <c r="D13" s="333" t="str">
        <f>IF(H13&lt;B13,"↑",IF(H13&gt;B13,"↓","↔"))</f>
        <v>↑</v>
      </c>
      <c r="E13" s="6" t="s">
        <v>264</v>
      </c>
      <c r="F13" s="3" t="s">
        <v>226</v>
      </c>
      <c r="G13" s="3"/>
      <c r="H13" s="233">
        <v>0</v>
      </c>
      <c r="I13" s="275" t="str">
        <f>IF(H13&lt;1.5,$L$6,IF(H13&lt;2.5,$L$5,IF(H13&lt;3.5,$L$4,IF(H13&lt;4.5,$L$3,"n/a"))))</f>
        <v>Not at all</v>
      </c>
    </row>
    <row r="14" spans="1:15" s="110" customFormat="1" ht="98.5" thickBot="1" x14ac:dyDescent="0.3">
      <c r="A14" s="64" t="str">
        <f>Questionnaire!$A$33</f>
        <v>2.3  Equity,compensation and justice</v>
      </c>
      <c r="B14" s="344">
        <f>Questionnaire!J38</f>
        <v>2</v>
      </c>
      <c r="C14" s="332" t="str">
        <f>IF(B14&lt;1.5,$L$6,IF(B14&lt;2.5,$L$5,IF(B14&lt;3.5,$L$4,IF(B14&lt;4.5,$L$3,"n/a"))))</f>
        <v>Moderate/Low</v>
      </c>
      <c r="D14" s="336" t="str">
        <f>IF(H14&lt;B14,"↑",IF(H14&gt;B14,"↓","↔"))</f>
        <v>↑</v>
      </c>
      <c r="E14" s="7" t="s">
        <v>321</v>
      </c>
      <c r="F14" s="4" t="s">
        <v>268</v>
      </c>
      <c r="G14" s="4"/>
      <c r="H14" s="234">
        <v>0</v>
      </c>
      <c r="I14" s="245" t="str">
        <f>IF(H14&lt;1.5,$L$6,IF(H14&lt;2.5,$L$5,IF(H14&lt;3.5,$L$4,IF(H14&lt;4.5,$L$3,"n/a"))))</f>
        <v>Not at all</v>
      </c>
    </row>
    <row r="15" spans="1:15" s="107" customFormat="1" ht="13.5" thickTop="1" thickBot="1" x14ac:dyDescent="0.3">
      <c r="A15" s="65" t="s">
        <v>14</v>
      </c>
      <c r="B15" s="345">
        <f>IF(COUNT(B12:B14)=0,"n/a",(AVERAGE(B12:B14)))</f>
        <v>2.5833333333333335</v>
      </c>
      <c r="C15" s="346" t="str">
        <f>IF(B15&lt;1.5,$L$6,IF(B15&lt;2.5,$L$5,IF(B15&lt;3.5,$L$4,IF(B15&lt;4.5,$L$3,"n/a"))))</f>
        <v>Substantial</v>
      </c>
      <c r="D15" s="338" t="str">
        <f>IF(H15&lt;B15,"↑",IF(H15&gt;B15,"↓","↔"))</f>
        <v>↑</v>
      </c>
      <c r="E15" s="112"/>
      <c r="F15" s="112"/>
      <c r="G15" s="112"/>
      <c r="H15" s="10">
        <f>AVERAGE(H12:H14)</f>
        <v>0</v>
      </c>
      <c r="I15" s="274" t="str">
        <f>IF(H15&lt;1.5,$L$6,IF(H15&lt;2.5,$L$5,IF(H15&lt;3.5,$L$4,IF(H15&lt;4.5,$L$3,"n/a"))))</f>
        <v>Not at all</v>
      </c>
    </row>
    <row r="16" spans="1:15" s="110" customFormat="1" ht="15" customHeight="1" thickBot="1" x14ac:dyDescent="0.3">
      <c r="A16" s="66" t="str">
        <f>Questionnaire!$A$39</f>
        <v>3. GENDER EQUALITY</v>
      </c>
      <c r="B16" s="339"/>
      <c r="C16" s="339"/>
      <c r="D16" s="339"/>
      <c r="E16" s="67"/>
      <c r="F16" s="67"/>
      <c r="G16" s="67"/>
      <c r="H16" s="67"/>
      <c r="I16" s="278"/>
    </row>
    <row r="17" spans="1:9" s="110" customFormat="1" ht="70" x14ac:dyDescent="0.25">
      <c r="A17" s="68" t="str">
        <f>Questionnaire!$A$40</f>
        <v>3.1 Economic activities</v>
      </c>
      <c r="B17" s="341">
        <f>Questionnaire!J43</f>
        <v>3</v>
      </c>
      <c r="C17" s="342" t="str">
        <f t="shared" ref="C17:C22" si="0">IF(B17&lt;1.5,$L$6,IF(B17&lt;2.5,$L$5,IF(B17&lt;3.5,$L$4,IF(B17&lt;4.5,$L$3,"n/a"))))</f>
        <v>Substantial</v>
      </c>
      <c r="D17" s="333" t="str">
        <f>IF(H17&lt;B17,"↑",IF(H17&gt;B17,"↓","↔"))</f>
        <v>↑</v>
      </c>
      <c r="E17" s="5" t="s">
        <v>272</v>
      </c>
      <c r="F17" s="1" t="s">
        <v>273</v>
      </c>
      <c r="G17" s="1"/>
      <c r="H17" s="232">
        <v>0</v>
      </c>
      <c r="I17" s="275" t="str">
        <f t="shared" ref="I17:I22" si="1">IF(H17&lt;1.5,$L$6,IF(H17&lt;2.5,$L$5,IF(H17&lt;3.5,$L$4,IF(H17&lt;4.5,$L$3,"n/a"))))</f>
        <v>Not at all</v>
      </c>
    </row>
    <row r="18" spans="1:9" s="110" customFormat="1" ht="126" x14ac:dyDescent="0.25">
      <c r="A18" s="68" t="str">
        <f>Questionnaire!$A$44</f>
        <v>3.2 Access to resources and services</v>
      </c>
      <c r="B18" s="343">
        <f>Questionnaire!J49</f>
        <v>2</v>
      </c>
      <c r="C18" s="347" t="str">
        <f t="shared" si="0"/>
        <v>Moderate/Low</v>
      </c>
      <c r="D18" s="333" t="str">
        <f t="shared" ref="D18:D20" si="2">IF(H18&lt;B18,"↑",IF(H18&gt;B18,"↓","↔"))</f>
        <v>↑</v>
      </c>
      <c r="E18" s="6" t="s">
        <v>278</v>
      </c>
      <c r="F18" s="3" t="s">
        <v>279</v>
      </c>
      <c r="G18" s="3"/>
      <c r="H18" s="233">
        <v>0</v>
      </c>
      <c r="I18" s="275" t="str">
        <f t="shared" si="1"/>
        <v>Not at all</v>
      </c>
    </row>
    <row r="19" spans="1:9" s="110" customFormat="1" ht="154" x14ac:dyDescent="0.25">
      <c r="A19" s="68" t="str">
        <f>Questionnaire!$A$50</f>
        <v>3.3 Decision making</v>
      </c>
      <c r="B19" s="343">
        <f>Questionnaire!J56</f>
        <v>2.2000000000000002</v>
      </c>
      <c r="C19" s="334" t="str">
        <f t="shared" si="0"/>
        <v>Moderate/Low</v>
      </c>
      <c r="D19" s="348" t="str">
        <f t="shared" si="2"/>
        <v>↑</v>
      </c>
      <c r="E19" s="237" t="s">
        <v>284</v>
      </c>
      <c r="F19" s="3" t="s">
        <v>285</v>
      </c>
      <c r="G19" s="238"/>
      <c r="H19" s="236">
        <v>0</v>
      </c>
      <c r="I19" s="275" t="str">
        <f t="shared" si="1"/>
        <v>Not at all</v>
      </c>
    </row>
    <row r="20" spans="1:9" s="110" customFormat="1" ht="112" x14ac:dyDescent="0.25">
      <c r="A20" s="68" t="str">
        <f>Questionnaire!$A$57</f>
        <v>3.4 Leadership and empowerment</v>
      </c>
      <c r="B20" s="343">
        <f>Questionnaire!J62</f>
        <v>2.25</v>
      </c>
      <c r="C20" s="332" t="str">
        <f t="shared" si="0"/>
        <v>Moderate/Low</v>
      </c>
      <c r="D20" s="333" t="str">
        <f t="shared" si="2"/>
        <v>↑</v>
      </c>
      <c r="E20" s="82" t="s">
        <v>290</v>
      </c>
      <c r="F20" s="83" t="s">
        <v>291</v>
      </c>
      <c r="G20" s="83"/>
      <c r="H20" s="233">
        <v>0</v>
      </c>
      <c r="I20" s="275" t="str">
        <f t="shared" si="1"/>
        <v>Not at all</v>
      </c>
    </row>
    <row r="21" spans="1:9" s="110" customFormat="1" ht="126.5" thickBot="1" x14ac:dyDescent="0.3">
      <c r="A21" s="69" t="str">
        <f>Questionnaire!$A$63</f>
        <v>3.5 Hardship and division of labour</v>
      </c>
      <c r="B21" s="344">
        <f>Questionnaire!J66</f>
        <v>2</v>
      </c>
      <c r="C21" s="349" t="str">
        <f t="shared" si="0"/>
        <v>Moderate/Low</v>
      </c>
      <c r="D21" s="336" t="str">
        <f>IF(H21&lt;B21,"↑",IF(H21&gt;B21,"↓","↔"))</f>
        <v>↑</v>
      </c>
      <c r="E21" s="7" t="s">
        <v>294</v>
      </c>
      <c r="F21" s="4" t="s">
        <v>295</v>
      </c>
      <c r="G21" s="4"/>
      <c r="H21" s="234">
        <v>0</v>
      </c>
      <c r="I21" s="245" t="str">
        <f t="shared" si="1"/>
        <v>Not at all</v>
      </c>
    </row>
    <row r="22" spans="1:9" s="107" customFormat="1" ht="13.5" thickTop="1" thickBot="1" x14ac:dyDescent="0.3">
      <c r="A22" s="81" t="s">
        <v>14</v>
      </c>
      <c r="B22" s="345">
        <f>IF(COUNT(B17:B21)=0,"n/a",(AVERAGE(B17:B21)))</f>
        <v>2.29</v>
      </c>
      <c r="C22" s="350" t="str">
        <f t="shared" si="0"/>
        <v>Moderate/Low</v>
      </c>
      <c r="D22" s="338" t="str">
        <f>IF(H22&lt;B22,"↑",IF(H22&gt;B22,"↓","↔"))</f>
        <v>↑</v>
      </c>
      <c r="E22" s="112"/>
      <c r="F22" s="112"/>
      <c r="G22" s="112"/>
      <c r="H22" s="10">
        <f>AVERAGE(H17:H21)</f>
        <v>0</v>
      </c>
      <c r="I22" s="274" t="str">
        <f t="shared" si="1"/>
        <v>Not at all</v>
      </c>
    </row>
    <row r="23" spans="1:9" s="110" customFormat="1" ht="15" customHeight="1" thickBot="1" x14ac:dyDescent="0.3">
      <c r="A23" s="52" t="str">
        <f>Questionnaire!$A$67</f>
        <v>4. FOOD AND NUTRITION SECURITY</v>
      </c>
      <c r="B23" s="339"/>
      <c r="C23" s="339"/>
      <c r="D23" s="339"/>
      <c r="E23" s="70"/>
      <c r="F23" s="70"/>
      <c r="G23" s="70"/>
      <c r="H23" s="70"/>
      <c r="I23" s="279"/>
    </row>
    <row r="24" spans="1:9" s="110" customFormat="1" ht="70" x14ac:dyDescent="0.25">
      <c r="A24" s="71" t="str">
        <f>Questionnaire!$A$68</f>
        <v xml:space="preserve">4.1 Availability of food </v>
      </c>
      <c r="B24" s="341">
        <f>Questionnaire!J71</f>
        <v>2</v>
      </c>
      <c r="C24" s="342" t="str">
        <f>IF(B24&lt;1.5,$L$6,IF(B24&lt;2.5,$L$5,IF(B24&lt;3.5,$L$4,IF(B24&lt;4.5,$L$3,"n/a"))))</f>
        <v>Moderate/Low</v>
      </c>
      <c r="D24" s="330" t="str">
        <f>IF(H24&lt;B24,"↑",IF(H24&gt;B24,"↓","↔"))</f>
        <v>↑</v>
      </c>
      <c r="E24" s="5" t="s">
        <v>305</v>
      </c>
      <c r="F24" s="1" t="s">
        <v>306</v>
      </c>
      <c r="G24" s="1"/>
      <c r="H24" s="232">
        <v>0</v>
      </c>
      <c r="I24" s="275" t="str">
        <f>IF(H24&lt;1.5,$L$6,IF(H24&lt;2.5,$L$5,IF(H24&lt;3.5,$L$4,IF(H24&lt;4.5,$L$3,"n/a"))))</f>
        <v>Not at all</v>
      </c>
    </row>
    <row r="25" spans="1:9" s="110" customFormat="1" ht="84" x14ac:dyDescent="0.25">
      <c r="A25" s="72" t="str">
        <f>Questionnaire!$A$72</f>
        <v xml:space="preserve">4.2 Accessibility of food </v>
      </c>
      <c r="B25" s="343">
        <f>Questionnaire!J75</f>
        <v>2</v>
      </c>
      <c r="C25" s="334" t="str">
        <f>IF(B25&lt;1.5,$L$6,IF(B25&lt;2.5,$L$5,IF(B25&lt;3.5,$L$4,IF(B25&lt;4.5,$L$3,"n/a"))))</f>
        <v>Moderate/Low</v>
      </c>
      <c r="D25" s="333" t="str">
        <f>IF(H25&lt;B25,"↑",IF(H25&gt;B25,"↓","↔"))</f>
        <v>↑</v>
      </c>
      <c r="E25" s="6" t="s">
        <v>307</v>
      </c>
      <c r="F25" s="3" t="s">
        <v>313</v>
      </c>
      <c r="G25" s="3"/>
      <c r="H25" s="233">
        <v>0</v>
      </c>
      <c r="I25" s="275" t="str">
        <f>IF(H25&lt;1.5,$L$6,IF(H25&lt;2.5,$L$5,IF(H25&lt;3.5,$L$4,IF(H25&lt;4.5,$L$3,"n/a"))))</f>
        <v>Not at all</v>
      </c>
    </row>
    <row r="26" spans="1:9" s="110" customFormat="1" ht="126" x14ac:dyDescent="0.25">
      <c r="A26" s="73" t="str">
        <f>Questionnaire!$A$76</f>
        <v xml:space="preserve">4.3 Utilisation and nutritional adequacy </v>
      </c>
      <c r="B26" s="343">
        <f>Questionnaire!J80</f>
        <v>2</v>
      </c>
      <c r="C26" s="334" t="str">
        <f>IF(B26&lt;1.5,$L$6,IF(B26&lt;2.5,$L$5,IF(B26&lt;3.5,$L$4,IF(B26&lt;4.5,$L$3,"n/a"))))</f>
        <v>Moderate/Low</v>
      </c>
      <c r="D26" s="333" t="str">
        <f>IF(H26&lt;B26,"↑",IF(H26&gt;B26,"↓","↔"))</f>
        <v>↑</v>
      </c>
      <c r="E26" s="6" t="s">
        <v>308</v>
      </c>
      <c r="F26" s="3" t="s">
        <v>309</v>
      </c>
      <c r="G26" s="3"/>
      <c r="H26" s="233">
        <v>0</v>
      </c>
      <c r="I26" s="275" t="str">
        <f>IF(H26&lt;1.5,$L$6,IF(H26&lt;2.5,$L$5,IF(H26&lt;3.5,$L$4,IF(H26&lt;4.5,$L$3,"n/a"))))</f>
        <v>Not at all</v>
      </c>
    </row>
    <row r="27" spans="1:9" s="110" customFormat="1" ht="56.5" thickBot="1" x14ac:dyDescent="0.3">
      <c r="A27" s="74" t="str">
        <f>Questionnaire!$A$81</f>
        <v xml:space="preserve">4.4 Stability </v>
      </c>
      <c r="B27" s="344">
        <f>Questionnaire!J84</f>
        <v>2</v>
      </c>
      <c r="C27" s="332" t="str">
        <f>IF(B27&lt;1.5,$L$6,IF(B27&lt;2.5,$L$5,IF(B27&lt;3.5,$L$4,IF(B27&lt;4.5,$L$3,"n/a"))))</f>
        <v>Moderate/Low</v>
      </c>
      <c r="D27" s="336" t="str">
        <f>IF(H27&lt;B27,"↑",IF(H27&gt;B27,"↓","↔"))</f>
        <v>↑</v>
      </c>
      <c r="E27" s="7" t="s">
        <v>311</v>
      </c>
      <c r="F27" s="4" t="s">
        <v>310</v>
      </c>
      <c r="G27" s="4"/>
      <c r="H27" s="234">
        <v>0</v>
      </c>
      <c r="I27" s="245" t="str">
        <f>IF(H27&lt;1.5,$L$6,IF(H27&lt;2.5,$L$5,IF(H27&lt;3.5,$L$4,IF(H27&lt;4.5,$L$3,"n/a"))))</f>
        <v>Not at all</v>
      </c>
    </row>
    <row r="28" spans="1:9" s="107" customFormat="1" ht="13.5" thickTop="1" thickBot="1" x14ac:dyDescent="0.3">
      <c r="A28" s="75" t="s">
        <v>14</v>
      </c>
      <c r="B28" s="345">
        <f>IF(COUNT(B24:B27)=0,"n/a",(AVERAGE(B24:B27)))</f>
        <v>2</v>
      </c>
      <c r="C28" s="346" t="str">
        <f>IF(B28&lt;1.5,$L$6,IF(B28&lt;2.5,$L$5,IF(B28&lt;3.5,$L$4,IF(B28&lt;4.5,$L$3,"n/a"))))</f>
        <v>Moderate/Low</v>
      </c>
      <c r="D28" s="338" t="str">
        <f>IF(H28&lt;B28,"↑",IF(H28&gt;B28,"↓","↔"))</f>
        <v>↑</v>
      </c>
      <c r="E28" s="112"/>
      <c r="F28" s="112"/>
      <c r="G28" s="112"/>
      <c r="H28" s="10">
        <f>AVERAGE(H24:H27)</f>
        <v>0</v>
      </c>
      <c r="I28" s="274" t="str">
        <f>IF(H28&lt;1.5,$L$6,IF(H28&lt;2.5,$L$5,IF(H28&lt;3.5,$L$4,IF(H28&lt;4.5,$L$3,"n/a"))))</f>
        <v>Not at all</v>
      </c>
    </row>
    <row r="29" spans="1:9" s="107" customFormat="1" ht="13.5" thickBot="1" x14ac:dyDescent="0.3">
      <c r="A29" s="300" t="str">
        <f>Questionnaire!$A$85</f>
        <v>5. SOCIAL CAPITAL</v>
      </c>
      <c r="B29" s="351"/>
      <c r="C29" s="352"/>
      <c r="D29" s="352"/>
      <c r="E29" s="292"/>
      <c r="F29" s="292"/>
      <c r="G29" s="292"/>
      <c r="H29" s="293"/>
      <c r="I29" s="294"/>
    </row>
    <row r="30" spans="1:9" s="107" customFormat="1" ht="140.5" thickBot="1" x14ac:dyDescent="0.3">
      <c r="A30" s="297" t="str">
        <f>Questionnaire!$A$86</f>
        <v>5.1 Strength of producer organisations</v>
      </c>
      <c r="B30" s="353">
        <f>Questionnaire!J91</f>
        <v>2.5</v>
      </c>
      <c r="C30" s="329" t="str">
        <f>IF(B30&lt;1.5,$L$6,IF(B30&lt;2.5,$L$5,IF(B30&lt;3.5,$L$4,IF(B30&lt;4.5,$L$3,"n/a"))))</f>
        <v>Substantial</v>
      </c>
      <c r="D30" s="330" t="str">
        <f t="shared" ref="D30:D32" si="3">IF(H30&lt;B30,"↑",IF(H30&gt;B30,"↓","↔"))</f>
        <v>↑</v>
      </c>
      <c r="E30" s="7" t="s">
        <v>315</v>
      </c>
      <c r="F30" s="7" t="s">
        <v>316</v>
      </c>
      <c r="G30" s="397"/>
      <c r="H30" s="232">
        <v>0</v>
      </c>
      <c r="I30" s="275" t="str">
        <f>IF(H30&lt;1.5,$L$6,IF(H30&lt;2.5,$L$5,IF(H30&lt;3.5,$L$4,IF(H30&lt;4.5,$L$3,"n/a"))))</f>
        <v>Not at all</v>
      </c>
    </row>
    <row r="31" spans="1:9" s="107" customFormat="1" ht="99" thickTop="1" thickBot="1" x14ac:dyDescent="0.3">
      <c r="A31" s="298" t="str">
        <f>Questionnaire!$A$92</f>
        <v>5.2 Information and confidence</v>
      </c>
      <c r="B31" s="354">
        <f>Questionnaire!J95</f>
        <v>2</v>
      </c>
      <c r="C31" s="334" t="str">
        <f>IF(B31&lt;1.5,$L$6,IF(B31&lt;2.5,$L$5,IF(B31&lt;3.5,$L$4,IF(B31&lt;4.5,$L$3,"n/a"))))</f>
        <v>Moderate/Low</v>
      </c>
      <c r="D31" s="347" t="str">
        <f t="shared" si="3"/>
        <v>↑</v>
      </c>
      <c r="E31" s="7" t="s">
        <v>344</v>
      </c>
      <c r="F31" s="7" t="s">
        <v>320</v>
      </c>
      <c r="G31" s="398"/>
      <c r="H31" s="232">
        <v>0</v>
      </c>
      <c r="I31" s="275" t="str">
        <f>IF(H31&lt;1.5,$L$6,IF(H31&lt;2.5,$L$5,IF(H31&lt;3.5,$L$4,IF(H31&lt;4.5,$L$3,"n/a"))))</f>
        <v>Not at all</v>
      </c>
    </row>
    <row r="32" spans="1:9" s="107" customFormat="1" ht="57" thickTop="1" thickBot="1" x14ac:dyDescent="0.3">
      <c r="A32" s="299" t="str">
        <f>Questionnaire!$A$96</f>
        <v>5.3 Social involvement</v>
      </c>
      <c r="B32" s="355">
        <f>Questionnaire!J100</f>
        <v>2.6666666666666665</v>
      </c>
      <c r="C32" s="332" t="str">
        <f>IF(B32&lt;1.5,$L$6,IF(B32&lt;2.5,$L$5,IF(B32&lt;3.5,$L$4,IF(B32&lt;4.5,$L$3,"n/a"))))</f>
        <v>Substantial</v>
      </c>
      <c r="D32" s="349" t="str">
        <f t="shared" si="3"/>
        <v>↑</v>
      </c>
      <c r="E32" s="7" t="s">
        <v>343</v>
      </c>
      <c r="F32" s="7" t="s">
        <v>324</v>
      </c>
      <c r="G32" s="399"/>
      <c r="H32" s="234">
        <v>0</v>
      </c>
      <c r="I32" s="241" t="str">
        <f>IF(H32&lt;1.5,$L$6,IF(H32&lt;2.5,$L$5,IF(H32&lt;3.5,$L$4,IF(H32&lt;4.5,$L$3,"n/a"))))</f>
        <v>Not at all</v>
      </c>
    </row>
    <row r="33" spans="1:9" s="107" customFormat="1" ht="13.5" thickTop="1" thickBot="1" x14ac:dyDescent="0.3">
      <c r="A33" s="295" t="s">
        <v>14</v>
      </c>
      <c r="B33" s="345">
        <f>IF(COUNT(B30:B32)=0,"n/a",(AVERAGE(B30:B32)))</f>
        <v>2.3888888888888888</v>
      </c>
      <c r="C33" s="346" t="str">
        <f>IF(B33&lt;1.5,$L$6,IF(B33&lt;2.5,$L$5,IF(B33&lt;3.5,$L$4,IF(B33&lt;4.5,$L$3,"n/a"))))</f>
        <v>Moderate/Low</v>
      </c>
      <c r="D33" s="338" t="str">
        <f>IF(H33&lt;B33,"↑",IF(H33&gt;B33,"↓","↔"))</f>
        <v>↑</v>
      </c>
      <c r="E33" s="112"/>
      <c r="F33" s="296"/>
      <c r="G33" s="112"/>
      <c r="H33" s="10">
        <f>AVERAGE(H30:H32)</f>
        <v>0</v>
      </c>
      <c r="I33" s="283" t="str">
        <f>IF(H33&lt;1.5,$L$6,IF(H33&lt;2.5,$L$5,IF(H33&lt;3.5,$L$4,IF(H33&lt;4.5,$L$3,"n/a"))))</f>
        <v>Not at all</v>
      </c>
    </row>
    <row r="34" spans="1:9" s="110" customFormat="1" ht="15" customHeight="1" thickBot="1" x14ac:dyDescent="0.3">
      <c r="A34" s="76" t="str">
        <f>Questionnaire!$A$101</f>
        <v>6. LIVING CONDITIONS</v>
      </c>
      <c r="B34" s="356"/>
      <c r="C34" s="357"/>
      <c r="D34" s="357"/>
      <c r="E34" s="78"/>
      <c r="F34" s="78"/>
      <c r="G34" s="78"/>
      <c r="H34" s="77"/>
      <c r="I34" s="280"/>
    </row>
    <row r="35" spans="1:9" s="110" customFormat="1" ht="42.5" thickBot="1" x14ac:dyDescent="0.3">
      <c r="A35" s="242" t="str">
        <f>Questionnaire!$A$102</f>
        <v>6.1 Health services</v>
      </c>
      <c r="B35" s="358">
        <f>Questionnaire!J106</f>
        <v>1.6666666666666667</v>
      </c>
      <c r="C35" s="342" t="str">
        <f>IF(B35&lt;1.5,$L$6,IF(B35&lt;2.5,$L$5,IF(B35&lt;3.5,$L$4,IF(B35&lt;4.5,$L$3,"n/a"))))</f>
        <v>Moderate/Low</v>
      </c>
      <c r="D35" s="359" t="str">
        <f>IF(H35&lt;B35,"↑",IF(H35&gt;B35,"↓","↔"))</f>
        <v>↑</v>
      </c>
      <c r="E35" s="5" t="s">
        <v>232</v>
      </c>
      <c r="F35" s="239" t="s">
        <v>233</v>
      </c>
      <c r="G35" s="5"/>
      <c r="H35" s="235">
        <v>0</v>
      </c>
      <c r="I35" s="275" t="str">
        <f>IF(H35&lt;1.5,$L$6,IF(H35&lt;2.5,$L$5,IF(H35&lt;3.5,$L$4,IF(H35&lt;4.5,$L$3,"n/a"))))</f>
        <v>Not at all</v>
      </c>
    </row>
    <row r="36" spans="1:9" s="110" customFormat="1" ht="43" thickTop="1" thickBot="1" x14ac:dyDescent="0.3">
      <c r="A36" s="79" t="str">
        <f>Questionnaire!$A$107</f>
        <v>6.2 Housing</v>
      </c>
      <c r="B36" s="343">
        <f>Questionnaire!J110</f>
        <v>2</v>
      </c>
      <c r="C36" s="334" t="str">
        <f>IF(B36&lt;1.5,$L$6,IF(B36&lt;2.5,$L$5,IF(B36&lt;3.5,$L$4,IF(B36&lt;4.5,$L$3,"n/a"))))</f>
        <v>Moderate/Low</v>
      </c>
      <c r="D36" s="334" t="str">
        <f>IF(H36&lt;B36,"↑",IF(H36&gt;B36,"↓","↔"))</f>
        <v>↑</v>
      </c>
      <c r="E36" s="6" t="s">
        <v>235</v>
      </c>
      <c r="F36" s="240" t="s">
        <v>234</v>
      </c>
      <c r="G36" s="6"/>
      <c r="H36" s="235">
        <v>0</v>
      </c>
      <c r="I36" s="275" t="str">
        <f>IF(H36&lt;1.5,$L$6,IF(H36&lt;2.5,$L$5,IF(H36&lt;3.5,$L$4,IF(H36&lt;4.5,$L$3,"n/a"))))</f>
        <v>Not at all</v>
      </c>
    </row>
    <row r="37" spans="1:9" s="110" customFormat="1" ht="57" thickTop="1" thickBot="1" x14ac:dyDescent="0.3">
      <c r="A37" s="243" t="str">
        <f>Questionnaire!$A$111</f>
        <v>6.3 Education and training</v>
      </c>
      <c r="B37" s="358">
        <f>Questionnaire!J115</f>
        <v>2.3333333333333335</v>
      </c>
      <c r="C37" s="334" t="str">
        <f>IF(B37&lt;1.5,$L$6,IF(B37&lt;2.5,$L$5,IF(B37&lt;3.5,$L$4,IF(B37&lt;4.5,$L$3,"n/a"))))</f>
        <v>Moderate/Low</v>
      </c>
      <c r="D37" s="359" t="str">
        <f>IF(H37&lt;B37,"↑",IF(H37&gt;B37,"↓","↔"))</f>
        <v>↑</v>
      </c>
      <c r="E37" s="6" t="s">
        <v>335</v>
      </c>
      <c r="F37" s="240" t="s">
        <v>336</v>
      </c>
      <c r="G37" s="6"/>
      <c r="H37" s="235">
        <v>0</v>
      </c>
      <c r="I37" s="275" t="str">
        <f>IF(H37&lt;1.5,$L$6,IF(H37&lt;2.5,$L$5,IF(H37&lt;3.5,$L$4,IF(H37&lt;4.5,$L$3,"n/a"))))</f>
        <v>Not at all</v>
      </c>
    </row>
    <row r="38" spans="1:9" s="110" customFormat="1" ht="15" customHeight="1" thickTop="1" thickBot="1" x14ac:dyDescent="0.3">
      <c r="A38" s="244" t="str">
        <f>Questionnaire!$A$116</f>
        <v>6.4 Mobility ??????</v>
      </c>
      <c r="B38" s="344" t="str">
        <f>Questionnaire!J120</f>
        <v>n/a</v>
      </c>
      <c r="C38" s="332" t="str">
        <f>IF(B38&lt;1.5,$L$6,IF(B38&lt;2.5,$L$5,IF(B38&lt;3.5,$L$4,IF(B38&lt;4.5,$L$3,"n/a"))))</f>
        <v>n/a</v>
      </c>
      <c r="D38" s="349" t="str">
        <f>IF(H38&lt;B38,"↑",IF(H38&gt;B38,"↓","↔"))</f>
        <v>↑</v>
      </c>
      <c r="E38" s="8"/>
      <c r="F38" s="9"/>
      <c r="G38" s="9"/>
      <c r="H38" s="235">
        <v>0</v>
      </c>
      <c r="I38" s="245" t="str">
        <f>IF(H38&lt;1.5,$L$6,IF(H38&lt;2.5,$L$5,IF(H38&lt;3.5,$L$4,IF(H38&lt;4.5,$L$3,"n/a"))))</f>
        <v>Not at all</v>
      </c>
    </row>
    <row r="39" spans="1:9" s="107" customFormat="1" ht="13.5" thickTop="1" thickBot="1" x14ac:dyDescent="0.3">
      <c r="A39" s="80" t="s">
        <v>14</v>
      </c>
      <c r="B39" s="337">
        <f>IF(COUNT(B35:B38)=0,"n/a",(AVERAGE(B35:B38)))</f>
        <v>2</v>
      </c>
      <c r="C39" s="346" t="str">
        <f>IF(B39&lt;1.5,$L$6,IF(B39&lt;2.5,$L$5,IF(B39&lt;3.5,$L$4,IF(B39&lt;4.5,$L$3,"n/a"))))</f>
        <v>Moderate/Low</v>
      </c>
      <c r="D39" s="338" t="str">
        <f>IF(H39&lt;B39,"↑",IF(H39&gt;B39,"↓","↔"))</f>
        <v>↑</v>
      </c>
      <c r="E39" s="112"/>
      <c r="F39" s="112"/>
      <c r="G39" s="112"/>
      <c r="H39" s="10">
        <f>AVERAGE(H35:H38)</f>
        <v>0</v>
      </c>
      <c r="I39" s="281" t="str">
        <f>IF(H39&lt;1.5,$L$6,IF(H39&lt;2.5,$L$5,IF(H39&lt;3.5,$L$4,IF(H39&lt;4.5,$L$3,"n/a"))))</f>
        <v>Not at all</v>
      </c>
    </row>
    <row r="40" spans="1:9" x14ac:dyDescent="0.25">
      <c r="B40" s="270"/>
      <c r="C40" s="273"/>
      <c r="I40" s="273"/>
    </row>
    <row r="41" spans="1:9" x14ac:dyDescent="0.25">
      <c r="C41" s="115"/>
    </row>
    <row r="44" spans="1:9" x14ac:dyDescent="0.25">
      <c r="D44" s="93"/>
      <c r="I44" s="93"/>
    </row>
    <row r="45" spans="1:9" x14ac:dyDescent="0.25">
      <c r="F45" s="116"/>
    </row>
    <row r="46" spans="1:9" x14ac:dyDescent="0.25">
      <c r="B46" s="269"/>
    </row>
    <row r="52" spans="2:2" x14ac:dyDescent="0.25">
      <c r="B52" s="272"/>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55" priority="41" operator="equal">
      <formula>"High"</formula>
    </cfRule>
    <cfRule type="cellIs" dxfId="154" priority="42" operator="equal">
      <formula>"Substantial"</formula>
    </cfRule>
    <cfRule type="cellIs" dxfId="153" priority="43" operator="equal">
      <formula>"Moderate"</formula>
    </cfRule>
    <cfRule type="containsText" dxfId="152" priority="44" operator="containsText" text="Low">
      <formula>NOT(ISERROR(SEARCH("Low",G2)))</formula>
    </cfRule>
  </conditionalFormatting>
  <conditionalFormatting sqref="H35:I38">
    <cfRule type="cellIs" dxfId="151" priority="33" operator="equal">
      <formula>"High"</formula>
    </cfRule>
    <cfRule type="cellIs" dxfId="150" priority="34" operator="equal">
      <formula>"Substantial"</formula>
    </cfRule>
    <cfRule type="cellIs" dxfId="149" priority="35" operator="equal">
      <formula>"Moderate"</formula>
    </cfRule>
    <cfRule type="containsText" dxfId="148" priority="36" operator="containsText" text="Low">
      <formula>NOT(ISERROR(SEARCH("Low",H35)))</formula>
    </cfRule>
  </conditionalFormatting>
  <conditionalFormatting sqref="H39">
    <cfRule type="cellIs" dxfId="147" priority="29" operator="equal">
      <formula>"High"</formula>
    </cfRule>
    <cfRule type="cellIs" dxfId="146" priority="30" operator="equal">
      <formula>"Substantial"</formula>
    </cfRule>
    <cfRule type="cellIs" dxfId="145" priority="31" operator="equal">
      <formula>"Moderate"</formula>
    </cfRule>
    <cfRule type="containsText" dxfId="144" priority="32" operator="containsText" text="Low">
      <formula>NOT(ISERROR(SEARCH("Low",H39)))</formula>
    </cfRule>
  </conditionalFormatting>
  <conditionalFormatting sqref="C1">
    <cfRule type="cellIs" dxfId="143" priority="21" operator="equal">
      <formula>"High"</formula>
    </cfRule>
    <cfRule type="cellIs" dxfId="142" priority="22" operator="equal">
      <formula>"Substantial"</formula>
    </cfRule>
    <cfRule type="cellIs" dxfId="141" priority="23" operator="equal">
      <formula>"Moderate"</formula>
    </cfRule>
    <cfRule type="cellIs" dxfId="140" priority="24" operator="equal">
      <formula>"Low"</formula>
    </cfRule>
  </conditionalFormatting>
  <conditionalFormatting sqref="F1">
    <cfRule type="cellIs" dxfId="139" priority="17" operator="equal">
      <formula>"High"</formula>
    </cfRule>
    <cfRule type="cellIs" dxfId="138" priority="18" operator="equal">
      <formula>"Substantial"</formula>
    </cfRule>
    <cfRule type="cellIs" dxfId="137" priority="19" operator="equal">
      <formula>"Moderate"</formula>
    </cfRule>
    <cfRule type="cellIs" dxfId="136" priority="20" operator="equal">
      <formula>"Low"</formula>
    </cfRule>
  </conditionalFormatting>
  <conditionalFormatting sqref="A5:I9 A15 C15:I15 A34:I38 A28:A32 A39 C39:I39 A11:I14 A10 C10:I10 A23:I27 A22 C22:I22 A16:I21 C28:I32">
    <cfRule type="cellIs" dxfId="135" priority="46" operator="equal">
      <formula>$L$5</formula>
    </cfRule>
    <cfRule type="cellIs" dxfId="134" priority="47" operator="equal">
      <formula>$L$4</formula>
    </cfRule>
    <cfRule type="cellIs" dxfId="133" priority="48" operator="equal">
      <formula>$L$3</formula>
    </cfRule>
    <cfRule type="cellIs" dxfId="132" priority="57" operator="equal">
      <formula>$L$6</formula>
    </cfRule>
  </conditionalFormatting>
  <conditionalFormatting sqref="G33">
    <cfRule type="cellIs" dxfId="131" priority="1" operator="equal">
      <formula>"High"</formula>
    </cfRule>
    <cfRule type="cellIs" dxfId="130" priority="2" operator="equal">
      <formula>"Substantial"</formula>
    </cfRule>
    <cfRule type="cellIs" dxfId="129" priority="3" operator="equal">
      <formula>"Moderate"</formula>
    </cfRule>
    <cfRule type="containsText" dxfId="128" priority="4" operator="containsText" text="Low">
      <formula>NOT(ISERROR(SEARCH("Low",G33)))</formula>
    </cfRule>
  </conditionalFormatting>
  <conditionalFormatting sqref="A33 C33:I33">
    <cfRule type="cellIs" dxfId="127" priority="5" operator="equal">
      <formula>$L$5</formula>
    </cfRule>
    <cfRule type="cellIs" dxfId="126" priority="6" operator="equal">
      <formula>$L$4</formula>
    </cfRule>
    <cfRule type="cellIs" dxfId="125" priority="7" operator="equal">
      <formula>$L$3</formula>
    </cfRule>
    <cfRule type="cellIs" dxfId="12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80" zoomScaleNormal="80" zoomScaleSheetLayoutView="100" workbookViewId="0">
      <pane ySplit="2" topLeftCell="A84" activePane="bottomLeft" state="frozen"/>
      <selection pane="bottomLeft" activeCell="F89" sqref="F89:K89"/>
    </sheetView>
  </sheetViews>
  <sheetFormatPr defaultColWidth="8.81640625" defaultRowHeight="12.5" x14ac:dyDescent="0.25"/>
  <cols>
    <col min="1" max="1" width="18" style="93" customWidth="1"/>
    <col min="2" max="2" width="29" style="93" customWidth="1"/>
    <col min="3" max="3" width="30.54296875" style="168" customWidth="1"/>
    <col min="4" max="4" width="14.453125" style="169" customWidth="1"/>
    <col min="5" max="6" width="7.453125" style="26" customWidth="1"/>
    <col min="7" max="7" width="1.1796875" style="26" customWidth="1"/>
    <col min="8" max="8" width="7.453125" style="26" customWidth="1"/>
    <col min="9" max="9" width="12.54296875" style="114" customWidth="1"/>
    <col min="10" max="10" width="12.26953125" style="114" customWidth="1"/>
    <col min="11" max="11" width="65.81640625" style="93" customWidth="1"/>
    <col min="12" max="12" width="15.54296875" style="305" customWidth="1"/>
    <col min="13" max="13" width="13.453125" style="93" hidden="1" customWidth="1"/>
    <col min="14" max="14" width="14.81640625" style="93" hidden="1" customWidth="1"/>
    <col min="15" max="15" width="11.1796875" style="93" hidden="1" customWidth="1"/>
    <col min="16" max="16" width="13.81640625" style="93" customWidth="1"/>
    <col min="17" max="16384" width="8.81640625" style="93"/>
  </cols>
  <sheetData>
    <row r="1" spans="1:15" ht="21" customHeight="1" thickBot="1" x14ac:dyDescent="0.4">
      <c r="A1" s="363" t="s">
        <v>27</v>
      </c>
      <c r="B1" s="364" t="str">
        <f>Profile!F1</f>
        <v>Cashew</v>
      </c>
      <c r="C1" s="362" t="s">
        <v>22</v>
      </c>
      <c r="D1" s="443" t="str">
        <f>Profile!E2</f>
        <v>Sierra Leone</v>
      </c>
      <c r="E1" s="444"/>
      <c r="F1" s="360" t="s">
        <v>26</v>
      </c>
      <c r="G1" s="365"/>
      <c r="H1" s="366"/>
      <c r="I1" s="367"/>
      <c r="J1" s="361">
        <f>Profile!B3</f>
        <v>43303</v>
      </c>
      <c r="K1" s="117"/>
      <c r="L1" s="368" t="s">
        <v>179</v>
      </c>
    </row>
    <row r="2" spans="1:15" s="106" customFormat="1" ht="15" customHeight="1" thickBot="1" x14ac:dyDescent="0.3">
      <c r="A2" s="555" t="s">
        <v>0</v>
      </c>
      <c r="B2" s="556"/>
      <c r="C2" s="369" t="s">
        <v>2</v>
      </c>
      <c r="D2" s="369" t="s">
        <v>87</v>
      </c>
      <c r="E2" s="369" t="s">
        <v>88</v>
      </c>
      <c r="F2" s="555" t="s">
        <v>86</v>
      </c>
      <c r="G2" s="556"/>
      <c r="H2" s="556"/>
      <c r="I2" s="556"/>
      <c r="J2" s="556"/>
      <c r="K2" s="556"/>
      <c r="L2" s="370"/>
      <c r="M2" s="111"/>
    </row>
    <row r="3" spans="1:15" s="106" customFormat="1" ht="24.75" customHeight="1" thickBot="1" x14ac:dyDescent="0.35">
      <c r="A3" s="118" t="s">
        <v>215</v>
      </c>
      <c r="B3" s="119"/>
      <c r="C3" s="119"/>
      <c r="D3" s="119"/>
      <c r="E3" s="119"/>
      <c r="F3" s="119"/>
      <c r="G3" s="119"/>
      <c r="H3" s="119"/>
      <c r="I3" s="119"/>
      <c r="J3" s="119"/>
      <c r="K3" s="119"/>
      <c r="L3" s="371"/>
      <c r="N3" s="120" t="s">
        <v>4</v>
      </c>
      <c r="O3" s="106">
        <v>4.5</v>
      </c>
    </row>
    <row r="4" spans="1:15" s="106" customFormat="1" ht="21" customHeight="1" x14ac:dyDescent="0.3">
      <c r="A4" s="121" t="s">
        <v>29</v>
      </c>
      <c r="B4" s="122"/>
      <c r="C4" s="122"/>
      <c r="D4" s="122"/>
      <c r="E4" s="122"/>
      <c r="F4" s="122"/>
      <c r="G4" s="122"/>
      <c r="H4" s="122"/>
      <c r="I4" s="122"/>
      <c r="J4" s="122"/>
      <c r="K4" s="122"/>
      <c r="L4" s="371"/>
      <c r="N4" s="120" t="s">
        <v>5</v>
      </c>
      <c r="O4" s="106">
        <v>3.5</v>
      </c>
    </row>
    <row r="5" spans="1:15" s="106" customFormat="1" ht="60.75" customHeight="1" x14ac:dyDescent="0.25">
      <c r="A5" s="534" t="s">
        <v>71</v>
      </c>
      <c r="B5" s="534"/>
      <c r="C5" s="39" t="s">
        <v>238</v>
      </c>
      <c r="D5" s="48" t="s">
        <v>42</v>
      </c>
      <c r="E5" s="123">
        <f>IF(D5=$N$6,1,IF(D5=$N$5,2,IF(D5=$N$4,3,IF(D5=$N$3,4,"n/a"))))</f>
        <v>2</v>
      </c>
      <c r="F5" s="563" t="s">
        <v>338</v>
      </c>
      <c r="G5" s="563"/>
      <c r="H5" s="563"/>
      <c r="I5" s="563"/>
      <c r="J5" s="563"/>
      <c r="K5" s="563"/>
      <c r="L5" s="371"/>
      <c r="N5" s="111" t="s">
        <v>42</v>
      </c>
      <c r="O5" s="107">
        <v>2.5</v>
      </c>
    </row>
    <row r="6" spans="1:15" s="106" customFormat="1" ht="46" x14ac:dyDescent="0.25">
      <c r="A6" s="534" t="s">
        <v>30</v>
      </c>
      <c r="B6" s="534"/>
      <c r="C6" s="39" t="s">
        <v>239</v>
      </c>
      <c r="D6" s="48" t="s">
        <v>42</v>
      </c>
      <c r="E6" s="123">
        <f>IF(D6=$N$6,1,IF(D6=$N$5,2,IF(D6=$N$4,3,IF(D6=$N$3,4,"n/a"))))</f>
        <v>2</v>
      </c>
      <c r="F6" s="563" t="s">
        <v>241</v>
      </c>
      <c r="G6" s="563"/>
      <c r="H6" s="563"/>
      <c r="I6" s="563"/>
      <c r="J6" s="563"/>
      <c r="K6" s="563"/>
      <c r="L6" s="371"/>
      <c r="N6" s="111" t="s">
        <v>79</v>
      </c>
      <c r="O6" s="107">
        <v>1.5</v>
      </c>
    </row>
    <row r="7" spans="1:15" s="106" customFormat="1" ht="92.5" customHeight="1" x14ac:dyDescent="0.3">
      <c r="A7" s="534" t="s">
        <v>188</v>
      </c>
      <c r="B7" s="534"/>
      <c r="C7" s="39" t="s">
        <v>239</v>
      </c>
      <c r="D7" s="48" t="s">
        <v>42</v>
      </c>
      <c r="E7" s="123">
        <f>IF(D7=$N$6,1,IF(D7=$N$5,2,IF(D7=$N$4,3,IF(D7=$N$3,4,"n/a"))))</f>
        <v>2</v>
      </c>
      <c r="F7" s="563" t="s">
        <v>240</v>
      </c>
      <c r="G7" s="563"/>
      <c r="H7" s="563"/>
      <c r="I7" s="563"/>
      <c r="J7" s="563"/>
      <c r="K7" s="563"/>
      <c r="L7" s="371"/>
      <c r="N7" s="120" t="s">
        <v>19</v>
      </c>
    </row>
    <row r="8" spans="1:15" s="106" customFormat="1" ht="46" x14ac:dyDescent="0.25">
      <c r="A8" s="534" t="s">
        <v>40</v>
      </c>
      <c r="B8" s="534"/>
      <c r="C8" s="39" t="s">
        <v>239</v>
      </c>
      <c r="D8" s="48" t="s">
        <v>4</v>
      </c>
      <c r="E8" s="123">
        <f>IF(D8=$N$6,1,IF(D8=$N$5,2,IF(D8=$N$4,3,IF(D8=$N$3,4,"n/a"))))</f>
        <v>4</v>
      </c>
      <c r="F8" s="563" t="s">
        <v>242</v>
      </c>
      <c r="G8" s="563"/>
      <c r="H8" s="563"/>
      <c r="I8" s="563"/>
      <c r="J8" s="563"/>
      <c r="K8" s="563"/>
      <c r="L8" s="371"/>
      <c r="N8" s="111"/>
    </row>
    <row r="9" spans="1:15" s="106" customFormat="1" ht="46.5" thickBot="1" x14ac:dyDescent="0.3">
      <c r="A9" s="533" t="s">
        <v>59</v>
      </c>
      <c r="B9" s="533"/>
      <c r="C9" s="39" t="s">
        <v>239</v>
      </c>
      <c r="D9" s="175" t="s">
        <v>4</v>
      </c>
      <c r="E9" s="183">
        <f>IF(D9=$N$6,1,IF(D9=$N$5,2,IF(D9=$N$4,3,IF(D9=$N$3,4,"n/a"))))</f>
        <v>4</v>
      </c>
      <c r="F9" s="519" t="s">
        <v>222</v>
      </c>
      <c r="G9" s="520"/>
      <c r="H9" s="519"/>
      <c r="I9" s="519"/>
      <c r="J9" s="519"/>
      <c r="K9" s="519"/>
      <c r="L9" s="371"/>
      <c r="N9" s="124"/>
    </row>
    <row r="10" spans="1:15" s="106" customFormat="1" ht="28.5" customHeight="1" thickBot="1" x14ac:dyDescent="0.35">
      <c r="A10" s="543"/>
      <c r="B10" s="559"/>
      <c r="C10" s="190" t="s">
        <v>24</v>
      </c>
      <c r="D10" s="90" t="str">
        <f>IF(E10&lt;1.5,$N$6,IF(E10&lt;2.5,$N$5,IF(E10&lt;3.5,$N$4,IF(E10&lt;4.5,$N$3,"n/a"))))</f>
        <v>Substantial</v>
      </c>
      <c r="E10" s="246">
        <f>IF(COUNT(E5:E9)=0,"n/a",AVERAGE(E5:E9))</f>
        <v>2.8</v>
      </c>
      <c r="F10" s="49">
        <f>E10</f>
        <v>2.8</v>
      </c>
      <c r="G10" s="219"/>
      <c r="H10" s="50" t="s">
        <v>23</v>
      </c>
      <c r="I10" s="28" t="s">
        <v>42</v>
      </c>
      <c r="J10" s="91">
        <f>IF(I10=$N$7,"n/a",IF(AND(I10=$N$5,D10=$N$6),1.5,IF(AND(I10=$N$4,D10=$N$5),2.5,IF(AND(I10=$N$3,D10=$N$4),3.5,IF(AND(I10=$N$6,D10=$N$5),1.49,IF(AND(I10=$N$5,D10=$N$4),2.49,IF(AND(I10=$N$4,D10=$N$3),3.49,E10)))))))</f>
        <v>2.4900000000000002</v>
      </c>
      <c r="K10" s="92" t="s">
        <v>244</v>
      </c>
      <c r="L10" s="372"/>
      <c r="N10" s="120"/>
    </row>
    <row r="11" spans="1:15" s="106" customFormat="1" ht="20.25" customHeight="1" thickBot="1" x14ac:dyDescent="0.35">
      <c r="A11" s="126" t="s">
        <v>28</v>
      </c>
      <c r="B11" s="127"/>
      <c r="C11" s="187"/>
      <c r="D11" s="128"/>
      <c r="E11" s="128"/>
      <c r="F11" s="128"/>
      <c r="G11" s="128"/>
      <c r="H11" s="128"/>
      <c r="I11" s="128"/>
      <c r="J11" s="128"/>
      <c r="K11" s="128"/>
      <c r="L11" s="371"/>
      <c r="N11" s="120"/>
    </row>
    <row r="12" spans="1:15" ht="57.5" x14ac:dyDescent="0.3">
      <c r="A12" s="534" t="s">
        <v>189</v>
      </c>
      <c r="B12" s="534"/>
      <c r="C12" s="39" t="s">
        <v>245</v>
      </c>
      <c r="D12" s="174" t="s">
        <v>42</v>
      </c>
      <c r="E12" s="185">
        <f>IF(D12=$N$6,1,IF(D12=$N$5,2,IF(D12=$N$4,3,IF(D12=$N$3,4,"n/a"))))</f>
        <v>2</v>
      </c>
      <c r="F12" s="545" t="s">
        <v>248</v>
      </c>
      <c r="G12" s="545"/>
      <c r="H12" s="545"/>
      <c r="I12" s="545"/>
      <c r="J12" s="545"/>
      <c r="K12" s="545"/>
      <c r="L12" s="373" t="s">
        <v>96</v>
      </c>
      <c r="N12" s="120"/>
    </row>
    <row r="13" spans="1:15" ht="58" thickBot="1" x14ac:dyDescent="0.3">
      <c r="A13" s="521" t="s">
        <v>190</v>
      </c>
      <c r="B13" s="521"/>
      <c r="C13" s="39" t="s">
        <v>245</v>
      </c>
      <c r="D13" s="189" t="s">
        <v>5</v>
      </c>
      <c r="E13" s="186">
        <f>IF(D13=$N$6,1,IF(D13=$N$5,2,IF(D13=$N$4,3,IF(D13=$N$3,4,"n/a"))))</f>
        <v>3</v>
      </c>
      <c r="F13" s="540" t="s">
        <v>246</v>
      </c>
      <c r="G13" s="486"/>
      <c r="H13" s="486"/>
      <c r="I13" s="486"/>
      <c r="J13" s="486"/>
      <c r="K13" s="524"/>
      <c r="L13" s="373" t="s">
        <v>96</v>
      </c>
    </row>
    <row r="14" spans="1:15" s="109" customFormat="1" ht="28.5" customHeight="1" thickBot="1" x14ac:dyDescent="0.35">
      <c r="A14" s="543"/>
      <c r="B14" s="544"/>
      <c r="C14" s="190" t="s">
        <v>24</v>
      </c>
      <c r="D14" s="29" t="str">
        <f>IF(E14&lt;1.5,$N$6,IF(E14&lt;2.5,$N$5,IF(E14&lt;3.5,$N$4,IF(E14&lt;4.5,$N$3,"n/a"))))</f>
        <v>Substantial</v>
      </c>
      <c r="E14" s="152">
        <f>IF(COUNT(E12:E13)=0,"n/a",AVERAGE(E12:E13))</f>
        <v>2.5</v>
      </c>
      <c r="F14" s="30">
        <f>E14</f>
        <v>2.5</v>
      </c>
      <c r="G14" s="219"/>
      <c r="H14" s="31" t="s">
        <v>23</v>
      </c>
      <c r="I14" s="28" t="s">
        <v>42</v>
      </c>
      <c r="J14" s="32">
        <f>IF(I14=$N$7,"n/a",IF(AND(I14=$N$5,D14=$N$6),1.5,IF(AND(I14=$N$4,D14=$N$5),2.5,IF(AND(I14=$N$3,D14=$N$4),3.5,IF(AND(I14=$N$6,D14=$N$5),1.49,IF(AND(I14=$N$5,D14=$N$4),2.49,IF(AND(I14=$N$4,D14=$N$3),3.49,E14)))))))</f>
        <v>2.4900000000000002</v>
      </c>
      <c r="K14" s="188" t="s">
        <v>247</v>
      </c>
      <c r="L14" s="374"/>
      <c r="N14" s="120"/>
    </row>
    <row r="15" spans="1:15" ht="21.75" customHeight="1" x14ac:dyDescent="0.3">
      <c r="A15" s="392" t="s">
        <v>31</v>
      </c>
      <c r="B15" s="126"/>
      <c r="C15" s="126"/>
      <c r="D15" s="126"/>
      <c r="E15" s="126"/>
      <c r="F15" s="126"/>
      <c r="G15" s="126"/>
      <c r="H15" s="126"/>
      <c r="I15" s="126"/>
      <c r="J15" s="126"/>
      <c r="K15" s="126"/>
      <c r="L15" s="375"/>
      <c r="N15" s="120"/>
    </row>
    <row r="16" spans="1:15" ht="41" customHeight="1" thickBot="1" x14ac:dyDescent="0.3">
      <c r="A16" s="533" t="s">
        <v>191</v>
      </c>
      <c r="B16" s="533"/>
      <c r="C16" s="39" t="s">
        <v>249</v>
      </c>
      <c r="D16" s="175" t="s">
        <v>5</v>
      </c>
      <c r="E16" s="179">
        <f>IF(D16=$N$6,1,IF(D16=$N$5,2,IF(D16=$N$4,3,IF(D16=$N$3,4,"n/a"))))</f>
        <v>3</v>
      </c>
      <c r="F16" s="522" t="s">
        <v>250</v>
      </c>
      <c r="G16" s="486"/>
      <c r="H16" s="523"/>
      <c r="I16" s="523"/>
      <c r="J16" s="486"/>
      <c r="K16" s="524"/>
      <c r="L16" s="375"/>
    </row>
    <row r="17" spans="1:14" s="106" customFormat="1" ht="24.75" customHeight="1" thickBot="1" x14ac:dyDescent="0.3">
      <c r="A17" s="566"/>
      <c r="B17" s="567"/>
      <c r="C17" s="190" t="s">
        <v>24</v>
      </c>
      <c r="D17" s="29" t="str">
        <f>IF(E17&lt;1.5,$N$6,IF(E17&lt;2.5,$N$5,IF(E17&lt;3.5,$N$4,IF(E17&lt;4.5,$N$3,"n/a"))))</f>
        <v>Substantial</v>
      </c>
      <c r="E17" s="152">
        <f>IF(COUNT(E16)=0,"n/a",AVERAGE(E16))</f>
        <v>3</v>
      </c>
      <c r="F17" s="30">
        <f>E17</f>
        <v>3</v>
      </c>
      <c r="G17" s="219"/>
      <c r="H17" s="31" t="s">
        <v>23</v>
      </c>
      <c r="I17" s="28" t="str">
        <f>D17</f>
        <v>Substantial</v>
      </c>
      <c r="J17" s="32">
        <f>IF(I17=$N$7,"n/a",IF(AND(I17=$N$5,D17=$N$6),1.5,IF(AND(I17=$N$4,D17=$N$5),2.5,IF(AND(I17=$N$3,D17=$N$4),3.5,IF(AND(I17=$N$6,D17=$N$5),1.49,IF(AND(I17=$N$5,D17=$N$4),2.49,IF(AND(I17=$N$4,D17=$N$3),3.49,E17)))))))</f>
        <v>3</v>
      </c>
      <c r="K17" s="188" t="s">
        <v>91</v>
      </c>
      <c r="L17" s="371"/>
      <c r="N17" s="108"/>
    </row>
    <row r="18" spans="1:14" s="129" customFormat="1" ht="21" customHeight="1" x14ac:dyDescent="0.3">
      <c r="A18" s="126" t="s">
        <v>69</v>
      </c>
      <c r="B18" s="126"/>
      <c r="C18" s="126"/>
      <c r="D18" s="126"/>
      <c r="E18" s="126"/>
      <c r="F18" s="126"/>
      <c r="G18" s="126"/>
      <c r="H18" s="126"/>
      <c r="I18" s="126"/>
      <c r="J18" s="126"/>
      <c r="K18" s="126"/>
      <c r="L18" s="375"/>
      <c r="N18" s="130"/>
    </row>
    <row r="19" spans="1:14" s="129" customFormat="1" ht="69" x14ac:dyDescent="0.3">
      <c r="A19" s="534" t="s">
        <v>73</v>
      </c>
      <c r="B19" s="534"/>
      <c r="C19" s="39" t="s">
        <v>224</v>
      </c>
      <c r="D19" s="48" t="s">
        <v>42</v>
      </c>
      <c r="E19" s="171">
        <f>IF(D19=$N$6,1,IF(D19=$N$5,2,IF(D19=$N$4,3,IF(D19=$N$3,4,"n/a"))))</f>
        <v>2</v>
      </c>
      <c r="F19" s="522" t="s">
        <v>253</v>
      </c>
      <c r="G19" s="523"/>
      <c r="H19" s="523"/>
      <c r="I19" s="523"/>
      <c r="J19" s="523"/>
      <c r="K19" s="524"/>
      <c r="L19" s="373" t="s">
        <v>96</v>
      </c>
      <c r="N19" s="130"/>
    </row>
    <row r="20" spans="1:14" s="129" customFormat="1" ht="69.5" thickBot="1" x14ac:dyDescent="0.35">
      <c r="A20" s="521" t="s">
        <v>70</v>
      </c>
      <c r="B20" s="521"/>
      <c r="C20" s="39" t="s">
        <v>224</v>
      </c>
      <c r="D20" s="184" t="s">
        <v>42</v>
      </c>
      <c r="E20" s="183">
        <f>IF(D20=$N$6,1,IF(D20=$N$5,2,IF(D20=$N$4,3,IF(D20=$N$3,4,"n/a"))))</f>
        <v>2</v>
      </c>
      <c r="F20" s="470" t="s">
        <v>254</v>
      </c>
      <c r="G20" s="486"/>
      <c r="H20" s="471"/>
      <c r="I20" s="471"/>
      <c r="J20" s="471"/>
      <c r="K20" s="472"/>
      <c r="L20" s="376"/>
      <c r="N20" s="130"/>
    </row>
    <row r="21" spans="1:14" s="106" customFormat="1" ht="29.25" customHeight="1" thickBot="1" x14ac:dyDescent="0.3">
      <c r="A21" s="543"/>
      <c r="B21" s="544"/>
      <c r="C21" s="190" t="s">
        <v>24</v>
      </c>
      <c r="D21" s="29" t="str">
        <f>IF(E21&lt;1.5,$N$6,IF(E21&lt;2.5,$N$5,IF(E21&lt;3.5,$N$4,IF(E21&lt;4.5,$N$3,"n/a"))))</f>
        <v>Moderate/Low</v>
      </c>
      <c r="E21" s="152">
        <f>IF(COUNT(E19:E20)=0,"n/a",AVERAGE(E19:E20))</f>
        <v>2</v>
      </c>
      <c r="F21" s="30">
        <f>E21</f>
        <v>2</v>
      </c>
      <c r="G21" s="219"/>
      <c r="H21" s="31" t="s">
        <v>23</v>
      </c>
      <c r="I21" s="28" t="str">
        <f>D21</f>
        <v>Moderate/Low</v>
      </c>
      <c r="J21" s="91">
        <f>IF(I21=$N$7,"n/a",IF(AND(I21=$N$5,D21=$N$6),1.5,IF(AND(I21=$N$4,D21=$N$5),2.5,IF(AND(I21=$N$3,D21=$N$4),3.5,IF(AND(I21=$N$6,D21=$N$5),1.49,IF(AND(I21=$N$5,D21=$N$4),2.49,IF(AND(I21=$N$4,D21=$N$3),3.49,E21)))))))</f>
        <v>2</v>
      </c>
      <c r="K21" s="89" t="s">
        <v>91</v>
      </c>
      <c r="L21" s="377"/>
    </row>
    <row r="22" spans="1:14" s="134" customFormat="1" ht="22.5" customHeight="1" thickBot="1" x14ac:dyDescent="0.3">
      <c r="A22" s="131" t="s">
        <v>216</v>
      </c>
      <c r="B22" s="132"/>
      <c r="C22" s="132"/>
      <c r="D22" s="133"/>
      <c r="E22" s="133"/>
      <c r="F22" s="133"/>
      <c r="G22" s="133"/>
      <c r="H22" s="133"/>
      <c r="I22" s="133"/>
      <c r="J22" s="133"/>
      <c r="K22" s="133"/>
      <c r="L22" s="371"/>
    </row>
    <row r="23" spans="1:14" ht="21.75" customHeight="1" thickBot="1" x14ac:dyDescent="0.3">
      <c r="A23" s="135" t="s">
        <v>44</v>
      </c>
      <c r="B23" s="136"/>
      <c r="C23" s="136"/>
      <c r="D23" s="136"/>
      <c r="E23" s="136"/>
      <c r="F23" s="136"/>
      <c r="G23" s="136"/>
      <c r="H23" s="136"/>
      <c r="I23" s="136"/>
      <c r="J23" s="136"/>
      <c r="K23" s="136"/>
      <c r="L23" s="373" t="s">
        <v>96</v>
      </c>
    </row>
    <row r="24" spans="1:14" ht="58" thickBot="1" x14ac:dyDescent="0.3">
      <c r="A24" s="557" t="s">
        <v>45</v>
      </c>
      <c r="B24" s="558"/>
      <c r="C24" s="181" t="s">
        <v>225</v>
      </c>
      <c r="D24" s="172" t="s">
        <v>5</v>
      </c>
      <c r="E24" s="182">
        <f>IF(D24=$N$6,1,IF(D24=$N$5,2,IF(D24=$N$4,3,IF(D24=$N$3,4,"n/a"))))</f>
        <v>3</v>
      </c>
      <c r="F24" s="545" t="s">
        <v>257</v>
      </c>
      <c r="G24" s="545"/>
      <c r="H24" s="545"/>
      <c r="I24" s="545"/>
      <c r="J24" s="545"/>
      <c r="K24" s="545"/>
      <c r="L24" s="373" t="s">
        <v>96</v>
      </c>
    </row>
    <row r="25" spans="1:14" ht="73.5" customHeight="1" thickBot="1" x14ac:dyDescent="0.3">
      <c r="A25" s="564" t="s">
        <v>62</v>
      </c>
      <c r="B25" s="565"/>
      <c r="C25" s="181" t="s">
        <v>225</v>
      </c>
      <c r="D25" s="173" t="s">
        <v>5</v>
      </c>
      <c r="E25" s="183">
        <f>IF(D25=$N$6,1,IF(D25=$N$5,2,IF(D25=$N$4,3,IF(D25=$N$3,4,"n/a"))))</f>
        <v>3</v>
      </c>
      <c r="F25" s="470" t="s">
        <v>341</v>
      </c>
      <c r="G25" s="471"/>
      <c r="H25" s="471"/>
      <c r="I25" s="471"/>
      <c r="J25" s="471"/>
      <c r="K25" s="472"/>
      <c r="L25" s="375"/>
    </row>
    <row r="26" spans="1:14" ht="35.25" customHeight="1" thickBot="1" x14ac:dyDescent="0.3">
      <c r="A26" s="531"/>
      <c r="B26" s="532"/>
      <c r="C26" s="42" t="s">
        <v>24</v>
      </c>
      <c r="D26" s="29" t="str">
        <f>IF(E26&lt;1.5,"Low",IF(E26&lt;2.5,"Moderate",IF(E26&lt;3.5,"Substantial",IF(E26&lt;4.5,"High","n/a"))))</f>
        <v>Substantial</v>
      </c>
      <c r="E26" s="152">
        <f>IF(COUNT(E24:E25)=0,"n/a",AVERAGE(E24:E25))</f>
        <v>3</v>
      </c>
      <c r="F26" s="49">
        <f>E26</f>
        <v>3</v>
      </c>
      <c r="G26" s="219"/>
      <c r="H26" s="50" t="s">
        <v>23</v>
      </c>
      <c r="I26" s="28" t="str">
        <f>D26</f>
        <v>Substantial</v>
      </c>
      <c r="J26" s="91">
        <f>IF(I26=$N$7,"n/a",IF(AND(I26=$N$5,D26=$N$6),1.5,IF(AND(I26=$N$4,D26=$N$5),2.5,IF(AND(I26=$N$3,D26=$N$4),3.5,IF(AND(I26=$N$6,D26=$N$5),1.49,IF(AND(I26=$N$5,D26=$N$4),2.49,IF(AND(I26=$N$4,D26=$N$3),3.49,E26)))))))</f>
        <v>3</v>
      </c>
      <c r="K26" s="321" t="s">
        <v>91</v>
      </c>
      <c r="L26" s="375"/>
    </row>
    <row r="27" spans="1:14" ht="20.25" customHeight="1" thickBot="1" x14ac:dyDescent="0.3">
      <c r="A27" s="137" t="s">
        <v>48</v>
      </c>
      <c r="B27" s="138"/>
      <c r="C27" s="139"/>
      <c r="D27" s="140"/>
      <c r="E27" s="140"/>
      <c r="F27" s="140"/>
      <c r="G27" s="140"/>
      <c r="H27" s="140"/>
      <c r="I27" s="140"/>
      <c r="J27" s="140"/>
      <c r="K27" s="140"/>
      <c r="L27" s="375"/>
    </row>
    <row r="28" spans="1:14" ht="58" thickBot="1" x14ac:dyDescent="0.3">
      <c r="A28" s="475" t="s">
        <v>65</v>
      </c>
      <c r="B28" s="476"/>
      <c r="C28" s="181" t="s">
        <v>225</v>
      </c>
      <c r="D28" s="174" t="s">
        <v>5</v>
      </c>
      <c r="E28" s="185">
        <f>IF(D28=$N$6,1,IF(D28=$N$5,2,IF(D28=$N$4,3,IF(D28=$N$3,4,"n/a"))))</f>
        <v>3</v>
      </c>
      <c r="F28" s="525" t="s">
        <v>260</v>
      </c>
      <c r="G28" s="526"/>
      <c r="H28" s="526"/>
      <c r="I28" s="526"/>
      <c r="J28" s="526"/>
      <c r="K28" s="527"/>
      <c r="L28" s="375"/>
    </row>
    <row r="29" spans="1:14" ht="70" customHeight="1" thickBot="1" x14ac:dyDescent="0.3">
      <c r="A29" s="475" t="s">
        <v>46</v>
      </c>
      <c r="B29" s="476"/>
      <c r="C29" s="181" t="s">
        <v>225</v>
      </c>
      <c r="D29" s="48" t="s">
        <v>42</v>
      </c>
      <c r="E29" s="171">
        <f>IF(D29=$N$6,1,IF(D29=$N$5,2,IF(D29=$N$4,3,IF(D29=$N$3,4,"n/a"))))</f>
        <v>2</v>
      </c>
      <c r="F29" s="522" t="s">
        <v>261</v>
      </c>
      <c r="G29" s="523"/>
      <c r="H29" s="523"/>
      <c r="I29" s="523"/>
      <c r="J29" s="523"/>
      <c r="K29" s="524"/>
      <c r="L29" s="375"/>
    </row>
    <row r="30" spans="1:14" s="141" customFormat="1" ht="58" thickBot="1" x14ac:dyDescent="0.3">
      <c r="A30" s="475" t="s">
        <v>60</v>
      </c>
      <c r="B30" s="476"/>
      <c r="C30" s="181" t="s">
        <v>225</v>
      </c>
      <c r="D30" s="48" t="s">
        <v>5</v>
      </c>
      <c r="E30" s="171">
        <f>IF(D30=$N$6,1,IF(D30=$N$5,2,IF(D30=$N$4,3,IF(D30=$N$3,4,"n/a"))))</f>
        <v>3</v>
      </c>
      <c r="F30" s="469" t="s">
        <v>262</v>
      </c>
      <c r="G30" s="469"/>
      <c r="H30" s="469"/>
      <c r="I30" s="469"/>
      <c r="J30" s="469"/>
      <c r="K30" s="469"/>
      <c r="L30" s="371"/>
    </row>
    <row r="31" spans="1:14" s="134" customFormat="1" ht="58" thickBot="1" x14ac:dyDescent="0.3">
      <c r="A31" s="538" t="s">
        <v>61</v>
      </c>
      <c r="B31" s="539"/>
      <c r="C31" s="181" t="s">
        <v>225</v>
      </c>
      <c r="D31" s="175" t="s">
        <v>5</v>
      </c>
      <c r="E31" s="180">
        <f>IF(D31=$N$6,1,IF(D31=$N$5,2,IF(D31=$N$4,3,IF(D31=$N$3,4,"n/a"))))</f>
        <v>3</v>
      </c>
      <c r="F31" s="540" t="s">
        <v>263</v>
      </c>
      <c r="G31" s="486"/>
      <c r="H31" s="486"/>
      <c r="I31" s="486"/>
      <c r="J31" s="486"/>
      <c r="K31" s="487"/>
      <c r="L31" s="373" t="s">
        <v>96</v>
      </c>
    </row>
    <row r="32" spans="1:14" s="106" customFormat="1" ht="25.5" customHeight="1" thickBot="1" x14ac:dyDescent="0.3">
      <c r="A32" s="193"/>
      <c r="B32" s="194"/>
      <c r="C32" s="42" t="s">
        <v>24</v>
      </c>
      <c r="D32" s="29" t="str">
        <f>IF(E32&lt;1.5,"Low",IF(E32&lt;2.5,"Moderate",IF(E32&lt;3.5,"Substantial",IF(E32&lt;4.5,"High","n/a"))))</f>
        <v>Substantial</v>
      </c>
      <c r="E32" s="152">
        <f>IF(COUNT(E28:E31)=0,"n/a",AVERAGE(E28:E31))</f>
        <v>2.75</v>
      </c>
      <c r="F32" s="30">
        <f>E32</f>
        <v>2.75</v>
      </c>
      <c r="G32" s="219"/>
      <c r="H32" s="31" t="s">
        <v>23</v>
      </c>
      <c r="I32" s="28" t="s">
        <v>5</v>
      </c>
      <c r="J32" s="32">
        <f>IF(I32=$N$7,"n/a",IF(AND(I32=$N$5,D32=$N$6),1.5,IF(AND(I32=$N$4,D32=$N$5),2.5,IF(AND(I32=$N$3,D32=$N$4),3.5,IF(AND(I32=$N$6,D32=$N$5),1.49,IF(AND(I32=$N$5,D32=$N$4),2.49,IF(AND(I32=$N$4,D32=$N$3),3.49,E32)))))))</f>
        <v>2.75</v>
      </c>
      <c r="K32" s="188" t="s">
        <v>91</v>
      </c>
      <c r="L32" s="371"/>
    </row>
    <row r="33" spans="1:12" s="106" customFormat="1" ht="25.5" customHeight="1" thickBot="1" x14ac:dyDescent="0.3">
      <c r="A33" s="191" t="s">
        <v>49</v>
      </c>
      <c r="B33" s="192"/>
      <c r="C33" s="192"/>
      <c r="D33" s="192"/>
      <c r="E33" s="192"/>
      <c r="F33" s="192"/>
      <c r="G33" s="192"/>
      <c r="H33" s="192"/>
      <c r="I33" s="192"/>
      <c r="J33" s="192"/>
      <c r="K33" s="192"/>
      <c r="L33" s="371"/>
    </row>
    <row r="34" spans="1:12" s="106" customFormat="1" ht="77" customHeight="1" thickBot="1" x14ac:dyDescent="0.3">
      <c r="A34" s="560" t="s">
        <v>50</v>
      </c>
      <c r="B34" s="561"/>
      <c r="C34" s="181" t="s">
        <v>225</v>
      </c>
      <c r="D34" s="48" t="s">
        <v>42</v>
      </c>
      <c r="E34" s="123">
        <f>IF(D34=$N$6,1,IF(D34=$N$5,2,IF(D34=$N$4,3,IF(D34=$N$3,4,"n/a"))))</f>
        <v>2</v>
      </c>
      <c r="F34" s="545" t="s">
        <v>265</v>
      </c>
      <c r="G34" s="545"/>
      <c r="H34" s="545"/>
      <c r="I34" s="545"/>
      <c r="J34" s="545"/>
      <c r="K34" s="545"/>
      <c r="L34" s="373" t="s">
        <v>96</v>
      </c>
    </row>
    <row r="35" spans="1:12" s="106" customFormat="1" ht="57" customHeight="1" thickBot="1" x14ac:dyDescent="0.3">
      <c r="A35" s="562" t="s">
        <v>51</v>
      </c>
      <c r="B35" s="476"/>
      <c r="C35" s="181" t="s">
        <v>225</v>
      </c>
      <c r="D35" s="176" t="s">
        <v>42</v>
      </c>
      <c r="E35" s="123">
        <f>IF(D35=$N$6,1,IF(D35=$N$5,2,IF(D35=$N$4,3,IF(D35=$N$3,4,"n/a"))))</f>
        <v>2</v>
      </c>
      <c r="F35" s="522" t="s">
        <v>266</v>
      </c>
      <c r="G35" s="523"/>
      <c r="H35" s="523"/>
      <c r="I35" s="523"/>
      <c r="J35" s="523"/>
      <c r="K35" s="524"/>
      <c r="L35" s="371"/>
    </row>
    <row r="36" spans="1:12" s="106" customFormat="1" ht="58" customHeight="1" thickBot="1" x14ac:dyDescent="0.3">
      <c r="A36" s="560" t="s">
        <v>67</v>
      </c>
      <c r="B36" s="561"/>
      <c r="C36" s="181" t="s">
        <v>225</v>
      </c>
      <c r="D36" s="176" t="s">
        <v>42</v>
      </c>
      <c r="E36" s="123">
        <f>IF(D36=$N$6,1,IF(D36=$N$5,2,IF(D36=$N$4,3,IF(D36=$N$3,4,"n/a"))))</f>
        <v>2</v>
      </c>
      <c r="F36" s="522" t="s">
        <v>342</v>
      </c>
      <c r="G36" s="523"/>
      <c r="H36" s="523"/>
      <c r="I36" s="523"/>
      <c r="J36" s="523"/>
      <c r="K36" s="524"/>
      <c r="L36" s="371"/>
    </row>
    <row r="37" spans="1:12" s="106" customFormat="1" ht="58" thickBot="1" x14ac:dyDescent="0.3">
      <c r="A37" s="551" t="s">
        <v>68</v>
      </c>
      <c r="B37" s="552"/>
      <c r="C37" s="181" t="s">
        <v>225</v>
      </c>
      <c r="D37" s="175" t="s">
        <v>42</v>
      </c>
      <c r="E37" s="179">
        <f>IF(D37=$N$6,1,IF(D37=$N$5,2,IF(D37=$N$4,3,IF(D37=$N$3,4,"n/a"))))</f>
        <v>2</v>
      </c>
      <c r="F37" s="553" t="s">
        <v>267</v>
      </c>
      <c r="G37" s="469"/>
      <c r="H37" s="469"/>
      <c r="I37" s="469"/>
      <c r="J37" s="469"/>
      <c r="K37" s="554"/>
      <c r="L37" s="371"/>
    </row>
    <row r="38" spans="1:12" s="106" customFormat="1" ht="25.5" customHeight="1" thickBot="1" x14ac:dyDescent="0.3">
      <c r="A38" s="43"/>
      <c r="B38" s="44"/>
      <c r="C38" s="45" t="s">
        <v>24</v>
      </c>
      <c r="D38" s="29" t="str">
        <f>IF(E38&lt;1.5,"Low",IF(E38&lt;2.5,"Moderate",IF(E38&lt;3.5,"Substantial",IF(E38&lt;4.5,"High","n/a"))))</f>
        <v>Moderate</v>
      </c>
      <c r="E38" s="152">
        <f>IF(COUNT(E34:E37)=0,"n/a",AVERAGE(E34:E37))</f>
        <v>2</v>
      </c>
      <c r="F38" s="30">
        <f>E38</f>
        <v>2</v>
      </c>
      <c r="G38" s="219"/>
      <c r="H38" s="31" t="s">
        <v>23</v>
      </c>
      <c r="I38" s="28" t="str">
        <f>D38</f>
        <v>Moderate</v>
      </c>
      <c r="J38" s="32">
        <f>IF(I38=$N$7,"n/a",IF(AND(I38=$N$5,D38=$N$6),1.5,IF(AND(I38=$N$4,D38=$N$5),2.5,IF(AND(I38=$N$3,D38=$N$4),3.5,IF(AND(I38=$N$6,D38=$N$5),1.49,IF(AND(I38=$N$5,D38=$N$4),2.49,IF(AND(I38=$N$4,D38=$N$3),3.49,E38)))))))</f>
        <v>2</v>
      </c>
      <c r="K38" s="188" t="s">
        <v>91</v>
      </c>
      <c r="L38" s="371"/>
    </row>
    <row r="39" spans="1:12" s="129" customFormat="1" ht="22.5" customHeight="1" thickBot="1" x14ac:dyDescent="0.35">
      <c r="A39" s="33" t="s">
        <v>217</v>
      </c>
      <c r="B39" s="34"/>
      <c r="C39" s="35"/>
      <c r="D39" s="37"/>
      <c r="E39" s="37"/>
      <c r="F39" s="36"/>
      <c r="G39" s="142"/>
      <c r="H39" s="37"/>
      <c r="I39" s="37"/>
      <c r="J39" s="36"/>
      <c r="K39" s="143"/>
      <c r="L39" s="375"/>
    </row>
    <row r="40" spans="1:12" s="129" customFormat="1" ht="22.5" customHeight="1" x14ac:dyDescent="0.3">
      <c r="A40" s="144" t="s">
        <v>33</v>
      </c>
      <c r="B40" s="145"/>
      <c r="C40" s="145"/>
      <c r="D40" s="145"/>
      <c r="E40" s="145"/>
      <c r="F40" s="145"/>
      <c r="G40" s="145"/>
      <c r="H40" s="145"/>
      <c r="I40" s="145"/>
      <c r="J40" s="145"/>
      <c r="K40" s="145"/>
      <c r="L40" s="375"/>
    </row>
    <row r="41" spans="1:12" s="106" customFormat="1" ht="80.5" x14ac:dyDescent="0.25">
      <c r="A41" s="481" t="s">
        <v>41</v>
      </c>
      <c r="B41" s="481"/>
      <c r="C41" s="40" t="s">
        <v>269</v>
      </c>
      <c r="D41" s="48" t="s">
        <v>5</v>
      </c>
      <c r="E41" s="171">
        <f>IF(D41=$N$6,1,IF(D41=$N$5,2,IF(D41=$N$4,3,IF(D41=$N$3,4,"n/a"))))</f>
        <v>3</v>
      </c>
      <c r="F41" s="486" t="s">
        <v>271</v>
      </c>
      <c r="G41" s="486"/>
      <c r="H41" s="486"/>
      <c r="I41" s="486"/>
      <c r="J41" s="486"/>
      <c r="K41" s="486"/>
      <c r="L41" s="373" t="s">
        <v>96</v>
      </c>
    </row>
    <row r="42" spans="1:12" s="106" customFormat="1" ht="81" thickBot="1" x14ac:dyDescent="0.3">
      <c r="A42" s="548" t="s">
        <v>139</v>
      </c>
      <c r="B42" s="549"/>
      <c r="C42" s="40" t="s">
        <v>269</v>
      </c>
      <c r="D42" s="48" t="s">
        <v>5</v>
      </c>
      <c r="E42" s="171">
        <f>IF(D42=$N$6,1,IF(D42=$N$5,2,IF(D42=$N$4,3,IF(D42=$N$3,4,"n/a"))))</f>
        <v>3</v>
      </c>
      <c r="F42" s="486" t="s">
        <v>270</v>
      </c>
      <c r="G42" s="486"/>
      <c r="H42" s="486"/>
      <c r="I42" s="486"/>
      <c r="J42" s="486"/>
      <c r="K42" s="487"/>
      <c r="L42" s="371"/>
    </row>
    <row r="43" spans="1:12" s="129" customFormat="1" ht="30" customHeight="1" thickBot="1" x14ac:dyDescent="0.35">
      <c r="A43" s="546"/>
      <c r="B43" s="547"/>
      <c r="C43" s="38" t="s">
        <v>24</v>
      </c>
      <c r="D43" s="29" t="str">
        <f>IF(E43&lt;1.5,"Low",IF(E43&lt;2.5,"Moderate",IF(E43&lt;3.5,"Substantial",IF(E43&lt;4.5,"High","n/a"))))</f>
        <v>Substantial</v>
      </c>
      <c r="E43" s="152">
        <f>IF(COUNT(E41:E42)=0,"n/a",AVERAGE(E41:E42))</f>
        <v>3</v>
      </c>
      <c r="F43" s="30">
        <f>E43</f>
        <v>3</v>
      </c>
      <c r="G43" s="219"/>
      <c r="H43" s="31" t="s">
        <v>23</v>
      </c>
      <c r="I43" s="28" t="str">
        <f>D43</f>
        <v>Substantial</v>
      </c>
      <c r="J43" s="32">
        <f>IF(I43=$N$7,"n/a",IF(AND(I43=$N$5,D43=$N$6),1.5,IF(AND(I43=$N$4,D43=$N$5),2.5,IF(AND(I43=$N$3,D43=$N$4),3.5,IF(AND(I43=$N$6,D43=$N$5),1.49,IF(AND(I43=$N$5,D43=$N$4),2.49,IF(AND(I43=$N$4,D43=$N$3),3.49,E43)))))))</f>
        <v>3</v>
      </c>
      <c r="K43" s="195" t="s">
        <v>91</v>
      </c>
      <c r="L43" s="378"/>
    </row>
    <row r="44" spans="1:12" s="129" customFormat="1" ht="18" customHeight="1" thickBot="1" x14ac:dyDescent="0.35">
      <c r="A44" s="146" t="s">
        <v>34</v>
      </c>
      <c r="B44" s="147"/>
      <c r="C44" s="147"/>
      <c r="D44" s="148"/>
      <c r="E44" s="148"/>
      <c r="F44" s="148"/>
      <c r="G44" s="148"/>
      <c r="H44" s="148"/>
      <c r="I44" s="148"/>
      <c r="J44" s="148"/>
      <c r="K44" s="148"/>
      <c r="L44" s="375"/>
    </row>
    <row r="45" spans="1:12" s="134" customFormat="1" ht="60.5" customHeight="1" x14ac:dyDescent="0.3">
      <c r="A45" s="481" t="s">
        <v>140</v>
      </c>
      <c r="B45" s="576"/>
      <c r="C45" s="40" t="s">
        <v>274</v>
      </c>
      <c r="D45" s="48" t="s">
        <v>42</v>
      </c>
      <c r="E45" s="171">
        <f>IF(D45=$N$6,1,IF(D45=$N$5,2,IF(D45=$N$4,3,IF(D45=$N$3,4,"n/a"))))</f>
        <v>2</v>
      </c>
      <c r="F45" s="525" t="s">
        <v>276</v>
      </c>
      <c r="G45" s="526"/>
      <c r="H45" s="526"/>
      <c r="I45" s="526"/>
      <c r="J45" s="526"/>
      <c r="K45" s="527"/>
      <c r="L45" s="371"/>
    </row>
    <row r="46" spans="1:12" s="134" customFormat="1" ht="46.5" customHeight="1" x14ac:dyDescent="0.25">
      <c r="A46" s="550" t="s">
        <v>39</v>
      </c>
      <c r="B46" s="478"/>
      <c r="C46" s="40" t="s">
        <v>274</v>
      </c>
      <c r="D46" s="48" t="s">
        <v>42</v>
      </c>
      <c r="E46" s="171">
        <f>IF(D46=$N$6,1,IF(D46=$N$5,2,IF(D46=$N$4,3,IF(D46=$N$3,4,"n/a"))))</f>
        <v>2</v>
      </c>
      <c r="F46" s="529" t="s">
        <v>275</v>
      </c>
      <c r="G46" s="529"/>
      <c r="H46" s="529"/>
      <c r="I46" s="529"/>
      <c r="J46" s="529"/>
      <c r="K46" s="529"/>
      <c r="L46" s="371"/>
    </row>
    <row r="47" spans="1:12" s="106" customFormat="1" ht="81.650000000000006" customHeight="1" x14ac:dyDescent="0.25">
      <c r="A47" s="550" t="s">
        <v>142</v>
      </c>
      <c r="B47" s="478"/>
      <c r="C47" s="40" t="s">
        <v>274</v>
      </c>
      <c r="D47" s="48" t="s">
        <v>42</v>
      </c>
      <c r="E47" s="171">
        <f>IF(D47=$N$6,1,IF(D47=$N$5,2,IF(D47=$N$4,3,IF(D47=$N$3,4,"n/a"))))</f>
        <v>2</v>
      </c>
      <c r="F47" s="523" t="s">
        <v>227</v>
      </c>
      <c r="G47" s="523"/>
      <c r="H47" s="523"/>
      <c r="I47" s="523"/>
      <c r="J47" s="523"/>
      <c r="K47" s="523"/>
      <c r="L47" s="371"/>
    </row>
    <row r="48" spans="1:12" s="106" customFormat="1" ht="58" thickBot="1" x14ac:dyDescent="0.3">
      <c r="A48" s="548" t="s">
        <v>143</v>
      </c>
      <c r="B48" s="549"/>
      <c r="C48" s="40" t="s">
        <v>274</v>
      </c>
      <c r="D48" s="175" t="s">
        <v>42</v>
      </c>
      <c r="E48" s="171">
        <f>IF(D48=$N$6,1,IF(D48=$N$5,2,IF(D48=$N$4,3,IF(D48=$N$3,4,"n/a"))))</f>
        <v>2</v>
      </c>
      <c r="F48" s="470" t="s">
        <v>277</v>
      </c>
      <c r="G48" s="471"/>
      <c r="H48" s="471"/>
      <c r="I48" s="471"/>
      <c r="J48" s="471"/>
      <c r="K48" s="472"/>
      <c r="L48" s="371"/>
    </row>
    <row r="49" spans="1:19" s="129" customFormat="1" ht="32.25" customHeight="1" thickBot="1" x14ac:dyDescent="0.35">
      <c r="A49" s="547"/>
      <c r="B49" s="577"/>
      <c r="C49" s="38" t="s">
        <v>24</v>
      </c>
      <c r="D49" s="29" t="str">
        <f>IF(E49&lt;1.5,"Low",IF(E49&lt;2.5,"Moderate",IF(E49&lt;3.5,"Substantial",IF(E49&lt;4.5,"High","n/a"))))</f>
        <v>Moderate</v>
      </c>
      <c r="E49" s="152">
        <f>IF(COUNT(E45:E48)=0,"n/a",AVERAGE(E45:E48))</f>
        <v>2</v>
      </c>
      <c r="F49" s="49">
        <f>E49</f>
        <v>2</v>
      </c>
      <c r="G49" s="219"/>
      <c r="H49" s="50" t="s">
        <v>23</v>
      </c>
      <c r="I49" s="320" t="s">
        <v>42</v>
      </c>
      <c r="J49" s="91">
        <f>IF(I49=$N$7,"n/a",IF(AND(I49=$N$5,D49=$N$6),1.5,IF(AND(I49=$N$4,D49=$N$5),2.5,IF(AND(I49=$N$3,D49=$N$4),3.5,IF(AND(I49=$N$6,D49=$N$5),1.49,IF(AND(I49=$N$5,D49=$N$4),2.49,IF(AND(I49=$N$4,D49=$N$3),3.49,E49)))))))</f>
        <v>2</v>
      </c>
      <c r="K49" s="92" t="s">
        <v>91</v>
      </c>
      <c r="L49" s="375"/>
    </row>
    <row r="50" spans="1:19" s="129" customFormat="1" ht="22.5" customHeight="1" thickBot="1" x14ac:dyDescent="0.35">
      <c r="A50" s="149" t="s">
        <v>146</v>
      </c>
      <c r="B50" s="150"/>
      <c r="C50" s="177"/>
      <c r="D50" s="177"/>
      <c r="E50" s="178"/>
      <c r="F50" s="151"/>
      <c r="G50" s="151"/>
      <c r="H50" s="151"/>
      <c r="I50" s="151"/>
      <c r="J50" s="151"/>
      <c r="K50" s="151"/>
      <c r="L50" s="375"/>
    </row>
    <row r="51" spans="1:19" s="129" customFormat="1" ht="46.5" customHeight="1" x14ac:dyDescent="0.3">
      <c r="A51" s="490" t="s">
        <v>145</v>
      </c>
      <c r="B51" s="490"/>
      <c r="C51" s="196" t="s">
        <v>228</v>
      </c>
      <c r="D51" s="176" t="s">
        <v>5</v>
      </c>
      <c r="E51" s="170">
        <f>IF(D51=$N$6,1,IF(D51=$N$5,2,IF(D51=$N$4,3,IF(D51=$N$3,4,"n/a"))))</f>
        <v>3</v>
      </c>
      <c r="F51" s="525" t="s">
        <v>280</v>
      </c>
      <c r="G51" s="526"/>
      <c r="H51" s="526"/>
      <c r="I51" s="526"/>
      <c r="J51" s="526"/>
      <c r="K51" s="527"/>
      <c r="L51" s="375"/>
    </row>
    <row r="52" spans="1:19" s="129" customFormat="1" ht="48.5" customHeight="1" x14ac:dyDescent="0.3">
      <c r="A52" s="490" t="s">
        <v>141</v>
      </c>
      <c r="B52" s="490"/>
      <c r="C52" s="196" t="s">
        <v>228</v>
      </c>
      <c r="D52" s="176" t="s">
        <v>5</v>
      </c>
      <c r="E52" s="170">
        <f>IF(D52=$N$6,1,IF(D52=$N$5,2,IF(D52=$N$4,3,IF(D52=$N$3,4,"n/a"))))</f>
        <v>3</v>
      </c>
      <c r="F52" s="522" t="s">
        <v>283</v>
      </c>
      <c r="G52" s="523"/>
      <c r="H52" s="523"/>
      <c r="I52" s="523"/>
      <c r="J52" s="523"/>
      <c r="K52" s="524"/>
      <c r="L52" s="375"/>
    </row>
    <row r="53" spans="1:19" s="129" customFormat="1" ht="34" customHeight="1" x14ac:dyDescent="0.3">
      <c r="A53" s="481" t="s">
        <v>144</v>
      </c>
      <c r="B53" s="481"/>
      <c r="C53" s="196" t="s">
        <v>228</v>
      </c>
      <c r="D53" s="176" t="s">
        <v>42</v>
      </c>
      <c r="E53" s="170">
        <f>IF(D53=$N$6,1,IF(D53=$N$5,2,IF(D53=$N$4,3,IF(D53=$N$3,4,"n/a"))))</f>
        <v>2</v>
      </c>
      <c r="F53" s="528" t="s">
        <v>281</v>
      </c>
      <c r="G53" s="529"/>
      <c r="H53" s="529"/>
      <c r="I53" s="529"/>
      <c r="J53" s="529"/>
      <c r="K53" s="530"/>
      <c r="L53" s="375"/>
    </row>
    <row r="54" spans="1:19" s="129" customFormat="1" ht="45" customHeight="1" x14ac:dyDescent="0.3">
      <c r="A54" s="490" t="s">
        <v>147</v>
      </c>
      <c r="B54" s="490"/>
      <c r="C54" s="196" t="s">
        <v>228</v>
      </c>
      <c r="D54" s="48" t="s">
        <v>42</v>
      </c>
      <c r="E54" s="179">
        <f>IF(D54=$N$6,1,IF(D54=$N$5,2,IF(D54=$N$4,3,IF(D54=$N$3,4,"n/a"))))</f>
        <v>2</v>
      </c>
      <c r="F54" s="522" t="s">
        <v>282</v>
      </c>
      <c r="G54" s="486"/>
      <c r="H54" s="523"/>
      <c r="I54" s="523"/>
      <c r="J54" s="523"/>
      <c r="K54" s="524"/>
      <c r="L54" s="375"/>
    </row>
    <row r="55" spans="1:19" s="129" customFormat="1" ht="36.65" customHeight="1" thickBot="1" x14ac:dyDescent="0.35">
      <c r="A55" s="481" t="s">
        <v>148</v>
      </c>
      <c r="B55" s="481"/>
      <c r="C55" s="196" t="s">
        <v>228</v>
      </c>
      <c r="D55" s="176" t="s">
        <v>79</v>
      </c>
      <c r="E55" s="171">
        <f>IF(D55=$N$6,1,IF(D55=$N$5,2,IF(D55=$N$4,3,IF(D55=$N$3,4,"n/a"))))</f>
        <v>1</v>
      </c>
      <c r="F55" s="523" t="s">
        <v>229</v>
      </c>
      <c r="G55" s="523"/>
      <c r="H55" s="523"/>
      <c r="I55" s="523"/>
      <c r="J55" s="486"/>
      <c r="K55" s="523"/>
      <c r="L55" s="375"/>
    </row>
    <row r="56" spans="1:19" s="134" customFormat="1" ht="28.5" customHeight="1" thickBot="1" x14ac:dyDescent="0.3">
      <c r="A56" s="541"/>
      <c r="B56" s="542"/>
      <c r="C56" s="38" t="s">
        <v>24</v>
      </c>
      <c r="D56" s="29" t="str">
        <f>IF(E56&lt;1.5,"Low",IF(E56&lt;2.5,"Moderate",IF(E56&lt;3.5,"Substantial",IF(E56&lt;4.5,"High","n/a"))))</f>
        <v>Moderate</v>
      </c>
      <c r="E56" s="152">
        <f>IF(COUNT(E51:E55)=0,"n/a",AVERAGE(E51:E55))</f>
        <v>2.2000000000000002</v>
      </c>
      <c r="F56" s="30">
        <f>E56</f>
        <v>2.2000000000000002</v>
      </c>
      <c r="G56" s="219"/>
      <c r="H56" s="31" t="s">
        <v>23</v>
      </c>
      <c r="I56" s="28" t="str">
        <f>D56</f>
        <v>Moderate</v>
      </c>
      <c r="J56" s="32">
        <f>IF(I56=$N$7,"n/a",IF(AND(I56=$N$5,D56=$N$6),1.5,IF(AND(I56=$N$4,D56=$N$5),2.5,IF(AND(I56=$N$3,D56=$N$4),3.5,IF(AND(I56=$N$6,D56=$N$5),1.49,IF(AND(I56=$N$5,D56=$N$4),2.49,IF(AND(I56=$N$4,D56=$N$3),3.49,E56)))))))</f>
        <v>2.2000000000000002</v>
      </c>
      <c r="K56" s="89" t="s">
        <v>91</v>
      </c>
      <c r="L56" s="371"/>
    </row>
    <row r="57" spans="1:19" s="106" customFormat="1" ht="19.5" customHeight="1" thickBot="1" x14ac:dyDescent="0.3">
      <c r="A57" s="146" t="s">
        <v>149</v>
      </c>
      <c r="B57" s="153"/>
      <c r="C57" s="197"/>
      <c r="D57" s="154"/>
      <c r="E57" s="154"/>
      <c r="F57" s="154"/>
      <c r="G57" s="154"/>
      <c r="H57" s="154"/>
      <c r="I57" s="154"/>
      <c r="J57" s="154"/>
      <c r="K57" s="154"/>
      <c r="L57" s="371"/>
    </row>
    <row r="58" spans="1:19" s="129" customFormat="1" ht="43.5" customHeight="1" x14ac:dyDescent="0.3">
      <c r="A58" s="481" t="s">
        <v>38</v>
      </c>
      <c r="B58" s="481"/>
      <c r="C58" s="40" t="s">
        <v>286</v>
      </c>
      <c r="D58" s="174" t="s">
        <v>5</v>
      </c>
      <c r="E58" s="179">
        <f>IF(D58=$N$6,1,IF(D58=$N$5,2,IF(D58=$N$4,3,IF(D58=$N$3,4,"n/a"))))</f>
        <v>3</v>
      </c>
      <c r="F58" s="535" t="s">
        <v>287</v>
      </c>
      <c r="G58" s="536"/>
      <c r="H58" s="536"/>
      <c r="I58" s="536"/>
      <c r="J58" s="536"/>
      <c r="K58" s="537"/>
      <c r="L58" s="375"/>
    </row>
    <row r="59" spans="1:19" s="129" customFormat="1" ht="32.25" customHeight="1" x14ac:dyDescent="0.3">
      <c r="A59" s="481" t="s">
        <v>35</v>
      </c>
      <c r="B59" s="481"/>
      <c r="C59" s="40" t="s">
        <v>286</v>
      </c>
      <c r="D59" s="48" t="s">
        <v>42</v>
      </c>
      <c r="E59" s="123">
        <f>IF(D59=$N$6,1,IF(D59=$N$5,2,IF(D59=$N$4,3,IF(D59=$N$3,4,"n/a"))))</f>
        <v>2</v>
      </c>
      <c r="F59" s="522" t="s">
        <v>288</v>
      </c>
      <c r="G59" s="523"/>
      <c r="H59" s="523"/>
      <c r="I59" s="523"/>
      <c r="J59" s="523"/>
      <c r="K59" s="524"/>
      <c r="L59" s="375"/>
    </row>
    <row r="60" spans="1:19" s="129" customFormat="1" ht="48.75" customHeight="1" x14ac:dyDescent="0.3">
      <c r="A60" s="481" t="s">
        <v>36</v>
      </c>
      <c r="B60" s="481"/>
      <c r="C60" s="40" t="s">
        <v>286</v>
      </c>
      <c r="D60" s="48" t="s">
        <v>42</v>
      </c>
      <c r="E60" s="123">
        <f>IF(D60=$N$6,1,IF(D60=$N$5,2,IF(D60=$N$4,3,IF(D60=$N$3,4,"n/a"))))</f>
        <v>2</v>
      </c>
      <c r="F60" s="522" t="s">
        <v>289</v>
      </c>
      <c r="G60" s="523"/>
      <c r="H60" s="523"/>
      <c r="I60" s="523"/>
      <c r="J60" s="523"/>
      <c r="K60" s="524"/>
      <c r="L60" s="379"/>
    </row>
    <row r="61" spans="1:19" s="129" customFormat="1" ht="46.5" customHeight="1" thickBot="1" x14ac:dyDescent="0.35">
      <c r="A61" s="490" t="s">
        <v>37</v>
      </c>
      <c r="B61" s="490"/>
      <c r="C61" s="40" t="s">
        <v>286</v>
      </c>
      <c r="D61" s="184" t="s">
        <v>42</v>
      </c>
      <c r="E61" s="183">
        <f>IF(D61=$N$6,1,IF(D61=$N$5,2,IF(D61=$N$4,3,IF(D61=$N$3,4,"n/a"))))</f>
        <v>2</v>
      </c>
      <c r="F61" s="470" t="s">
        <v>236</v>
      </c>
      <c r="G61" s="471"/>
      <c r="H61" s="471"/>
      <c r="I61" s="471"/>
      <c r="J61" s="471"/>
      <c r="K61" s="472"/>
      <c r="L61" s="375"/>
    </row>
    <row r="62" spans="1:19" s="134" customFormat="1" ht="28.5" customHeight="1" thickBot="1" x14ac:dyDescent="0.3">
      <c r="A62" s="491"/>
      <c r="B62" s="492"/>
      <c r="C62" s="38" t="s">
        <v>24</v>
      </c>
      <c r="D62" s="29" t="str">
        <f>IF(E62&lt;1.5,"Low",IF(E62&lt;2.5,"Moderate",IF(E62&lt;3.5,"Substantial",IF(E62&lt;4.5,"High","n/a"))))</f>
        <v>Moderate</v>
      </c>
      <c r="E62" s="152">
        <f>IF(COUNT(E58:E61)=0,"n/a",AVERAGE(E58:E61))</f>
        <v>2.25</v>
      </c>
      <c r="F62" s="49">
        <f>E62</f>
        <v>2.25</v>
      </c>
      <c r="G62" s="125"/>
      <c r="H62" s="50" t="s">
        <v>23</v>
      </c>
      <c r="I62" s="320" t="str">
        <f>D62</f>
        <v>Moderate</v>
      </c>
      <c r="J62" s="91">
        <f>IF(I62=$N$7,"n/a",IF(AND(I62=$N$5,D62=$N$6),1.5,IF(AND(I62=$N$4,D62=$N$5),2.5,IF(AND(I62=$N$3,D62=$N$4),3.5,IF(AND(I62=$N$6,D62=$N$5),1.49,IF(AND(I62=$N$5,D62=$N$4),2.49,IF(AND(I62=$N$4,D62=$N$3),3.49,E62)))))))</f>
        <v>2.25</v>
      </c>
      <c r="K62" s="321" t="s">
        <v>91</v>
      </c>
      <c r="L62" s="371"/>
    </row>
    <row r="63" spans="1:19" s="106" customFormat="1" ht="21.75" customHeight="1" x14ac:dyDescent="0.25">
      <c r="A63" s="201" t="s">
        <v>150</v>
      </c>
      <c r="B63" s="145"/>
      <c r="C63" s="153"/>
      <c r="D63" s="145"/>
      <c r="E63" s="197"/>
      <c r="F63" s="197"/>
      <c r="G63" s="197"/>
      <c r="H63" s="197"/>
      <c r="I63" s="197"/>
      <c r="J63" s="197"/>
      <c r="K63" s="200"/>
      <c r="L63" s="371"/>
    </row>
    <row r="64" spans="1:19" s="155" customFormat="1" ht="64" customHeight="1" x14ac:dyDescent="0.25">
      <c r="A64" s="477" t="s">
        <v>151</v>
      </c>
      <c r="B64" s="478"/>
      <c r="C64" s="40" t="s">
        <v>230</v>
      </c>
      <c r="D64" s="198" t="s">
        <v>42</v>
      </c>
      <c r="E64" s="199">
        <f>IF(D64=$N$6,1,IF(D64=$N$5,2,IF(D64=$N$4,3,IF(D64=$N$3,4,"n/a"))))</f>
        <v>2</v>
      </c>
      <c r="F64" s="469" t="s">
        <v>292</v>
      </c>
      <c r="G64" s="469"/>
      <c r="H64" s="469"/>
      <c r="I64" s="469"/>
      <c r="J64" s="469"/>
      <c r="K64" s="469"/>
      <c r="L64" s="380"/>
      <c r="S64" s="156"/>
    </row>
    <row r="65" spans="1:19" s="155" customFormat="1" ht="48.75" customHeight="1" thickBot="1" x14ac:dyDescent="0.3">
      <c r="A65" s="482" t="s">
        <v>152</v>
      </c>
      <c r="B65" s="483"/>
      <c r="C65" s="40" t="s">
        <v>230</v>
      </c>
      <c r="D65" s="173" t="s">
        <v>42</v>
      </c>
      <c r="E65" s="171">
        <f>IF(D65=$N$6,1,IF(D65=$N$5,2,IF(D65=$N$4,3,IF(D65=$N$3,4,"n/a"))))</f>
        <v>2</v>
      </c>
      <c r="F65" s="470" t="s">
        <v>293</v>
      </c>
      <c r="G65" s="471"/>
      <c r="H65" s="471"/>
      <c r="I65" s="471"/>
      <c r="J65" s="471"/>
      <c r="K65" s="472"/>
      <c r="L65" s="380"/>
      <c r="S65" s="156"/>
    </row>
    <row r="66" spans="1:19" s="155" customFormat="1" ht="30" customHeight="1" thickBot="1" x14ac:dyDescent="0.3">
      <c r="A66" s="479"/>
      <c r="B66" s="480"/>
      <c r="C66" s="38" t="s">
        <v>24</v>
      </c>
      <c r="D66" s="29" t="str">
        <f>IF(E66&lt;1.5,"Low",IF(E66&lt;2.5,"Moderate",IF(E66&lt;3.5,"Substantial",IF(E66&lt;4.5,"High","n/a"))))</f>
        <v>Moderate</v>
      </c>
      <c r="E66" s="152">
        <f>IF(COUNT(E64:E65)=0,"n/a",AVERAGE(E64:E65))</f>
        <v>2</v>
      </c>
      <c r="F66" s="49">
        <f>E66</f>
        <v>2</v>
      </c>
      <c r="G66" s="219"/>
      <c r="H66" s="50" t="s">
        <v>23</v>
      </c>
      <c r="I66" s="320" t="str">
        <f>D66</f>
        <v>Moderate</v>
      </c>
      <c r="J66" s="91">
        <f>IF(I66=$N$7,"n/a",IF(AND(I66=$N$5,D66=$N$6),1.5,IF(AND(I66=$N$4,D66=$N$5),2.5,IF(AND(I66=$N$3,D66=$N$4),3.5,IF(AND(I66=$N$6,D66=$N$5),1.49,IF(AND(I66=$N$5,D66=$N$4),2.49,IF(AND(I66=$N$4,D66=$N$3),3.49,E66)))))))</f>
        <v>2</v>
      </c>
      <c r="K66" s="322" t="s">
        <v>91</v>
      </c>
      <c r="L66" s="381"/>
      <c r="S66" s="156"/>
    </row>
    <row r="67" spans="1:19" s="159" customFormat="1" ht="24.75" customHeight="1" thickBot="1" x14ac:dyDescent="0.3">
      <c r="A67" s="157" t="s">
        <v>218</v>
      </c>
      <c r="B67" s="158"/>
      <c r="C67" s="211"/>
      <c r="D67" s="211"/>
      <c r="E67" s="211"/>
      <c r="F67" s="211"/>
      <c r="G67" s="211"/>
      <c r="H67" s="211"/>
      <c r="I67" s="211"/>
      <c r="J67" s="211"/>
      <c r="K67" s="212"/>
      <c r="L67" s="373" t="s">
        <v>96</v>
      </c>
      <c r="Q67" s="160"/>
    </row>
    <row r="68" spans="1:19" s="161" customFormat="1" ht="23.25" customHeight="1" x14ac:dyDescent="0.25">
      <c r="A68" s="205" t="s">
        <v>211</v>
      </c>
      <c r="B68" s="206"/>
      <c r="C68" s="208"/>
      <c r="D68" s="209"/>
      <c r="E68" s="209"/>
      <c r="F68" s="209"/>
      <c r="G68" s="209"/>
      <c r="H68" s="209"/>
      <c r="I68" s="209"/>
      <c r="J68" s="209"/>
      <c r="K68" s="210"/>
      <c r="L68" s="380"/>
    </row>
    <row r="69" spans="1:19" s="161" customFormat="1" ht="42" x14ac:dyDescent="0.25">
      <c r="A69" s="504" t="s">
        <v>52</v>
      </c>
      <c r="B69" s="575"/>
      <c r="C69" s="227" t="s">
        <v>296</v>
      </c>
      <c r="D69" s="228" t="s">
        <v>42</v>
      </c>
      <c r="E69" s="123">
        <f>IF(D69=$N$6,1,IF(D69=$N$5,2,IF(D69=$N$4,3,IF(D69=$N$3,4,"n/a"))))</f>
        <v>2</v>
      </c>
      <c r="F69" s="499" t="s">
        <v>304</v>
      </c>
      <c r="G69" s="499"/>
      <c r="H69" s="499"/>
      <c r="I69" s="499"/>
      <c r="J69" s="499"/>
      <c r="K69" s="499"/>
      <c r="L69" s="373" t="s">
        <v>96</v>
      </c>
    </row>
    <row r="70" spans="1:19" s="161" customFormat="1" ht="44" customHeight="1" thickBot="1" x14ac:dyDescent="0.3">
      <c r="A70" s="484" t="s">
        <v>53</v>
      </c>
      <c r="B70" s="485"/>
      <c r="C70" s="227" t="s">
        <v>296</v>
      </c>
      <c r="D70" s="173" t="s">
        <v>42</v>
      </c>
      <c r="E70" s="183">
        <f>IF(D70=$N$6,1,IF(D70=$N$5,2,IF(D70=$N$4,3,IF(D70=$N$3,4,"n/a"))))</f>
        <v>2</v>
      </c>
      <c r="F70" s="493" t="s">
        <v>297</v>
      </c>
      <c r="G70" s="494"/>
      <c r="H70" s="493"/>
      <c r="I70" s="493"/>
      <c r="J70" s="494"/>
      <c r="K70" s="493"/>
      <c r="L70" s="373" t="s">
        <v>96</v>
      </c>
    </row>
    <row r="71" spans="1:19" s="161" customFormat="1" ht="27" customHeight="1" thickBot="1" x14ac:dyDescent="0.3">
      <c r="A71" s="488"/>
      <c r="B71" s="489"/>
      <c r="C71" s="215" t="s">
        <v>24</v>
      </c>
      <c r="D71" s="47" t="str">
        <f>IF(E71&lt;1.5,"Low",IF(E71&lt;2.5,"Moderate",IF(E71&lt;3.5,"Substantial",IF(E71&lt;4.5,"High","n/a"))))</f>
        <v>Moderate</v>
      </c>
      <c r="E71" s="152">
        <f>IF(COUNT(E69:E70)=0,"n/a",AVERAGE(E69:E70))</f>
        <v>2</v>
      </c>
      <c r="F71" s="30">
        <f>E71</f>
        <v>2</v>
      </c>
      <c r="G71" s="219"/>
      <c r="H71" s="31" t="s">
        <v>23</v>
      </c>
      <c r="I71" s="28" t="str">
        <f>D71</f>
        <v>Moderate</v>
      </c>
      <c r="J71" s="32">
        <f>IF(I71=$N$7,"n/a",IF(AND(I71=$N$5,D71=$N$6),1.5,IF(AND(I71=$N$4,D71=$N$5),2.5,IF(AND(I71=$N$3,D71=$N$4),3.5,IF(AND(I71=$N$6,D71=$N$5),1.49,IF(AND(I71=$N$5,D71=$N$4),2.49,IF(AND(I71=$N$4,D71=$N$3),3.49,E71)))))))</f>
        <v>2</v>
      </c>
      <c r="K71" s="188" t="s">
        <v>91</v>
      </c>
      <c r="L71" s="380"/>
    </row>
    <row r="72" spans="1:19" s="161" customFormat="1" ht="20.25" customHeight="1" x14ac:dyDescent="0.25">
      <c r="A72" s="308" t="s">
        <v>43</v>
      </c>
      <c r="B72" s="208"/>
      <c r="C72" s="209"/>
      <c r="D72" s="202"/>
      <c r="E72" s="203"/>
      <c r="F72" s="209"/>
      <c r="G72" s="209"/>
      <c r="H72" s="209"/>
      <c r="I72" s="209"/>
      <c r="J72" s="209"/>
      <c r="K72" s="210"/>
      <c r="L72" s="380"/>
    </row>
    <row r="73" spans="1:19" s="161" customFormat="1" ht="59" customHeight="1" x14ac:dyDescent="0.25">
      <c r="A73" s="473" t="s">
        <v>74</v>
      </c>
      <c r="B73" s="474"/>
      <c r="C73" s="227" t="s">
        <v>296</v>
      </c>
      <c r="D73" s="176" t="s">
        <v>42</v>
      </c>
      <c r="E73" s="123">
        <f>IF(D73=$N$6,1,IF(D73=$N$5,2,IF(D73=$N$4,3,IF(D73=$N$3,4,"n/a"))))</f>
        <v>2</v>
      </c>
      <c r="F73" s="580" t="s">
        <v>298</v>
      </c>
      <c r="G73" s="493"/>
      <c r="H73" s="493"/>
      <c r="I73" s="493"/>
      <c r="J73" s="493"/>
      <c r="K73" s="581"/>
      <c r="L73" s="373"/>
    </row>
    <row r="74" spans="1:19" s="161" customFormat="1" ht="91" customHeight="1" thickBot="1" x14ac:dyDescent="0.3">
      <c r="A74" s="484" t="s">
        <v>57</v>
      </c>
      <c r="B74" s="485"/>
      <c r="C74" s="227" t="s">
        <v>296</v>
      </c>
      <c r="D74" s="175" t="s">
        <v>42</v>
      </c>
      <c r="E74" s="183">
        <f>IF(D74=$N$6,1,IF(D74=$N$5,2,IF(D74=$N$4,3,IF(D74=$N$3,4,"n/a"))))</f>
        <v>2</v>
      </c>
      <c r="F74" s="572" t="s">
        <v>299</v>
      </c>
      <c r="G74" s="573"/>
      <c r="H74" s="573"/>
      <c r="I74" s="573"/>
      <c r="J74" s="573"/>
      <c r="K74" s="593"/>
      <c r="L74" s="373" t="s">
        <v>96</v>
      </c>
    </row>
    <row r="75" spans="1:19" s="161" customFormat="1" ht="25.5" customHeight="1" thickBot="1" x14ac:dyDescent="0.3">
      <c r="A75" s="500"/>
      <c r="B75" s="501"/>
      <c r="C75" s="46" t="s">
        <v>24</v>
      </c>
      <c r="D75" s="29" t="str">
        <f>IF(E75&lt;1.5,"Low",IF(E75&lt;2.5,"Moderate",IF(E75&lt;3.5,"Substantial",IF(E75&lt;4.5,"High","n/a"))))</f>
        <v>Moderate</v>
      </c>
      <c r="E75" s="152">
        <f>IF(COUNT(E73:E74)=0,"n/a",AVERAGE(E73:E74))</f>
        <v>2</v>
      </c>
      <c r="F75" s="49">
        <f>E75</f>
        <v>2</v>
      </c>
      <c r="G75" s="219"/>
      <c r="H75" s="50" t="s">
        <v>23</v>
      </c>
      <c r="I75" s="320" t="str">
        <f>D75</f>
        <v>Moderate</v>
      </c>
      <c r="J75" s="91">
        <f>IF(I75=$N$7,"n/a",IF(AND(I75=$N$5,D75=$N$6),1.5,IF(AND(I75=$N$4,D75=$N$5),2.5,IF(AND(I75=$N$3,D75=$N$4),3.5,IF(AND(I75=$N$6,D75=$N$5),1.49,IF(AND(I75=$N$5,D75=$N$4),2.49,IF(AND(I75=$N$4,D75=$N$3),3.49,E75)))))))</f>
        <v>2</v>
      </c>
      <c r="K75" s="92" t="s">
        <v>91</v>
      </c>
      <c r="L75" s="380"/>
    </row>
    <row r="76" spans="1:19" s="161" customFormat="1" ht="21" customHeight="1" x14ac:dyDescent="0.25">
      <c r="A76" s="205" t="s">
        <v>54</v>
      </c>
      <c r="B76" s="206"/>
      <c r="C76" s="202"/>
      <c r="D76" s="202"/>
      <c r="E76" s="202"/>
      <c r="F76" s="202"/>
      <c r="G76" s="202"/>
      <c r="H76" s="202"/>
      <c r="I76" s="202"/>
      <c r="J76" s="202"/>
      <c r="K76" s="204"/>
      <c r="L76" s="380"/>
    </row>
    <row r="77" spans="1:19" s="161" customFormat="1" ht="87" customHeight="1" x14ac:dyDescent="0.25">
      <c r="A77" s="504" t="s">
        <v>55</v>
      </c>
      <c r="B77" s="575"/>
      <c r="C77" s="227" t="s">
        <v>296</v>
      </c>
      <c r="D77" s="176" t="s">
        <v>42</v>
      </c>
      <c r="E77" s="123">
        <f>IF(D77=$N$6,1,IF(D77=$N$5,2,IF(D77=$N$4,3,IF(D77=$N$3,4,"n/a"))))</f>
        <v>2</v>
      </c>
      <c r="F77" s="499" t="s">
        <v>300</v>
      </c>
      <c r="G77" s="499"/>
      <c r="H77" s="499"/>
      <c r="I77" s="499"/>
      <c r="J77" s="499"/>
      <c r="K77" s="499"/>
      <c r="L77" s="380"/>
    </row>
    <row r="78" spans="1:19" s="161" customFormat="1" ht="44.5" customHeight="1" x14ac:dyDescent="0.25">
      <c r="A78" s="504" t="s">
        <v>56</v>
      </c>
      <c r="B78" s="505"/>
      <c r="C78" s="227" t="s">
        <v>296</v>
      </c>
      <c r="D78" s="48" t="s">
        <v>42</v>
      </c>
      <c r="E78" s="123">
        <f>IF(D78=$N$6,1,IF(D78=$N$5,2,IF(D78=$N$4,3,IF(D78=$N$3,4,"n/a"))))</f>
        <v>2</v>
      </c>
      <c r="F78" s="493" t="s">
        <v>301</v>
      </c>
      <c r="G78" s="493"/>
      <c r="H78" s="493"/>
      <c r="I78" s="493"/>
      <c r="J78" s="493"/>
      <c r="K78" s="493"/>
      <c r="L78" s="373" t="s">
        <v>96</v>
      </c>
    </row>
    <row r="79" spans="1:19" s="161" customFormat="1" ht="107.5" customHeight="1" thickBot="1" x14ac:dyDescent="0.3">
      <c r="A79" s="504" t="s">
        <v>75</v>
      </c>
      <c r="B79" s="505"/>
      <c r="C79" s="227" t="s">
        <v>296</v>
      </c>
      <c r="D79" s="175" t="s">
        <v>42</v>
      </c>
      <c r="E79" s="183">
        <f>IF(D79=$N$6,1,IF(D79=$N$5,2,IF(D79=$N$4,3,IF(D79=$N$3,4,"n/a"))))</f>
        <v>2</v>
      </c>
      <c r="F79" s="493" t="s">
        <v>302</v>
      </c>
      <c r="G79" s="494"/>
      <c r="H79" s="493"/>
      <c r="I79" s="493"/>
      <c r="J79" s="494"/>
      <c r="K79" s="493"/>
      <c r="L79" s="373" t="s">
        <v>96</v>
      </c>
    </row>
    <row r="80" spans="1:19" s="161" customFormat="1" ht="27.75" customHeight="1" thickBot="1" x14ac:dyDescent="0.3">
      <c r="A80" s="500"/>
      <c r="B80" s="501"/>
      <c r="C80" s="46" t="s">
        <v>24</v>
      </c>
      <c r="D80" s="29" t="str">
        <f>IF(E80&lt;1.5,"Low",IF(E80&lt;2.5,"Moderate",IF(E80&lt;3.5,"Substantial",IF(E80&lt;4.5,"High","n/a"))))</f>
        <v>Moderate</v>
      </c>
      <c r="E80" s="152">
        <f>IF(COUNT(E77:E79)=0,"n/a",AVERAGE(E77:E79))</f>
        <v>2</v>
      </c>
      <c r="F80" s="30">
        <f>E80</f>
        <v>2</v>
      </c>
      <c r="G80" s="219"/>
      <c r="H80" s="31" t="s">
        <v>23</v>
      </c>
      <c r="I80" s="28" t="str">
        <f>D80</f>
        <v>Moderate</v>
      </c>
      <c r="J80" s="32">
        <f>IF(I80=$N$7,"n/a",IF(AND(I80=$N$5,D80=$N$6),1.5,IF(AND(I80=$N$4,D80=$N$5),2.5,IF(AND(I80=$N$3,D80=$N$4),3.5,IF(AND(I80=$N$6,D80=$N$5),1.49,IF(AND(I80=$N$5,D80=$N$4),2.49,IF(AND(I80=$N$4,D80=$N$3),3.49,E80)))))))</f>
        <v>2</v>
      </c>
      <c r="K80" s="89" t="s">
        <v>91</v>
      </c>
      <c r="L80" s="380"/>
    </row>
    <row r="81" spans="1:17" s="161" customFormat="1" ht="21" customHeight="1" x14ac:dyDescent="0.25">
      <c r="A81" s="207" t="s">
        <v>58</v>
      </c>
      <c r="B81" s="202"/>
      <c r="C81" s="202"/>
      <c r="D81" s="202"/>
      <c r="E81" s="202"/>
      <c r="F81" s="202"/>
      <c r="G81" s="202"/>
      <c r="H81" s="202"/>
      <c r="I81" s="202"/>
      <c r="J81" s="202"/>
      <c r="K81" s="204"/>
      <c r="L81" s="380"/>
    </row>
    <row r="82" spans="1:17" s="161" customFormat="1" ht="78.5" customHeight="1" x14ac:dyDescent="0.25">
      <c r="A82" s="504" t="s">
        <v>77</v>
      </c>
      <c r="B82" s="575"/>
      <c r="C82" s="227" t="s">
        <v>296</v>
      </c>
      <c r="D82" s="176" t="s">
        <v>42</v>
      </c>
      <c r="E82" s="123">
        <f>IF(D82=$N$6,1,IF(D82=$N$5,2,IF(D82=$N$4,3,IF(D82=$N$3,4,"n/a"))))</f>
        <v>2</v>
      </c>
      <c r="F82" s="499" t="s">
        <v>303</v>
      </c>
      <c r="G82" s="499"/>
      <c r="H82" s="499"/>
      <c r="I82" s="499"/>
      <c r="J82" s="499"/>
      <c r="K82" s="499"/>
      <c r="L82" s="380"/>
    </row>
    <row r="83" spans="1:17" s="161" customFormat="1" ht="52.5" customHeight="1" thickBot="1" x14ac:dyDescent="0.3">
      <c r="A83" s="484" t="s">
        <v>78</v>
      </c>
      <c r="B83" s="485"/>
      <c r="C83" s="227" t="s">
        <v>296</v>
      </c>
      <c r="D83" s="175" t="s">
        <v>42</v>
      </c>
      <c r="E83" s="183">
        <f>IF(D83=$N$6,1,IF(D83=$N$5,2,IF(D83=$N$4,3,IF(D83=$N$3,4,"n/a"))))</f>
        <v>2</v>
      </c>
      <c r="F83" s="572" t="s">
        <v>345</v>
      </c>
      <c r="G83" s="573"/>
      <c r="H83" s="573"/>
      <c r="I83" s="573"/>
      <c r="J83" s="573"/>
      <c r="K83" s="574"/>
      <c r="L83" s="373" t="s">
        <v>96</v>
      </c>
      <c r="Q83" s="162"/>
    </row>
    <row r="84" spans="1:17" s="161" customFormat="1" ht="26.25" customHeight="1" thickBot="1" x14ac:dyDescent="0.3">
      <c r="A84" s="213"/>
      <c r="B84" s="214"/>
      <c r="C84" s="215" t="s">
        <v>24</v>
      </c>
      <c r="D84" s="29" t="str">
        <f>IF(E84&lt;1.5,"Low",IF(E84&lt;2.5,"Moderate",IF(E84&lt;3.5,"Substantial",IF(E84&lt;4.5,"High","n/a"))))</f>
        <v>Moderate</v>
      </c>
      <c r="E84" s="152">
        <f>IF(COUNT(E82:E83)=0,"n/a",AVERAGE(E82:E83))</f>
        <v>2</v>
      </c>
      <c r="F84" s="49">
        <f>E84</f>
        <v>2</v>
      </c>
      <c r="G84" s="220"/>
      <c r="H84" s="319" t="s">
        <v>23</v>
      </c>
      <c r="I84" s="320" t="str">
        <f>D84</f>
        <v>Moderate</v>
      </c>
      <c r="J84" s="91">
        <f>IF(I84=$N$7,"n/a",IF(AND(I84=$N$5,D84=$N$6),1.5,IF(AND(I84=$N$4,D84=$N$5),2.5,IF(AND(I84=$N$3,D84=$N$4),3.5,IF(AND(I84=$N$6,D84=$N$5),1.49,IF(AND(I84=$N$5,D84=$N$4),2.49,IF(AND(I84=$N$4,D84=$N$3),3.49,E84)))))))</f>
        <v>2</v>
      </c>
      <c r="K84" s="321" t="s">
        <v>91</v>
      </c>
      <c r="L84" s="380"/>
      <c r="Q84" s="163"/>
    </row>
    <row r="85" spans="1:17" s="161" customFormat="1" ht="26.25" customHeight="1" thickBot="1" x14ac:dyDescent="0.3">
      <c r="A85" s="287" t="s">
        <v>219</v>
      </c>
      <c r="B85" s="286"/>
      <c r="C85" s="286"/>
      <c r="D85" s="286"/>
      <c r="E85" s="286"/>
      <c r="F85" s="286"/>
      <c r="G85" s="286"/>
      <c r="H85" s="286"/>
      <c r="I85" s="286"/>
      <c r="J85" s="286"/>
      <c r="K85" s="286"/>
      <c r="L85" s="380"/>
      <c r="Q85" s="163"/>
    </row>
    <row r="86" spans="1:17" s="161" customFormat="1" ht="21.75" customHeight="1" x14ac:dyDescent="0.25">
      <c r="A86" s="389" t="s">
        <v>175</v>
      </c>
      <c r="B86" s="288"/>
      <c r="C86" s="288"/>
      <c r="D86" s="288"/>
      <c r="E86" s="288"/>
      <c r="F86" s="288"/>
      <c r="G86" s="288"/>
      <c r="H86" s="288"/>
      <c r="I86" s="288"/>
      <c r="J86" s="288"/>
      <c r="K86" s="289"/>
      <c r="L86" s="380"/>
      <c r="Q86" s="163"/>
    </row>
    <row r="87" spans="1:17" s="161" customFormat="1" ht="78" customHeight="1" x14ac:dyDescent="0.25">
      <c r="A87" s="512" t="s">
        <v>153</v>
      </c>
      <c r="B87" s="513"/>
      <c r="C87" s="290" t="s">
        <v>312</v>
      </c>
      <c r="D87" s="228" t="s">
        <v>5</v>
      </c>
      <c r="E87" s="216">
        <f>IF(D87=$N$6,1,IF(D87=$N$5,2,IF(D87=$N$4,3,IF(D87=$N$3,4,"n/a"))))</f>
        <v>3</v>
      </c>
      <c r="F87" s="499" t="s">
        <v>314</v>
      </c>
      <c r="G87" s="499"/>
      <c r="H87" s="499"/>
      <c r="I87" s="499"/>
      <c r="J87" s="499"/>
      <c r="K87" s="499"/>
      <c r="L87" s="380"/>
      <c r="Q87" s="163"/>
    </row>
    <row r="88" spans="1:17" s="161" customFormat="1" ht="59" customHeight="1" x14ac:dyDescent="0.25">
      <c r="A88" s="512" t="s">
        <v>154</v>
      </c>
      <c r="B88" s="513"/>
      <c r="C88" s="290" t="s">
        <v>312</v>
      </c>
      <c r="D88" s="228" t="s">
        <v>5</v>
      </c>
      <c r="E88" s="216">
        <f>IF(D88=$N$6,1,IF(D88=$N$5,2,IF(D88=$N$4,3,IF(D88=$N$3,4,"n/a"))))</f>
        <v>3</v>
      </c>
      <c r="F88" s="499" t="s">
        <v>346</v>
      </c>
      <c r="G88" s="499"/>
      <c r="H88" s="499"/>
      <c r="I88" s="499"/>
      <c r="J88" s="499"/>
      <c r="K88" s="499"/>
      <c r="L88" s="373" t="s">
        <v>96</v>
      </c>
      <c r="Q88" s="163"/>
    </row>
    <row r="89" spans="1:17" s="161" customFormat="1" ht="34.5" x14ac:dyDescent="0.25">
      <c r="A89" s="512" t="s">
        <v>155</v>
      </c>
      <c r="B89" s="513"/>
      <c r="C89" s="290" t="s">
        <v>312</v>
      </c>
      <c r="D89" s="228" t="s">
        <v>42</v>
      </c>
      <c r="E89" s="216">
        <f>IF(D89=$N$6,1,IF(D89=$N$5,2,IF(D89=$N$4,3,IF(D89=$N$3,4,"n/a"))))</f>
        <v>2</v>
      </c>
      <c r="F89" s="499" t="s">
        <v>231</v>
      </c>
      <c r="G89" s="499"/>
      <c r="H89" s="499"/>
      <c r="I89" s="499"/>
      <c r="J89" s="499"/>
      <c r="K89" s="499"/>
      <c r="L89" s="380"/>
      <c r="Q89" s="163"/>
    </row>
    <row r="90" spans="1:17" s="161" customFormat="1" ht="186.5" customHeight="1" thickBot="1" x14ac:dyDescent="0.3">
      <c r="A90" s="512" t="s">
        <v>176</v>
      </c>
      <c r="B90" s="513"/>
      <c r="C90" s="290" t="s">
        <v>312</v>
      </c>
      <c r="D90" s="228" t="s">
        <v>42</v>
      </c>
      <c r="E90" s="216">
        <f>IF(D90=$N$6,1,IF(D90=$N$5,2,IF(D90=$N$4,3,IF(D90=$N$3,4,"n/a"))))</f>
        <v>2</v>
      </c>
      <c r="F90" s="499" t="s">
        <v>317</v>
      </c>
      <c r="G90" s="499"/>
      <c r="H90" s="499"/>
      <c r="I90" s="499"/>
      <c r="J90" s="514"/>
      <c r="K90" s="499"/>
      <c r="L90" s="380"/>
      <c r="Q90" s="163"/>
    </row>
    <row r="91" spans="1:17" s="161" customFormat="1" ht="26.25" customHeight="1" thickBot="1" x14ac:dyDescent="0.3">
      <c r="A91" s="517"/>
      <c r="B91" s="518"/>
      <c r="C91" s="291" t="s">
        <v>24</v>
      </c>
      <c r="D91" s="29" t="str">
        <f>IF(E91&lt;1.5,"Low",IF(E91&lt;2.5,"Moderate",IF(E91&lt;3.5,"Substantial",IF(E91&lt;4.5,"High","n/a"))))</f>
        <v>Substantial</v>
      </c>
      <c r="E91" s="152">
        <f>IF(COUNT(E87:E90)=0,"n/a",AVERAGE(E87:E90))</f>
        <v>2.5</v>
      </c>
      <c r="F91" s="30">
        <f>E91</f>
        <v>2.5</v>
      </c>
      <c r="G91" s="220"/>
      <c r="H91" s="51" t="s">
        <v>23</v>
      </c>
      <c r="I91" s="28" t="str">
        <f>D91</f>
        <v>Substantial</v>
      </c>
      <c r="J91" s="32">
        <f>IF(I91=$N$7,"n/a",IF(AND(I91=$N$5,D91=$N$6),1.5,IF(AND(I91=$N$4,D91=$N$5),2.5,IF(AND(I91=$N$3,D91=$N$4),3.5,IF(AND(I91=$N$6,D91=$N$5),1.49,IF(AND(I91=$N$5,D91=$N$4),2.49,IF(AND(I91=$N$4,D91=$N$3),3.49,E91)))))))</f>
        <v>2.5</v>
      </c>
      <c r="K91" s="89" t="s">
        <v>91</v>
      </c>
      <c r="L91" s="380"/>
      <c r="Q91" s="163"/>
    </row>
    <row r="92" spans="1:17" s="161" customFormat="1" ht="21" customHeight="1" x14ac:dyDescent="0.25">
      <c r="A92" s="389" t="s">
        <v>166</v>
      </c>
      <c r="B92" s="288"/>
      <c r="C92" s="288"/>
      <c r="D92" s="288"/>
      <c r="E92" s="288"/>
      <c r="F92" s="288"/>
      <c r="G92" s="288"/>
      <c r="H92" s="288"/>
      <c r="I92" s="288"/>
      <c r="J92" s="288"/>
      <c r="K92" s="289"/>
      <c r="L92" s="380"/>
      <c r="Q92" s="163"/>
    </row>
    <row r="93" spans="1:17" s="161" customFormat="1" ht="77" customHeight="1" x14ac:dyDescent="0.25">
      <c r="A93" s="512" t="s">
        <v>167</v>
      </c>
      <c r="B93" s="513"/>
      <c r="C93" s="290" t="s">
        <v>312</v>
      </c>
      <c r="D93" s="176" t="s">
        <v>42</v>
      </c>
      <c r="E93" s="216">
        <f>IF(D93=$N$6,1,IF(D93=$N$5,2,IF(D93=$N$4,3,IF(D93=$N$3,4,"n/a"))))</f>
        <v>2</v>
      </c>
      <c r="F93" s="499" t="s">
        <v>319</v>
      </c>
      <c r="G93" s="499"/>
      <c r="H93" s="499"/>
      <c r="I93" s="499"/>
      <c r="J93" s="499"/>
      <c r="K93" s="499"/>
      <c r="L93" s="380"/>
      <c r="Q93" s="163"/>
    </row>
    <row r="94" spans="1:17" s="161" customFormat="1" ht="75.5" customHeight="1" thickBot="1" x14ac:dyDescent="0.3">
      <c r="A94" s="586" t="s">
        <v>178</v>
      </c>
      <c r="B94" s="587"/>
      <c r="C94" s="290" t="s">
        <v>312</v>
      </c>
      <c r="D94" s="175" t="s">
        <v>42</v>
      </c>
      <c r="E94" s="183">
        <f>IF(D94=$N$6,1,IF(D94=$N$5,2,IF(D94=$N$4,3,IF(D94=$N$3,4,"n/a"))))</f>
        <v>2</v>
      </c>
      <c r="F94" s="584" t="s">
        <v>318</v>
      </c>
      <c r="G94" s="585"/>
      <c r="H94" s="585"/>
      <c r="I94" s="585"/>
      <c r="J94" s="585"/>
      <c r="K94" s="583"/>
      <c r="L94" s="373" t="s">
        <v>96</v>
      </c>
      <c r="Q94" s="163"/>
    </row>
    <row r="95" spans="1:17" s="161" customFormat="1" ht="26.25" customHeight="1" thickBot="1" x14ac:dyDescent="0.3">
      <c r="A95" s="588"/>
      <c r="B95" s="589"/>
      <c r="C95" s="291" t="s">
        <v>24</v>
      </c>
      <c r="D95" s="29" t="str">
        <f>IF(E95&lt;1.5,"Low",IF(E95&lt;2.5,"Moderate",IF(E95&lt;3.5,"Substantial",IF(E95&lt;4.5,"High","n/a"))))</f>
        <v>Moderate</v>
      </c>
      <c r="E95" s="152">
        <f>IF(COUNT(E93:E94)=0,"n/a",AVERAGE(E93:E94))</f>
        <v>2</v>
      </c>
      <c r="F95" s="30">
        <f>E95</f>
        <v>2</v>
      </c>
      <c r="G95" s="219"/>
      <c r="H95" s="31" t="s">
        <v>23</v>
      </c>
      <c r="I95" s="28" t="str">
        <f>D95</f>
        <v>Moderate</v>
      </c>
      <c r="J95" s="32">
        <f>IF(I95=$N$7,"n/a",IF(AND(I95=$N$5,D95=$N$6),1.5,IF(AND(I95=$N$4,D95=$N$5),2.5,IF(AND(I95=$N$3,D95=$N$4),3.5,IF(AND(I95=$N$6,D95=$N$5),1.49,IF(AND(I95=$N$5,D95=$N$4),2.49,IF(AND(I95=$N$4,D95=$N$3),3.49,E95)))))))</f>
        <v>2</v>
      </c>
      <c r="K95" s="89" t="s">
        <v>91</v>
      </c>
      <c r="L95" s="380"/>
      <c r="Q95" s="163"/>
    </row>
    <row r="96" spans="1:17" s="161" customFormat="1" ht="21" customHeight="1" x14ac:dyDescent="0.25">
      <c r="A96" s="389" t="s">
        <v>157</v>
      </c>
      <c r="B96" s="288"/>
      <c r="C96" s="288"/>
      <c r="D96" s="288"/>
      <c r="E96" s="288"/>
      <c r="F96" s="288"/>
      <c r="G96" s="288"/>
      <c r="H96" s="288"/>
      <c r="I96" s="288"/>
      <c r="J96" s="288"/>
      <c r="K96" s="289"/>
      <c r="L96" s="380"/>
      <c r="Q96" s="163"/>
    </row>
    <row r="97" spans="1:17" s="161" customFormat="1" ht="118" customHeight="1" x14ac:dyDescent="0.25">
      <c r="A97" s="512" t="s">
        <v>158</v>
      </c>
      <c r="B97" s="513"/>
      <c r="C97" s="290" t="s">
        <v>312</v>
      </c>
      <c r="D97" s="176" t="s">
        <v>5</v>
      </c>
      <c r="E97" s="123">
        <f>IF(D97=$N$6,1,IF(D97=$N$5,2,IF(D97=$N$4,3,IF(D97=$N$3,4,"n/a"))))</f>
        <v>3</v>
      </c>
      <c r="F97" s="499" t="s">
        <v>325</v>
      </c>
      <c r="G97" s="499"/>
      <c r="H97" s="499"/>
      <c r="I97" s="499"/>
      <c r="J97" s="499"/>
      <c r="K97" s="499"/>
      <c r="L97" s="373" t="s">
        <v>96</v>
      </c>
      <c r="Q97" s="163"/>
    </row>
    <row r="98" spans="1:17" s="161" customFormat="1" ht="34.5" x14ac:dyDescent="0.25">
      <c r="A98" s="586" t="s">
        <v>159</v>
      </c>
      <c r="B98" s="590"/>
      <c r="C98" s="290" t="s">
        <v>312</v>
      </c>
      <c r="D98" s="48" t="s">
        <v>42</v>
      </c>
      <c r="E98" s="123">
        <f>IF(D98=$N$6,1,IF(D98=$N$5,2,IF(D98=$N$4,3,IF(D98=$N$3,4,"n/a"))))</f>
        <v>2</v>
      </c>
      <c r="F98" s="580" t="s">
        <v>322</v>
      </c>
      <c r="G98" s="493"/>
      <c r="H98" s="493"/>
      <c r="I98" s="493"/>
      <c r="J98" s="493"/>
      <c r="K98" s="581"/>
      <c r="L98" s="373" t="s">
        <v>96</v>
      </c>
      <c r="P98" s="306"/>
      <c r="Q98" s="163"/>
    </row>
    <row r="99" spans="1:17" s="161" customFormat="1" ht="38.5" customHeight="1" thickBot="1" x14ac:dyDescent="0.3">
      <c r="A99" s="591" t="s">
        <v>160</v>
      </c>
      <c r="B99" s="592"/>
      <c r="C99" s="290" t="s">
        <v>312</v>
      </c>
      <c r="D99" s="284" t="s">
        <v>5</v>
      </c>
      <c r="E99" s="285">
        <f>IF(D99=$N$6,1,IF(D99=$N$5,2,IF(D99=$N$4,3,IF(D99=$N$3,4,"n/a"))))</f>
        <v>3</v>
      </c>
      <c r="F99" s="582" t="s">
        <v>323</v>
      </c>
      <c r="G99" s="494"/>
      <c r="H99" s="494"/>
      <c r="I99" s="494"/>
      <c r="J99" s="494"/>
      <c r="K99" s="583"/>
      <c r="L99" s="380"/>
      <c r="P99" s="306"/>
      <c r="Q99" s="163"/>
    </row>
    <row r="100" spans="1:17" s="161" customFormat="1" ht="26.25" customHeight="1" thickBot="1" x14ac:dyDescent="0.3">
      <c r="A100" s="578"/>
      <c r="B100" s="579"/>
      <c r="C100" s="291" t="s">
        <v>24</v>
      </c>
      <c r="D100" s="29" t="str">
        <f>IF(E100&lt;1.5,"Low",IF(E100&lt;2.5,"Moderate",IF(E100&lt;3.5,"Substantial",IF(E100&lt;4.5,"High","n/a"))))</f>
        <v>Substantial</v>
      </c>
      <c r="E100" s="152">
        <f>IF(COUNT(E97:E99)=0,"n/a",AVERAGE(E97:E99))</f>
        <v>2.6666666666666665</v>
      </c>
      <c r="F100" s="30">
        <f>E100</f>
        <v>2.6666666666666665</v>
      </c>
      <c r="G100" s="219"/>
      <c r="H100" s="31" t="s">
        <v>23</v>
      </c>
      <c r="I100" s="28" t="str">
        <f>D100</f>
        <v>Substantial</v>
      </c>
      <c r="J100" s="32">
        <f>IF(I100=$N$7,"n/a",IF(AND(I100=$N$5,D100=$N$6),1.5,IF(AND(I100=$N$4,D100=$N$5),2.5,IF(AND(I100=$N$3,D100=$N$4),3.5,IF(AND(I100=$N$6,D100=$N$5),1.49,IF(AND(I100=$N$5,D100=$N$4),2.49,IF(AND(I100=$N$4,D100=$N$3),3.49,E100)))))))</f>
        <v>2.6666666666666665</v>
      </c>
      <c r="K100" s="89" t="s">
        <v>91</v>
      </c>
      <c r="L100" s="380"/>
      <c r="P100" s="306"/>
      <c r="Q100" s="163"/>
    </row>
    <row r="101" spans="1:17" s="161" customFormat="1" ht="23.25" customHeight="1" thickBot="1" x14ac:dyDescent="0.3">
      <c r="A101" s="164" t="s">
        <v>220</v>
      </c>
      <c r="B101" s="165"/>
      <c r="C101" s="165"/>
      <c r="D101" s="165"/>
      <c r="E101" s="165"/>
      <c r="F101" s="165"/>
      <c r="G101" s="165"/>
      <c r="H101" s="165"/>
      <c r="I101" s="165"/>
      <c r="J101" s="165"/>
      <c r="K101" s="165"/>
      <c r="L101" s="380"/>
      <c r="M101" s="163"/>
    </row>
    <row r="102" spans="1:17" s="161" customFormat="1" ht="20.25" customHeight="1" x14ac:dyDescent="0.25">
      <c r="A102" s="390" t="s">
        <v>162</v>
      </c>
      <c r="B102" s="217"/>
      <c r="C102" s="217"/>
      <c r="D102" s="217"/>
      <c r="E102" s="217"/>
      <c r="F102" s="217"/>
      <c r="G102" s="217"/>
      <c r="H102" s="217"/>
      <c r="I102" s="217"/>
      <c r="J102" s="217"/>
      <c r="K102" s="218"/>
      <c r="L102" s="380"/>
    </row>
    <row r="103" spans="1:17" s="161" customFormat="1" ht="49" customHeight="1" x14ac:dyDescent="0.25">
      <c r="A103" s="497" t="s">
        <v>181</v>
      </c>
      <c r="B103" s="498"/>
      <c r="C103" s="229" t="s">
        <v>331</v>
      </c>
      <c r="D103" s="228" t="s">
        <v>42</v>
      </c>
      <c r="E103" s="216">
        <f>IF(D103=$N$6,1,IF(D103=$N$5,2,IF(D103=$N$4,3,IF(D103=$N$3,4,"n/a"))))</f>
        <v>2</v>
      </c>
      <c r="F103" s="499" t="s">
        <v>326</v>
      </c>
      <c r="G103" s="499"/>
      <c r="H103" s="499"/>
      <c r="I103" s="499"/>
      <c r="J103" s="499"/>
      <c r="K103" s="499"/>
      <c r="L103" s="373" t="s">
        <v>96</v>
      </c>
      <c r="Q103" s="163"/>
    </row>
    <row r="104" spans="1:17" s="161" customFormat="1" ht="59.15" customHeight="1" x14ac:dyDescent="0.25">
      <c r="A104" s="568" t="s">
        <v>182</v>
      </c>
      <c r="B104" s="569"/>
      <c r="C104" s="229" t="s">
        <v>331</v>
      </c>
      <c r="D104" s="198" t="s">
        <v>42</v>
      </c>
      <c r="E104" s="123">
        <f>IF(D104=$N$6,1,IF(D104=$N$5,2,IF(D104=$N$4,3,IF(D104=$N$3,4,"n/a"))))</f>
        <v>2</v>
      </c>
      <c r="F104" s="493" t="s">
        <v>327</v>
      </c>
      <c r="G104" s="493"/>
      <c r="H104" s="493"/>
      <c r="I104" s="493"/>
      <c r="J104" s="493"/>
      <c r="K104" s="493"/>
      <c r="L104" s="373" t="s">
        <v>96</v>
      </c>
      <c r="Q104" s="166"/>
    </row>
    <row r="105" spans="1:17" ht="64.5" customHeight="1" thickBot="1" x14ac:dyDescent="0.3">
      <c r="A105" s="510" t="s">
        <v>183</v>
      </c>
      <c r="B105" s="511"/>
      <c r="C105" s="229" t="s">
        <v>331</v>
      </c>
      <c r="D105" s="173" t="s">
        <v>79</v>
      </c>
      <c r="E105" s="183">
        <f>IF(D105=$N$6,1,IF(D105=$N$5,2,IF(D105=$N$4,3,IF(D105=$N$3,4,"n/a"))))</f>
        <v>1</v>
      </c>
      <c r="F105" s="493" t="s">
        <v>328</v>
      </c>
      <c r="G105" s="494"/>
      <c r="H105" s="493"/>
      <c r="I105" s="493"/>
      <c r="J105" s="494"/>
      <c r="K105" s="493"/>
      <c r="L105" s="373" t="s">
        <v>96</v>
      </c>
    </row>
    <row r="106" spans="1:17" ht="32.25" customHeight="1" thickBot="1" x14ac:dyDescent="0.3">
      <c r="A106" s="515"/>
      <c r="B106" s="516"/>
      <c r="C106" s="41" t="s">
        <v>24</v>
      </c>
      <c r="D106" s="29" t="str">
        <f>IF(E106&lt;1.5,"Low",IF(E106&lt;2.5,"Moderate",IF(E106&lt;3.5,"Substantial",IF(E106&lt;4.5,"High","n/a"))))</f>
        <v>Moderate</v>
      </c>
      <c r="E106" s="152">
        <f>IF(COUNT(E103:E105)=0,"n/a",AVERAGE(E103:E105))</f>
        <v>1.6666666666666667</v>
      </c>
      <c r="F106" s="30">
        <f>E106</f>
        <v>1.6666666666666667</v>
      </c>
      <c r="G106" s="220"/>
      <c r="H106" s="51" t="s">
        <v>23</v>
      </c>
      <c r="I106" s="28" t="str">
        <f>D106</f>
        <v>Moderate</v>
      </c>
      <c r="J106" s="32">
        <f>IF(I106=$N$7,"n/a",IF(AND(I106=$N$5,D106=$N$6),1.5,IF(AND(I106=$N$4,D106=$N$5),2.5,IF(AND(I106=$N$3,D106=$N$4),3.5,IF(AND(I106=$N$6,D106=$N$5),1.49,IF(AND(I106=$N$5,D106=$N$4),2.49,IF(AND(I106=$N$4,D106=$N$3),3.49,E106)))))))</f>
        <v>1.6666666666666667</v>
      </c>
      <c r="K106" s="89" t="s">
        <v>91</v>
      </c>
      <c r="L106" s="375"/>
    </row>
    <row r="107" spans="1:17" ht="19.5" customHeight="1" x14ac:dyDescent="0.25">
      <c r="A107" s="391" t="s">
        <v>163</v>
      </c>
      <c r="B107" s="217"/>
      <c r="C107" s="217"/>
      <c r="D107" s="217"/>
      <c r="E107" s="217"/>
      <c r="F107" s="217"/>
      <c r="G107" s="217"/>
      <c r="H107" s="217"/>
      <c r="I107" s="217"/>
      <c r="J107" s="217"/>
      <c r="K107" s="218"/>
      <c r="L107" s="375"/>
    </row>
    <row r="108" spans="1:17" ht="58.5" customHeight="1" x14ac:dyDescent="0.25">
      <c r="A108" s="497" t="s">
        <v>184</v>
      </c>
      <c r="B108" s="498"/>
      <c r="C108" s="229" t="s">
        <v>331</v>
      </c>
      <c r="D108" s="176" t="s">
        <v>42</v>
      </c>
      <c r="E108" s="216">
        <f>IF(D108=$N$6,1,IF(D108=$N$5,2,IF(D108=$N$4,3,IF(D108=$N$3,4,"n/a"))))</f>
        <v>2</v>
      </c>
      <c r="F108" s="499" t="s">
        <v>329</v>
      </c>
      <c r="G108" s="499"/>
      <c r="H108" s="499"/>
      <c r="I108" s="499"/>
      <c r="J108" s="499"/>
      <c r="K108" s="499"/>
      <c r="L108" s="375"/>
    </row>
    <row r="109" spans="1:17" ht="56.5" customHeight="1" thickBot="1" x14ac:dyDescent="0.3">
      <c r="A109" s="570" t="s">
        <v>185</v>
      </c>
      <c r="B109" s="571"/>
      <c r="C109" s="229" t="s">
        <v>331</v>
      </c>
      <c r="D109" s="175" t="s">
        <v>42</v>
      </c>
      <c r="E109" s="183">
        <f>IF(D109=$N$6,1,IF(D109=$N$5,2,IF(D109=$N$4,3,IF(D109=$N$3,4,"n/a"))))</f>
        <v>2</v>
      </c>
      <c r="F109" s="584" t="s">
        <v>330</v>
      </c>
      <c r="G109" s="585"/>
      <c r="H109" s="585"/>
      <c r="I109" s="585"/>
      <c r="J109" s="585"/>
      <c r="K109" s="583"/>
      <c r="L109" s="375"/>
    </row>
    <row r="110" spans="1:17" ht="27" customHeight="1" thickBot="1" x14ac:dyDescent="0.3">
      <c r="A110" s="495"/>
      <c r="B110" s="496"/>
      <c r="C110" s="41" t="s">
        <v>24</v>
      </c>
      <c r="D110" s="29" t="str">
        <f>IF(E110&lt;1.5,"Low",IF(E110&lt;2.5,"Moderate",IF(E110&lt;3.5,"Substantial",IF(E110&lt;4.5,"High","n/a"))))</f>
        <v>Moderate</v>
      </c>
      <c r="E110" s="152">
        <f>IF(COUNT(E108:E109)=0,"n/a",AVERAGE(E108:E109))</f>
        <v>2</v>
      </c>
      <c r="F110" s="30">
        <f>E110</f>
        <v>2</v>
      </c>
      <c r="G110" s="219"/>
      <c r="H110" s="31" t="s">
        <v>23</v>
      </c>
      <c r="I110" s="28" t="str">
        <f>D110</f>
        <v>Moderate</v>
      </c>
      <c r="J110" s="32">
        <f>IF(I110=$N$7,"n/a",IF(AND(I110=$N$5,D110=$N$6),1.5,IF(AND(I110=$N$4,D110=$N$5),2.5,IF(AND(I110=$N$3,D110=$N$4),3.5,IF(AND(I110=$N$6,D110=$N$5),1.49,IF(AND(I110=$N$5,D110=$N$4),2.49,IF(AND(I110=$N$4,D110=$N$3),3.49,E110)))))))</f>
        <v>2</v>
      </c>
      <c r="K110" s="89" t="s">
        <v>91</v>
      </c>
      <c r="L110" s="375"/>
    </row>
    <row r="111" spans="1:17" ht="21" customHeight="1" x14ac:dyDescent="0.35">
      <c r="A111" s="391" t="s">
        <v>164</v>
      </c>
      <c r="B111" s="217"/>
      <c r="C111" s="217"/>
      <c r="D111" s="217"/>
      <c r="E111" s="217"/>
      <c r="F111" s="217"/>
      <c r="G111" s="217"/>
      <c r="H111" s="217"/>
      <c r="I111" s="217"/>
      <c r="J111" s="217"/>
      <c r="K111" s="218"/>
      <c r="L111" s="375"/>
      <c r="Q111" s="167"/>
    </row>
    <row r="112" spans="1:17" ht="87" customHeight="1" x14ac:dyDescent="0.25">
      <c r="A112" s="497" t="s">
        <v>186</v>
      </c>
      <c r="B112" s="498"/>
      <c r="C112" s="229" t="s">
        <v>331</v>
      </c>
      <c r="D112" s="228" t="s">
        <v>5</v>
      </c>
      <c r="E112" s="216">
        <f>IF(D112=$N$6,1,IF(D112=$N$5,2,IF(D112=$N$4,3,IF(D112=$N$3,4,"n/a"))))</f>
        <v>3</v>
      </c>
      <c r="F112" s="499" t="s">
        <v>332</v>
      </c>
      <c r="G112" s="499"/>
      <c r="H112" s="499"/>
      <c r="I112" s="499"/>
      <c r="J112" s="499"/>
      <c r="K112" s="499"/>
      <c r="L112" s="375"/>
    </row>
    <row r="113" spans="1:12" ht="79.5" customHeight="1" x14ac:dyDescent="0.25">
      <c r="A113" s="568" t="s">
        <v>187</v>
      </c>
      <c r="B113" s="569"/>
      <c r="C113" s="229" t="s">
        <v>331</v>
      </c>
      <c r="D113" s="198" t="s">
        <v>42</v>
      </c>
      <c r="E113" s="123">
        <f>IF(D113=$N$6,1,IF(D113=$N$5,2,IF(D113=$N$4,3,IF(D113=$N$3,4,"n/a"))))</f>
        <v>2</v>
      </c>
      <c r="F113" s="580" t="s">
        <v>333</v>
      </c>
      <c r="G113" s="493"/>
      <c r="H113" s="493"/>
      <c r="I113" s="493"/>
      <c r="J113" s="493"/>
      <c r="K113" s="581"/>
      <c r="L113" s="375"/>
    </row>
    <row r="114" spans="1:12" ht="68" customHeight="1" thickBot="1" x14ac:dyDescent="0.3">
      <c r="A114" s="510" t="s">
        <v>165</v>
      </c>
      <c r="B114" s="511"/>
      <c r="C114" s="229" t="s">
        <v>331</v>
      </c>
      <c r="D114" s="173" t="s">
        <v>42</v>
      </c>
      <c r="E114" s="183">
        <f>IF(D114=$N$6,1,IF(D114=$N$5,2,IF(D114=$N$4,3,IF(D114=$N$3,4,"n/a"))))</f>
        <v>2</v>
      </c>
      <c r="F114" s="582" t="s">
        <v>334</v>
      </c>
      <c r="G114" s="494"/>
      <c r="H114" s="494"/>
      <c r="I114" s="494"/>
      <c r="J114" s="494"/>
      <c r="K114" s="583"/>
      <c r="L114" s="373" t="s">
        <v>96</v>
      </c>
    </row>
    <row r="115" spans="1:12" ht="26.25" customHeight="1" thickBot="1" x14ac:dyDescent="0.3">
      <c r="A115" s="502"/>
      <c r="B115" s="503"/>
      <c r="C115" s="41" t="s">
        <v>24</v>
      </c>
      <c r="D115" s="29" t="str">
        <f>IF(E115&lt;1.5,"Low",IF(E115&lt;2.5,"Moderate",IF(E115&lt;3.5,"Substantial",IF(E115&lt;4.5,"High","n/a"))))</f>
        <v>Moderate</v>
      </c>
      <c r="E115" s="152">
        <f>IF(COUNT(E112:E114)=0,"n/a",AVERAGE(E112:E114))</f>
        <v>2.3333333333333335</v>
      </c>
      <c r="F115" s="30">
        <f>E115</f>
        <v>2.3333333333333335</v>
      </c>
      <c r="G115" s="219"/>
      <c r="H115" s="31" t="s">
        <v>23</v>
      </c>
      <c r="I115" s="28" t="str">
        <f>D115</f>
        <v>Moderate</v>
      </c>
      <c r="J115" s="32">
        <f>IF(I115=$N$7,"n/a",IF(AND(I115=$N$5,D115=$N$6),1.5,IF(AND(I115=$N$4,D115=$N$5),2.5,IF(AND(I115=$N$3,D115=$N$4),3.5,IF(AND(I115=$N$6,D115=$N$5),1.49,IF(AND(I115=$N$5,D115=$N$4),2.49,IF(AND(I115=$N$4,D115=$N$3),3.49,E115)))))))</f>
        <v>2.3333333333333335</v>
      </c>
      <c r="K115" s="89" t="s">
        <v>91</v>
      </c>
      <c r="L115" s="375"/>
    </row>
    <row r="116" spans="1:12" ht="23.25" customHeight="1" x14ac:dyDescent="0.25">
      <c r="A116" s="391" t="s">
        <v>168</v>
      </c>
      <c r="B116" s="217"/>
      <c r="C116" s="217"/>
      <c r="D116" s="217"/>
      <c r="E116" s="217"/>
      <c r="F116" s="217"/>
      <c r="G116" s="217"/>
      <c r="H116" s="217"/>
      <c r="I116" s="217"/>
      <c r="J116" s="217"/>
      <c r="K116" s="218"/>
      <c r="L116" s="375"/>
    </row>
    <row r="117" spans="1:12" ht="33" customHeight="1" x14ac:dyDescent="0.25">
      <c r="A117" s="508" t="s">
        <v>169</v>
      </c>
      <c r="B117" s="509"/>
      <c r="C117" s="231"/>
      <c r="D117" s="176" t="s">
        <v>19</v>
      </c>
      <c r="E117" s="123" t="str">
        <f>IF(D117=$N$6,1,IF(D117=$N$5,2,IF(D117=$N$4,3,IF(D117=$N$3,4,"n/a"))))</f>
        <v>n/a</v>
      </c>
      <c r="F117" s="499" t="s">
        <v>16</v>
      </c>
      <c r="G117" s="499"/>
      <c r="H117" s="499"/>
      <c r="I117" s="499"/>
      <c r="J117" s="499"/>
      <c r="K117" s="499"/>
      <c r="L117" s="373"/>
    </row>
    <row r="118" spans="1:12" ht="33" customHeight="1" x14ac:dyDescent="0.25">
      <c r="A118" s="508" t="s">
        <v>170</v>
      </c>
      <c r="B118" s="509"/>
      <c r="C118" s="230"/>
      <c r="D118" s="198" t="s">
        <v>19</v>
      </c>
      <c r="E118" s="123" t="str">
        <f>IF(D118=$N$6,1,IF(D118=$N$5,2,IF(D118=$N$4,3,IF(D118=$N$3,4,"n/a"))))</f>
        <v>n/a</v>
      </c>
      <c r="F118" s="580" t="s">
        <v>16</v>
      </c>
      <c r="G118" s="493"/>
      <c r="H118" s="493"/>
      <c r="I118" s="493"/>
      <c r="J118" s="493"/>
      <c r="K118" s="581"/>
      <c r="L118" s="373"/>
    </row>
    <row r="119" spans="1:12" ht="34.5" customHeight="1" thickBot="1" x14ac:dyDescent="0.3">
      <c r="A119" s="506" t="s">
        <v>193</v>
      </c>
      <c r="B119" s="507"/>
      <c r="C119" s="231"/>
      <c r="D119" s="175" t="s">
        <v>19</v>
      </c>
      <c r="E119" s="183" t="str">
        <f>IF(D119=$N$6,1,IF(D119=$N$5,2,IF(D119=$N$4,3,IF(D119=$N$3,4,"n/a"))))</f>
        <v>n/a</v>
      </c>
      <c r="F119" s="582" t="s">
        <v>16</v>
      </c>
      <c r="G119" s="494"/>
      <c r="H119" s="494"/>
      <c r="I119" s="494"/>
      <c r="J119" s="494"/>
      <c r="K119" s="583"/>
      <c r="L119" s="373"/>
    </row>
    <row r="120" spans="1:12" ht="27" customHeight="1" thickBot="1" x14ac:dyDescent="0.3">
      <c r="A120" s="495"/>
      <c r="B120" s="496"/>
      <c r="C120" s="41" t="s">
        <v>24</v>
      </c>
      <c r="D120" s="29" t="str">
        <f>IF(E120&lt;1.5,"Low",IF(E120&lt;2.5,"Moderate",IF(E120&lt;3.5,"Substantial",IF(E120&lt;4.5,"High","n/a"))))</f>
        <v>n/a</v>
      </c>
      <c r="E120" s="152" t="str">
        <f>IF(COUNT(E117:E119)=0,"n/a",AVERAGE(E117:E119))</f>
        <v>n/a</v>
      </c>
      <c r="F120" s="30" t="str">
        <f>E120</f>
        <v>n/a</v>
      </c>
      <c r="G120" s="219"/>
      <c r="H120" s="31" t="s">
        <v>23</v>
      </c>
      <c r="I120" s="28" t="str">
        <f>D120</f>
        <v>n/a</v>
      </c>
      <c r="J120" s="32" t="str">
        <f>IF(I120=$N$7,"n/a",IF(AND(I120=$N$5,D120=$N$6),1.5,IF(AND(I120=$N$4,D120=$N$5),2.5,IF(AND(I120=$N$3,D120=$N$4),3.5,IF(AND(I120=$N$6,D120=$N$5),1.49,IF(AND(I120=$N$5,D120=$N$4),2.49,IF(AND(I120=$N$4,D120=$N$3),3.49,E120)))))))</f>
        <v>n/a</v>
      </c>
      <c r="K120" s="89" t="s">
        <v>91</v>
      </c>
      <c r="L120" s="375"/>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23" priority="960" operator="equal">
      <formula>"High"</formula>
    </cfRule>
    <cfRule type="cellIs" dxfId="122" priority="961" operator="equal">
      <formula>"Substantial"</formula>
    </cfRule>
    <cfRule type="cellIs" dxfId="121" priority="962" operator="equal">
      <formula>"Moderate"</formula>
    </cfRule>
    <cfRule type="cellIs" dxfId="120" priority="963" operator="equal">
      <formula>"Low"</formula>
    </cfRule>
  </conditionalFormatting>
  <conditionalFormatting sqref="C1">
    <cfRule type="cellIs" dxfId="119" priority="667" operator="equal">
      <formula>"High"</formula>
    </cfRule>
    <cfRule type="cellIs" dxfId="118" priority="668" operator="equal">
      <formula>"Substantial"</formula>
    </cfRule>
    <cfRule type="cellIs" dxfId="117" priority="669" operator="equal">
      <formula>"Moderate"</formula>
    </cfRule>
    <cfRule type="cellIs" dxfId="116" priority="670" operator="equal">
      <formula>"Low"</formula>
    </cfRule>
  </conditionalFormatting>
  <conditionalFormatting sqref="F1">
    <cfRule type="cellIs" dxfId="115" priority="663" operator="equal">
      <formula>"High"</formula>
    </cfRule>
    <cfRule type="cellIs" dxfId="114" priority="664" operator="equal">
      <formula>"Substantial"</formula>
    </cfRule>
    <cfRule type="cellIs" dxfId="113" priority="665" operator="equal">
      <formula>"Moderate"</formula>
    </cfRule>
    <cfRule type="cellIs" dxfId="112" priority="666" operator="equal">
      <formula>"Low"</formula>
    </cfRule>
  </conditionalFormatting>
  <conditionalFormatting sqref="A26 A106 A118:B118 A119:J119 A62:K63 A95:K96 C106:K106 A115:K117 A120:K120 C26:K26 A64:B65 D64:K65 A3:K25 A27:K58 A66:K72 A73:J74 A75:K90 A92:K93 A94:J94 A99:J99 A100:K105 A107:K108 A109:J109 A110:K112 A113:J114">
    <cfRule type="cellIs" dxfId="111" priority="85" operator="equal">
      <formula>$N$6</formula>
    </cfRule>
    <cfRule type="cellIs" dxfId="110" priority="86" operator="equal">
      <formula>$N$5</formula>
    </cfRule>
    <cfRule type="cellIs" dxfId="109" priority="87" operator="equal">
      <formula>$N$4</formula>
    </cfRule>
    <cfRule type="cellIs" dxfId="108" priority="88" operator="equal">
      <formula>$N$3</formula>
    </cfRule>
  </conditionalFormatting>
  <conditionalFormatting sqref="A59:B61 D59:E61">
    <cfRule type="cellIs" dxfId="107" priority="97" operator="equal">
      <formula>$N$6</formula>
    </cfRule>
    <cfRule type="cellIs" dxfId="106" priority="98" operator="equal">
      <formula>$N$5</formula>
    </cfRule>
    <cfRule type="cellIs" dxfId="105" priority="99" operator="equal">
      <formula>$N$4</formula>
    </cfRule>
    <cfRule type="cellIs" dxfId="104" priority="100" operator="equal">
      <formula>$N$3</formula>
    </cfRule>
  </conditionalFormatting>
  <conditionalFormatting sqref="F60:K61">
    <cfRule type="cellIs" dxfId="103" priority="73" operator="equal">
      <formula>$N$6</formula>
    </cfRule>
    <cfRule type="cellIs" dxfId="102" priority="74" operator="equal">
      <formula>$N$5</formula>
    </cfRule>
    <cfRule type="cellIs" dxfId="101" priority="75" operator="equal">
      <formula>$N$4</formula>
    </cfRule>
    <cfRule type="cellIs" dxfId="100" priority="76" operator="equal">
      <formula>$N$3</formula>
    </cfRule>
  </conditionalFormatting>
  <conditionalFormatting sqref="A91 C91:I91 K91">
    <cfRule type="cellIs" dxfId="99" priority="69" operator="equal">
      <formula>$N$6</formula>
    </cfRule>
    <cfRule type="cellIs" dxfId="98" priority="70" operator="equal">
      <formula>$N$5</formula>
    </cfRule>
    <cfRule type="cellIs" dxfId="97" priority="71" operator="equal">
      <formula>$N$4</formula>
    </cfRule>
    <cfRule type="cellIs" dxfId="96" priority="72" operator="equal">
      <formula>$N$3</formula>
    </cfRule>
  </conditionalFormatting>
  <conditionalFormatting sqref="A97:B98 D97:K97 D98:J98">
    <cfRule type="cellIs" dxfId="95" priority="65" operator="equal">
      <formula>$N$6</formula>
    </cfRule>
    <cfRule type="cellIs" dxfId="94" priority="66" operator="equal">
      <formula>$N$5</formula>
    </cfRule>
    <cfRule type="cellIs" dxfId="93" priority="67" operator="equal">
      <formula>$N$4</formula>
    </cfRule>
    <cfRule type="cellIs" dxfId="92" priority="68" operator="equal">
      <formula>$N$3</formula>
    </cfRule>
  </conditionalFormatting>
  <conditionalFormatting sqref="C118:J118">
    <cfRule type="cellIs" dxfId="91" priority="61" operator="equal">
      <formula>$N$6</formula>
    </cfRule>
    <cfRule type="cellIs" dxfId="90" priority="62" operator="equal">
      <formula>$N$5</formula>
    </cfRule>
    <cfRule type="cellIs" dxfId="89" priority="63" operator="equal">
      <formula>$N$4</formula>
    </cfRule>
    <cfRule type="cellIs" dxfId="88" priority="64" operator="equal">
      <formula>$N$3</formula>
    </cfRule>
  </conditionalFormatting>
  <conditionalFormatting sqref="J91">
    <cfRule type="cellIs" dxfId="87" priority="53" operator="equal">
      <formula>$N$6</formula>
    </cfRule>
    <cfRule type="cellIs" dxfId="86" priority="54" operator="equal">
      <formula>$N$5</formula>
    </cfRule>
    <cfRule type="cellIs" dxfId="85" priority="55" operator="equal">
      <formula>$N$4</formula>
    </cfRule>
    <cfRule type="cellIs" dxfId="84" priority="56" operator="equal">
      <formula>$N$3</formula>
    </cfRule>
  </conditionalFormatting>
  <conditionalFormatting sqref="C64">
    <cfRule type="cellIs" dxfId="83" priority="37" operator="equal">
      <formula>$N$6</formula>
    </cfRule>
    <cfRule type="cellIs" dxfId="82" priority="38" operator="equal">
      <formula>$N$5</formula>
    </cfRule>
    <cfRule type="cellIs" dxfId="81" priority="39" operator="equal">
      <formula>$N$4</formula>
    </cfRule>
    <cfRule type="cellIs" dxfId="80" priority="40" operator="equal">
      <formula>$N$3</formula>
    </cfRule>
  </conditionalFormatting>
  <conditionalFormatting sqref="C65">
    <cfRule type="cellIs" dxfId="79" priority="29" operator="equal">
      <formula>$N$6</formula>
    </cfRule>
    <cfRule type="cellIs" dxfId="78" priority="30" operator="equal">
      <formula>$N$5</formula>
    </cfRule>
    <cfRule type="cellIs" dxfId="77" priority="31" operator="equal">
      <formula>$N$4</formula>
    </cfRule>
    <cfRule type="cellIs" dxfId="76" priority="32" operator="equal">
      <formula>$N$3</formula>
    </cfRule>
  </conditionalFormatting>
  <conditionalFormatting sqref="F59:K59">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59:C61">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97">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98">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38" zoomScaleNormal="100" zoomScaleSheetLayoutView="115" workbookViewId="0">
      <selection activeCell="J54" sqref="J54"/>
    </sheetView>
  </sheetViews>
  <sheetFormatPr defaultColWidth="8.81640625" defaultRowHeight="12.5" x14ac:dyDescent="0.25"/>
  <cols>
    <col min="1" max="1" width="12.81640625" style="93" customWidth="1"/>
    <col min="2" max="2" width="126" style="93" customWidth="1"/>
    <col min="3" max="3" width="8.81640625" style="93"/>
    <col min="4" max="5" width="17.7265625" style="93" customWidth="1"/>
    <col min="6" max="6" width="17.81640625" style="93" customWidth="1"/>
    <col min="7" max="16384" width="8.81640625" style="93"/>
  </cols>
  <sheetData>
    <row r="1" spans="1:2" ht="24" customHeight="1" thickBot="1" x14ac:dyDescent="0.3">
      <c r="A1" s="594" t="s">
        <v>122</v>
      </c>
      <c r="B1" s="595"/>
    </row>
    <row r="2" spans="1:2" s="161" customFormat="1" ht="23.25" customHeight="1" x14ac:dyDescent="0.25">
      <c r="A2" s="596" t="s">
        <v>209</v>
      </c>
      <c r="B2" s="597"/>
    </row>
    <row r="3" spans="1:2" ht="40.5" customHeight="1" x14ac:dyDescent="0.25">
      <c r="A3" s="383" t="s">
        <v>198</v>
      </c>
      <c r="B3" s="388" t="s">
        <v>194</v>
      </c>
    </row>
    <row r="4" spans="1:2" ht="36" customHeight="1" x14ac:dyDescent="0.25">
      <c r="A4" s="400" t="s">
        <v>199</v>
      </c>
      <c r="B4" s="95" t="s">
        <v>196</v>
      </c>
    </row>
    <row r="5" spans="1:2" ht="36" customHeight="1" thickBot="1" x14ac:dyDescent="0.3">
      <c r="A5" s="383" t="s">
        <v>213</v>
      </c>
      <c r="B5" s="386" t="s">
        <v>214</v>
      </c>
    </row>
    <row r="6" spans="1:2" ht="23.25" customHeight="1" x14ac:dyDescent="0.25">
      <c r="A6" s="598" t="s">
        <v>195</v>
      </c>
      <c r="B6" s="599"/>
    </row>
    <row r="7" spans="1:2" ht="21.75" customHeight="1" x14ac:dyDescent="0.25">
      <c r="A7" s="382" t="s">
        <v>134</v>
      </c>
      <c r="B7" s="250"/>
    </row>
    <row r="8" spans="1:2" ht="37.5" customHeight="1" x14ac:dyDescent="0.25">
      <c r="A8" s="94">
        <v>1</v>
      </c>
      <c r="B8" s="388" t="s">
        <v>197</v>
      </c>
    </row>
    <row r="9" spans="1:2" ht="22.5" customHeight="1" x14ac:dyDescent="0.3">
      <c r="A9" s="382" t="s">
        <v>132</v>
      </c>
      <c r="B9" s="249"/>
    </row>
    <row r="10" spans="1:2" ht="130.5" customHeight="1" x14ac:dyDescent="0.25">
      <c r="A10" s="387">
        <f>+A8+1</f>
        <v>2</v>
      </c>
      <c r="B10" s="95" t="s">
        <v>210</v>
      </c>
    </row>
    <row r="11" spans="1:2" ht="27" customHeight="1" x14ac:dyDescent="0.25">
      <c r="A11" s="387">
        <f>+A10+1</f>
        <v>3</v>
      </c>
      <c r="B11" s="95" t="s">
        <v>200</v>
      </c>
    </row>
    <row r="12" spans="1:2" ht="23.25" customHeight="1" x14ac:dyDescent="0.25">
      <c r="A12" s="387">
        <f t="shared" ref="A12:A13" si="0">+A11+1</f>
        <v>4</v>
      </c>
      <c r="B12" s="95" t="s">
        <v>207</v>
      </c>
    </row>
    <row r="13" spans="1:2" ht="144" customHeight="1" x14ac:dyDescent="0.25">
      <c r="A13" s="387">
        <f t="shared" si="0"/>
        <v>5</v>
      </c>
      <c r="B13" s="95" t="s">
        <v>208</v>
      </c>
    </row>
    <row r="14" spans="1:2" ht="22.5" customHeight="1" x14ac:dyDescent="0.25">
      <c r="A14" s="382" t="s">
        <v>133</v>
      </c>
      <c r="B14" s="250"/>
    </row>
    <row r="15" spans="1:2" ht="54.75" customHeight="1" x14ac:dyDescent="0.25">
      <c r="A15" s="387">
        <f>+A13+1</f>
        <v>6</v>
      </c>
      <c r="B15" s="95" t="s">
        <v>201</v>
      </c>
    </row>
    <row r="16" spans="1:2" ht="23.25" customHeight="1" x14ac:dyDescent="0.25">
      <c r="A16" s="387">
        <f t="shared" ref="A16:A18" si="1">+A15+1</f>
        <v>7</v>
      </c>
      <c r="B16" s="95" t="s">
        <v>202</v>
      </c>
    </row>
    <row r="17" spans="1:6" ht="24.75" customHeight="1" x14ac:dyDescent="0.25">
      <c r="A17" s="387">
        <f t="shared" si="1"/>
        <v>8</v>
      </c>
      <c r="B17" s="95" t="s">
        <v>203</v>
      </c>
    </row>
    <row r="18" spans="1:6" ht="24.75" customHeight="1" x14ac:dyDescent="0.25">
      <c r="A18" s="387">
        <f t="shared" si="1"/>
        <v>9</v>
      </c>
      <c r="B18" s="95" t="s">
        <v>204</v>
      </c>
    </row>
    <row r="19" spans="1:6" ht="21.75" customHeight="1" x14ac:dyDescent="0.25">
      <c r="A19" s="382" t="s">
        <v>134</v>
      </c>
      <c r="B19" s="250"/>
    </row>
    <row r="20" spans="1:6" ht="40.5" customHeight="1" thickBot="1" x14ac:dyDescent="0.3">
      <c r="A20" s="94">
        <f>+A18+1</f>
        <v>10</v>
      </c>
      <c r="B20" s="386" t="s">
        <v>205</v>
      </c>
    </row>
    <row r="21" spans="1:6" ht="52.5" customHeight="1" thickBot="1" x14ac:dyDescent="0.3">
      <c r="A21" s="385" t="s">
        <v>123</v>
      </c>
      <c r="B21" s="251" t="s">
        <v>206</v>
      </c>
      <c r="E21" s="14"/>
      <c r="F21" s="14"/>
    </row>
    <row r="24" spans="1:6" ht="17.25" customHeight="1" x14ac:dyDescent="0.25">
      <c r="A24" s="384" t="s">
        <v>93</v>
      </c>
      <c r="B24" s="384" t="s">
        <v>92</v>
      </c>
    </row>
    <row r="25" spans="1:6" x14ac:dyDescent="0.25">
      <c r="A25" s="96" t="s">
        <v>94</v>
      </c>
      <c r="B25" s="96" t="s">
        <v>72</v>
      </c>
    </row>
    <row r="26" spans="1:6" x14ac:dyDescent="0.25">
      <c r="A26" s="96" t="s">
        <v>95</v>
      </c>
      <c r="B26" s="96" t="s">
        <v>72</v>
      </c>
    </row>
    <row r="27" spans="1:6" x14ac:dyDescent="0.25">
      <c r="A27" s="96" t="s">
        <v>97</v>
      </c>
      <c r="B27" s="97" t="s">
        <v>98</v>
      </c>
    </row>
    <row r="28" spans="1:6" ht="34.5" x14ac:dyDescent="0.25">
      <c r="A28" s="98">
        <v>2.1</v>
      </c>
      <c r="B28" s="99" t="s">
        <v>63</v>
      </c>
    </row>
    <row r="29" spans="1:6" x14ac:dyDescent="0.25">
      <c r="A29" s="100" t="s">
        <v>99</v>
      </c>
      <c r="B29" s="100" t="s">
        <v>64</v>
      </c>
    </row>
    <row r="30" spans="1:6" x14ac:dyDescent="0.25">
      <c r="A30" s="100" t="s">
        <v>100</v>
      </c>
      <c r="B30" s="100" t="s">
        <v>47</v>
      </c>
    </row>
    <row r="31" spans="1:6" ht="23" x14ac:dyDescent="0.25">
      <c r="A31" s="101" t="s">
        <v>101</v>
      </c>
      <c r="B31" s="100" t="s">
        <v>66</v>
      </c>
    </row>
    <row r="32" spans="1:6" x14ac:dyDescent="0.25">
      <c r="A32" s="102" t="s">
        <v>102</v>
      </c>
      <c r="B32" s="102" t="s">
        <v>32</v>
      </c>
    </row>
    <row r="33" spans="1:3" ht="23" x14ac:dyDescent="0.25">
      <c r="A33" s="103">
        <v>4</v>
      </c>
      <c r="B33" s="103" t="s">
        <v>103</v>
      </c>
    </row>
    <row r="34" spans="1:3" x14ac:dyDescent="0.25">
      <c r="A34" s="88" t="s">
        <v>104</v>
      </c>
      <c r="B34" s="88" t="s">
        <v>192</v>
      </c>
    </row>
    <row r="35" spans="1:3" x14ac:dyDescent="0.25">
      <c r="A35" s="88" t="s">
        <v>105</v>
      </c>
      <c r="B35" s="88" t="s">
        <v>116</v>
      </c>
    </row>
    <row r="36" spans="1:3" x14ac:dyDescent="0.25">
      <c r="A36" s="88" t="s">
        <v>106</v>
      </c>
      <c r="B36" s="88" t="s">
        <v>115</v>
      </c>
    </row>
    <row r="37" spans="1:3" ht="34.5" x14ac:dyDescent="0.25">
      <c r="A37" s="88" t="s">
        <v>107</v>
      </c>
      <c r="B37" s="88" t="s">
        <v>108</v>
      </c>
    </row>
    <row r="38" spans="1:3" ht="23" x14ac:dyDescent="0.25">
      <c r="A38" s="88" t="s">
        <v>109</v>
      </c>
      <c r="B38" s="88" t="s">
        <v>76</v>
      </c>
    </row>
    <row r="39" spans="1:3" x14ac:dyDescent="0.25">
      <c r="A39" s="88" t="s">
        <v>110</v>
      </c>
      <c r="B39" s="88" t="s">
        <v>117</v>
      </c>
    </row>
    <row r="40" spans="1:3" x14ac:dyDescent="0.25">
      <c r="A40" s="303" t="s">
        <v>111</v>
      </c>
      <c r="B40" s="303" t="s">
        <v>156</v>
      </c>
    </row>
    <row r="41" spans="1:3" x14ac:dyDescent="0.25">
      <c r="A41" s="304" t="s">
        <v>177</v>
      </c>
      <c r="B41" s="304" t="s">
        <v>180</v>
      </c>
    </row>
    <row r="42" spans="1:3" x14ac:dyDescent="0.25">
      <c r="A42" s="304" t="s">
        <v>161</v>
      </c>
      <c r="B42" s="304" t="s">
        <v>120</v>
      </c>
    </row>
    <row r="43" spans="1:3" x14ac:dyDescent="0.25">
      <c r="A43" s="304" t="s">
        <v>114</v>
      </c>
      <c r="B43" s="304" t="s">
        <v>121</v>
      </c>
    </row>
    <row r="44" spans="1:3" x14ac:dyDescent="0.25">
      <c r="A44" s="104" t="s">
        <v>171</v>
      </c>
      <c r="B44" s="104" t="s">
        <v>112</v>
      </c>
    </row>
    <row r="45" spans="1:3" x14ac:dyDescent="0.25">
      <c r="A45" s="104" t="s">
        <v>172</v>
      </c>
      <c r="B45" s="105" t="s">
        <v>113</v>
      </c>
    </row>
    <row r="46" spans="1:3" x14ac:dyDescent="0.25">
      <c r="A46" s="105" t="s">
        <v>173</v>
      </c>
      <c r="B46" s="105" t="s">
        <v>118</v>
      </c>
    </row>
    <row r="47" spans="1:3" x14ac:dyDescent="0.25">
      <c r="A47" s="105" t="s">
        <v>174</v>
      </c>
      <c r="B47" s="105" t="s">
        <v>119</v>
      </c>
    </row>
    <row r="48" spans="1:3" ht="13" thickBot="1" x14ac:dyDescent="0.3">
      <c r="A48" s="307"/>
      <c r="B48" s="307"/>
      <c r="C48" s="14"/>
    </row>
    <row r="49" spans="1:6" ht="27.75" customHeight="1" thickBot="1" x14ac:dyDescent="0.35">
      <c r="A49" s="247"/>
      <c r="B49" s="248"/>
      <c r="D49" s="252"/>
      <c r="E49" s="258" t="s">
        <v>125</v>
      </c>
      <c r="F49" s="253" t="s">
        <v>127</v>
      </c>
    </row>
    <row r="50" spans="1:6" ht="45" customHeight="1" thickBot="1" x14ac:dyDescent="0.3">
      <c r="A50" s="247"/>
      <c r="B50" s="248" t="s">
        <v>135</v>
      </c>
      <c r="C50" s="15"/>
      <c r="D50" s="263" t="s">
        <v>126</v>
      </c>
      <c r="E50" s="259" t="s">
        <v>128</v>
      </c>
      <c r="F50" s="257" t="s">
        <v>129</v>
      </c>
    </row>
    <row r="51" spans="1:6" ht="21.75" customHeight="1" x14ac:dyDescent="0.25">
      <c r="A51" s="247"/>
      <c r="B51" s="248"/>
      <c r="C51" s="15"/>
      <c r="D51" s="264" t="s">
        <v>4</v>
      </c>
      <c r="E51" s="260">
        <v>4</v>
      </c>
      <c r="F51" s="256" t="s">
        <v>136</v>
      </c>
    </row>
    <row r="52" spans="1:6" ht="21.75" customHeight="1" x14ac:dyDescent="0.25">
      <c r="A52" s="247"/>
      <c r="B52" s="248"/>
      <c r="C52" s="15"/>
      <c r="D52" s="265" t="s">
        <v>5</v>
      </c>
      <c r="E52" s="261">
        <v>3</v>
      </c>
      <c r="F52" s="254" t="s">
        <v>137</v>
      </c>
    </row>
    <row r="53" spans="1:6" ht="21.75" customHeight="1" x14ac:dyDescent="0.25">
      <c r="A53" s="247"/>
      <c r="B53" s="248"/>
      <c r="C53" s="15"/>
      <c r="D53" s="266" t="s">
        <v>42</v>
      </c>
      <c r="E53" s="261">
        <v>2</v>
      </c>
      <c r="F53" s="254" t="s">
        <v>138</v>
      </c>
    </row>
    <row r="54" spans="1:6" ht="21.75" customHeight="1" x14ac:dyDescent="0.25">
      <c r="A54" s="247"/>
      <c r="B54" s="248"/>
      <c r="C54" s="15"/>
      <c r="D54" s="267" t="s">
        <v>79</v>
      </c>
      <c r="E54" s="261">
        <v>1</v>
      </c>
      <c r="F54" s="254" t="s">
        <v>131</v>
      </c>
    </row>
    <row r="55" spans="1:6" ht="21.75" customHeight="1" thickBot="1" x14ac:dyDescent="0.3">
      <c r="A55" s="247"/>
      <c r="B55" s="248"/>
      <c r="C55" s="15"/>
      <c r="D55" s="268" t="s">
        <v>19</v>
      </c>
      <c r="E55" s="262" t="s">
        <v>130</v>
      </c>
      <c r="F55" s="255"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D06D418F-187D-49AF-A5B7-B6A3D0B737AC}"/>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Ravi</cp:lastModifiedBy>
  <cp:lastPrinted>2015-09-16T12:49:58Z</cp:lastPrinted>
  <dcterms:created xsi:type="dcterms:W3CDTF">2012-01-04T16:00:22Z</dcterms:created>
  <dcterms:modified xsi:type="dcterms:W3CDTF">2018-07-22T19:10:00Z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