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gian.nicolay\Documents\FiBL\Laufende_Projekte\cotton Cameroun\socialAnalyses\"/>
    </mc:Choice>
  </mc:AlternateContent>
  <bookViews>
    <workbookView xWindow="0" yWindow="0" windowWidth="19200" windowHeight="6470" activeTab="3"/>
  </bookViews>
  <sheets>
    <sheet name="Profile" sheetId="1" r:id="rId1"/>
    <sheet name="Register" sheetId="2" r:id="rId2"/>
    <sheet name="Questionnaire" sheetId="3" r:id="rId3"/>
    <sheet name="used codes in &quot;Sources&quot; (Quest)" sheetId="5" r:id="rId4"/>
    <sheet name="Guidance" sheetId="4" r:id="rId5"/>
  </sheets>
  <definedNames>
    <definedName name="_xlnm._FilterDatabase" localSheetId="2" hidden="1">Questionnaire!$A$1:$N$120</definedName>
    <definedName name="_xlnm.Print_Area" localSheetId="0">Profile!$A$1:$G$29</definedName>
    <definedName name="_xlnm.Print_Area" localSheetId="1">Register!$A$1:$I$39</definedName>
    <definedName name="_xlnm.Print_Titles" localSheetId="2">Questionnaire!$2:$2</definedName>
    <definedName name="_xlnm.Print_Titles" localSheetId="1">Register!$1:$4</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0" i="4" l="1"/>
  <c r="A11" i="4" s="1"/>
  <c r="A12" i="4" s="1"/>
  <c r="A13" i="4" s="1"/>
  <c r="A15" i="4" s="1"/>
  <c r="A16" i="4" s="1"/>
  <c r="A17" i="4" s="1"/>
  <c r="A18" i="4" s="1"/>
  <c r="A20" i="4" s="1"/>
  <c r="E119" i="3" l="1"/>
  <c r="E118" i="3"/>
  <c r="E117" i="3"/>
  <c r="E114" i="3"/>
  <c r="E113" i="3"/>
  <c r="E112" i="3"/>
  <c r="E109" i="3"/>
  <c r="E108" i="3"/>
  <c r="E105" i="3"/>
  <c r="E104" i="3"/>
  <c r="E103" i="3"/>
  <c r="E99" i="3"/>
  <c r="E98" i="3"/>
  <c r="E97" i="3"/>
  <c r="E94" i="3"/>
  <c r="E93" i="3"/>
  <c r="E90" i="3"/>
  <c r="E89" i="3"/>
  <c r="E88" i="3"/>
  <c r="E87" i="3"/>
  <c r="E83" i="3"/>
  <c r="E82" i="3"/>
  <c r="E79" i="3"/>
  <c r="E78" i="3"/>
  <c r="E77" i="3"/>
  <c r="E74" i="3"/>
  <c r="E73" i="3"/>
  <c r="E70" i="3"/>
  <c r="E69" i="3"/>
  <c r="E65" i="3"/>
  <c r="E64" i="3"/>
  <c r="E61" i="3"/>
  <c r="E60" i="3"/>
  <c r="E59" i="3"/>
  <c r="E58" i="3"/>
  <c r="E55" i="3"/>
  <c r="E54" i="3"/>
  <c r="E53" i="3"/>
  <c r="E52" i="3"/>
  <c r="E51" i="3"/>
  <c r="E48" i="3"/>
  <c r="E47" i="3"/>
  <c r="E46" i="3"/>
  <c r="E45" i="3"/>
  <c r="E42" i="3"/>
  <c r="E41" i="3"/>
  <c r="E43" i="3" s="1"/>
  <c r="E37" i="3"/>
  <c r="E36" i="3"/>
  <c r="E35" i="3"/>
  <c r="E34" i="3"/>
  <c r="E31" i="3"/>
  <c r="E30" i="3"/>
  <c r="E29" i="3"/>
  <c r="E28" i="3"/>
  <c r="E25" i="3"/>
  <c r="E24" i="3"/>
  <c r="E20" i="3"/>
  <c r="E19" i="3"/>
  <c r="E16" i="3"/>
  <c r="E17" i="3" s="1"/>
  <c r="E13" i="3"/>
  <c r="E12" i="3"/>
  <c r="E9" i="3"/>
  <c r="E8" i="3"/>
  <c r="E7" i="3"/>
  <c r="E6" i="3"/>
  <c r="E5" i="3"/>
  <c r="E80" i="3" l="1"/>
  <c r="E84" i="3"/>
  <c r="E110" i="3"/>
  <c r="E106" i="3"/>
  <c r="E75" i="3"/>
  <c r="E71" i="3"/>
  <c r="E66" i="3"/>
  <c r="E62" i="3"/>
  <c r="E56" i="3"/>
  <c r="E38" i="3"/>
  <c r="E120" i="3"/>
  <c r="E100" i="3"/>
  <c r="E95" i="3"/>
  <c r="E91" i="3"/>
  <c r="E49" i="3"/>
  <c r="E32" i="3"/>
  <c r="E21" i="3"/>
  <c r="E115" i="3"/>
  <c r="E14" i="3"/>
  <c r="E10" i="3"/>
  <c r="E26" i="3"/>
  <c r="H33" i="2"/>
  <c r="A32" i="2"/>
  <c r="A31" i="2"/>
  <c r="A30" i="2"/>
  <c r="A29" i="2"/>
  <c r="A18" i="1" s="1"/>
  <c r="G18" i="1" l="1"/>
  <c r="F100" i="3"/>
  <c r="D100" i="3"/>
  <c r="I100" i="3" s="1"/>
  <c r="D95" i="3"/>
  <c r="I95" i="3" s="1"/>
  <c r="F91" i="3"/>
  <c r="D91" i="3"/>
  <c r="I91" i="3" s="1"/>
  <c r="F95" i="3"/>
  <c r="D1" i="2"/>
  <c r="G1" i="2"/>
  <c r="J1" i="3"/>
  <c r="D1" i="3"/>
  <c r="B1" i="3"/>
  <c r="A1" i="2"/>
  <c r="J91" i="3" l="1"/>
  <c r="B30" i="2" s="1"/>
  <c r="J100" i="3"/>
  <c r="B32" i="2" s="1"/>
  <c r="J95" i="3"/>
  <c r="B31"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C32" i="2" l="1"/>
  <c r="D32" i="2"/>
  <c r="D31" i="2"/>
  <c r="C31" i="2"/>
  <c r="C30" i="2"/>
  <c r="D30" i="2"/>
  <c r="B33" i="2"/>
  <c r="C33" i="2" s="1"/>
  <c r="C18" i="1" s="1"/>
  <c r="I35" i="2"/>
  <c r="I38" i="2"/>
  <c r="I24" i="2"/>
  <c r="I19" i="2"/>
  <c r="I14" i="2"/>
  <c r="I9" i="2"/>
  <c r="I36" i="2"/>
  <c r="I26" i="2"/>
  <c r="I17" i="2"/>
  <c r="I7" i="2"/>
  <c r="I25" i="2"/>
  <c r="I37" i="2"/>
  <c r="I32" i="2"/>
  <c r="I27" i="2"/>
  <c r="I18" i="2"/>
  <c r="I13" i="2"/>
  <c r="I8" i="2"/>
  <c r="I31" i="2"/>
  <c r="I21" i="2"/>
  <c r="I12" i="2"/>
  <c r="I30" i="2"/>
  <c r="I20" i="2"/>
  <c r="I6" i="2"/>
  <c r="I33" i="2"/>
  <c r="F18" i="1" s="1"/>
  <c r="D18" i="1"/>
  <c r="D62" i="3"/>
  <c r="D66" i="3"/>
  <c r="D106" i="3"/>
  <c r="D115" i="3"/>
  <c r="D110" i="3"/>
  <c r="D71" i="3"/>
  <c r="D43" i="3"/>
  <c r="D26" i="3"/>
  <c r="I26" i="3" s="1"/>
  <c r="J26" i="3" s="1"/>
  <c r="D32" i="3"/>
  <c r="D38" i="3"/>
  <c r="D84" i="3"/>
  <c r="D120" i="3"/>
  <c r="D17" i="3"/>
  <c r="D33" i="2" l="1"/>
  <c r="E18" i="1" s="1"/>
  <c r="F49" i="3"/>
  <c r="D49" i="3"/>
  <c r="D14" i="3"/>
  <c r="I14" i="3" s="1"/>
  <c r="J14" i="3" s="1"/>
  <c r="D21" i="3"/>
  <c r="D10" i="3" l="1"/>
  <c r="I10" i="3" s="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38" i="3" l="1"/>
  <c r="B14" i="2" s="1"/>
  <c r="C14" i="2" s="1"/>
  <c r="J71" i="3"/>
  <c r="B24" i="2" s="1"/>
  <c r="J120" i="3"/>
  <c r="B38" i="2" s="1"/>
  <c r="C38"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C24" i="2" l="1"/>
  <c r="D24" i="2"/>
  <c r="J21" i="3"/>
  <c r="B9" i="2" s="1"/>
  <c r="J110" i="3"/>
  <c r="B36" i="2" s="1"/>
  <c r="C36"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<sst xmlns="http://schemas.openxmlformats.org/spreadsheetml/2006/main" count="959" uniqueCount="735">
  <si>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</si>
  <si>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</si>
  <si>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</si>
  <si>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</si>
  <si>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</si>
  <si>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</si>
  <si>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</si>
  <si>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</si>
  <si>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</si>
  <si>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</si>
  <si>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</si>
  <si>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</si>
  <si>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</si>
  <si>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</si>
  <si>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</si>
  <si>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</si>
  <si>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</si>
  <si>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</si>
  <si>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</si>
  <si>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</si>
  <si>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</si>
  <si>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</si>
  <si>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</si>
  <si>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</si>
  <si>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</si>
  <si>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</si>
  <si>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</si>
  <si>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</si>
  <si>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</si>
  <si>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</si>
  <si>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</si>
  <si>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</si>
  <si>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</si>
  <si>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</si>
  <si>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</si>
  <si>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</si>
  <si>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</si>
  <si>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</si>
  <si>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</si>
  <si>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</si>
  <si>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</si>
  <si>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</si>
  <si>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</si>
  <si>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</si>
  <si>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</si>
  <si>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</si>
  <si>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</si>
  <si>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</si>
  <si>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</si>
  <si>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</si>
  <si>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</si>
  <si>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</si>
  <si>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</si>
  <si>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</si>
  <si>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</si>
  <si>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</si>
  <si>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</si>
  <si>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</si>
  <si>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</si>
  <si>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</si>
  <si>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</si>
  <si>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</si>
  <si>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</si>
  <si>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</si>
  <si>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</si>
  <si>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</si>
  <si>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</si>
  <si>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</si>
  <si>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</si>
  <si>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</si>
  <si>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</si>
  <si>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</si>
  <si>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</si>
  <si>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</si>
  <si>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</si>
  <si>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</si>
  <si>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</si>
  <si>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</si>
  <si>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</si>
  <si>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</si>
  <si>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</si>
  <si>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</si>
  <si>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</si>
  <si>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</si>
  <si>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</si>
  <si>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</si>
  <si>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</si>
  <si>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</si>
  <si>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</si>
  <si>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</si>
  <si>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</si>
  <si>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</si>
  <si>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</si>
  <si>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</si>
  <si>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</si>
  <si>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</si>
  <si>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</si>
  <si>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</si>
  <si>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</si>
  <si>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</si>
  <si>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</si>
  <si>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</si>
  <si>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</si>
  <si>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</si>
  <si>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</si>
  <si>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</si>
  <si>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</si>
  <si>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</si>
  <si>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</si>
  <si>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</si>
  <si>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</si>
  <si>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</si>
  <si>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</si>
  <si>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</si>
  <si>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</si>
  <si>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</si>
  <si>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</si>
  <si>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</si>
  <si>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</si>
  <si>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</si>
  <si>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</si>
  <si>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</si>
  <si>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</si>
  <si>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</si>
  <si>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</si>
  <si>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</si>
  <si>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</si>
  <si>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</si>
  <si>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</si>
  <si>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</si>
  <si>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</si>
  <si>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</si>
  <si>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</si>
  <si>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</si>
  <si>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</si>
  <si>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</si>
  <si>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</si>
  <si>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</si>
  <si>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</si>
  <si>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</si>
  <si>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</si>
  <si>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</si>
  <si>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</si>
  <si>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</si>
  <si>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</si>
  <si>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</si>
  <si>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</si>
  <si>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</si>
  <si>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</si>
  <si>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</si>
  <si>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</si>
  <si>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</si>
  <si>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</si>
  <si>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</si>
  <si>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</si>
  <si>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</si>
  <si>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</si>
  <si>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</si>
  <si>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</si>
  <si>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</si>
  <si>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</si>
  <si>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</si>
  <si>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</si>
  <si>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</si>
  <si>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</si>
  <si>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</si>
  <si>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</si>
  <si>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</si>
  <si>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</si>
  <si>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</si>
  <si>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</si>
  <si>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</si>
  <si>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</si>
  <si>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</si>
  <si>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</si>
  <si>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</si>
  <si>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</si>
  <si>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</si>
  <si>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</si>
  <si>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</si>
  <si>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</si>
  <si>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</si>
  <si>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</si>
  <si>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</si>
  <si>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</si>
  <si>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</si>
  <si>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</si>
  <si>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</si>
  <si>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</si>
  <si>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</si>
  <si>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</si>
  <si>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</si>
  <si>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</si>
  <si>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</si>
  <si>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</si>
  <si>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</si>
  <si>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</si>
  <si>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</si>
  <si>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</si>
  <si>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</si>
  <si>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</si>
  <si>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</si>
  <si>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</si>
  <si>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</si>
  <si>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</si>
  <si>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</si>
  <si>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</si>
  <si>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</si>
  <si>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</si>
  <si>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</si>
  <si>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</si>
  <si>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</si>
  <si>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</si>
  <si>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</si>
  <si>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</si>
  <si>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</si>
  <si>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</si>
  <si>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Coton</t>
  </si>
  <si>
    <t>Cameroun</t>
  </si>
  <si>
    <t>6.4.1  Can families/households and young farmers move freely between regions, towns and villages?</t>
  </si>
  <si>
    <t>6.4.2 Do customs and formal laws and Sodecoton and other institutions promote geographic mobility?</t>
  </si>
  <si>
    <t>6.4.3 Do formal laws, Sodecoton and other institutions promote social mobility?</t>
  </si>
  <si>
    <t>I5</t>
  </si>
  <si>
    <t>I17, I18</t>
  </si>
  <si>
    <t>Sodecoton ok, farming laboor have low remuneration (1200 f/day comapared with 3-4000 F/day for a construction worker)</t>
  </si>
  <si>
    <t>I10</t>
  </si>
  <si>
    <t>D58-D60</t>
  </si>
  <si>
    <t>I5, D60, D61</t>
  </si>
  <si>
    <t>D64</t>
  </si>
  <si>
    <t>D65</t>
  </si>
  <si>
    <t>I15</t>
  </si>
  <si>
    <t>It is difficult to make any statement on the situation of women obliged to work for their men against their will (due to lack of data). The adherence to CmiA by SNCC enhances the chances that forced labor is minimised.</t>
  </si>
  <si>
    <t>see above</t>
  </si>
  <si>
    <t>Generally, the communication is not very strong at village level and the cotton system uses normally the hierarchical cascade of information rather than the official radio.</t>
  </si>
  <si>
    <t>I32</t>
  </si>
  <si>
    <t>VGGT are not known directly. The related rights are not given high priority and left to the jurisdiction of the traditional chiefs. The lack of dialogue between the state officials at communal level often leads to conflicts related to land rights.</t>
  </si>
  <si>
    <t>I25</t>
  </si>
  <si>
    <t>Not on the ones controlled by their husband, only on their "own"</t>
  </si>
  <si>
    <t>I21</t>
  </si>
  <si>
    <t xml:space="preserve">Women do not need to make the danageros work (for them) of pesticide application. </t>
  </si>
  <si>
    <t>Their is one criteria of exclusion: a threshold of productivity (f.ex. 900 kg/ha) for cotton has to be reached, if not the producer would be excluded in the next year (except there is a reason beyond his/her fault like inondation). So indirectly, families not affording the credit will be excluded. This sysetm made cameroon one of the most productive cotton countries, but at a price of exclsuion of the poorer half of the farmer population. But considering that everybody can manage the risk by the surface under production, the exclusion may be mor on the social pressure level.</t>
  </si>
  <si>
    <t>As important decisions are taken at the higher level, communities are less involved in shaping their organisations. But within sub-communities, like women groups, youth groups etc, activities are run to a growing degree.  The chieftancyship reduces certain dynamics, on the other sides it provides identity and stability.</t>
  </si>
  <si>
    <t>When women can keep their influnece on the cotton money, they do all to send their kids into further education, men however prefere having an additional wife and more children.</t>
  </si>
  <si>
    <t xml:space="preserve">Please see the summary of the main report. </t>
  </si>
  <si>
    <t>The situation related to pestice use is not clear within this research due to lack of data. As the farmers are well trained and aware of the risks due to pesticides, the risks are moderate. The situation in the factories (ginning, oil processing plants) is more risky. But the risk mitigation situation was not examined in detail.</t>
  </si>
  <si>
    <t>none required</t>
  </si>
  <si>
    <t>Intoxications with pesticides particularly harmful for pregnant women</t>
  </si>
  <si>
    <t>An alternative and sustainable solution would be to to convert at least the smaller farms into organic production</t>
  </si>
  <si>
    <t xml:space="preserve">Discuss options to consider better payments of laborers, mainly during harvesting. </t>
  </si>
  <si>
    <t>current payment is 1000 F/day only</t>
  </si>
  <si>
    <t>no risk</t>
  </si>
  <si>
    <t>It is asssumed that at village level, the level of discussion among the cotton producers is high, due to the many institutions and rules organized  within the producer groups (GP, GIC). These groups are systematically promoted since over 30 years. No prio consent is foreseen when villagers are confronted with land distributed to migrants competing with their ancentral land.</t>
  </si>
  <si>
    <t>additionally, radio could be used.</t>
  </si>
  <si>
    <t>The main conflicts are related between herders and agriculturalists, due to cattle causing damage and the following failure to settle the conflict either by customary or state instituition.The villagers are rather left alone with their conflicts. The second source of conflict are in principle due to the planned migration projects, wheby SODECOTON is often accused to be in favor of the migrants, which depend as "foreigners" more on the technical support in cottton production.</t>
  </si>
  <si>
    <t>D72, D73</t>
  </si>
  <si>
    <t>A risk is that in larger farmers the women have to fully work for the husbands cotton farm, as he needs every possible hand. This would exclude her from earning her own money with cotton and having money for education of her children. This trend has become real since the focus of Sodecoton to priorize large farms (&gt;5 ha cotton). Women are however not allowed to create women groups (GIC) for cotton. The 2 out of 10 board members of CNPCC representing the women farmer (1 per region; north and South) could hardly be of help on this issue. Within SODECOTON as an employer, 5% of its staff are women in positions wher the hands of women are preferred (f.ex. bottling) now, with no risks of exclusion.</t>
  </si>
  <si>
    <t xml:space="preserve">About 5% of Sodecoton staff are women, 3 times more than 10 years ago, but still at low level. No women in management possition. The situation is slightly better at the producer level. Between 10 and 15% of the producer are women, mainly in the type of small (&lt;1ha) and medium size (1-5 ha). The women play a very active role in using the cotton money for social and educational investments.Very active in the transformation sector (fillature, tissage, confection), but here the industry has shrunk considerably over the last 20 years. In fact, considering the important role women played in this sector before the 20th Cent, it has basically disappeared. </t>
  </si>
  <si>
    <t>Mixed findings: some say yes, other no. This will depend on the attitude of their husband. The fact that in most cases women aim to improve the eduactional level of their kids and invest accordingly, suggests that the income conrol is strong enough with cotton women.</t>
  </si>
  <si>
    <t>There is no indication that the traditional governance system, custoary law and "ethnic" identities will weaken with time or even disappear through "modernization", as obviously assumed since the 1970ties.</t>
  </si>
  <si>
    <t>The challenge will then be to align projects and programs of cotton stakeholdesr (mainly SODECOTON, CNPCC) and projects more foussed on women promotion or othe VC)</t>
  </si>
  <si>
    <t>Rarely in mixed groups; mainly within women groups at village level</t>
  </si>
  <si>
    <t>Still emerging and at a low but steadily growing level. Different is the situation of women emerging from the elite. Here, they have similar chances to influence decisions than men.</t>
  </si>
  <si>
    <t>To note that Boko Haram is fighting against this and has also supporters in Cameroon</t>
  </si>
  <si>
    <t>With the  extension of cotton the workload of women will increase even more.</t>
  </si>
  <si>
    <t>Better consult with women leaders before initiating new large projects which will impact them</t>
  </si>
  <si>
    <t xml:space="preserve">The women have above average commitment in familiy and society, but there voice is not enough captured. </t>
  </si>
  <si>
    <t>Village based groups and CNPCC could be weakened if more an more larger cotton farms are independent at village level</t>
  </si>
  <si>
    <t>D55, D56, D12, D22</t>
  </si>
  <si>
    <t>D55, D56, D22</t>
  </si>
  <si>
    <t>Freedom of association is even a requirement to particupate at the cotton VC. See also above (CmiA)</t>
  </si>
  <si>
    <t>The chance of school attendance by children of cotton farmers is enhanced, as the cotton farmers even invest in classes  building and hiring teachers. Education of the children is a high priority for the parents. They often produce cotton in order to increase the chances by education. Also, the main peak month of labour is December, when the children are for 1 month on holiday. See again CmiA requirements.</t>
  </si>
  <si>
    <t>The only harmful jobs are pesticide application. This is done in normal cases by men. CmiA rules and training do not allow children applying pesticides.</t>
  </si>
  <si>
    <t xml:space="preserve">large scale investment is currently not an option. The biggest farms reach 40 ha cotton, and less than 5% of farms have &gt;20 ha cotton. There would not be land available for large scale land acquisitions. </t>
  </si>
  <si>
    <t xml:space="preserve">The already involved cotton farmers are well informed by CNPCC channels.This sub-sector is above avarage provided with information, maybe less related to new projects. As SODECOTON channels are used and not the (public) radio, the information level is moderate for the peasants. In principle there are rules for involving stakeholders at villlage level, orgnaized through inter-ministerial commissions through a cascade (national-regional-departmental-comunal/village). </t>
  </si>
  <si>
    <t>Strong CPNCC, well organized from village to regional level and coordinaing closely with Sodecoton. The information flow is however dominated from top-down. In most cases, the lack of human resources below the regional level and the reduced use of radio reduces the chances for effective consultation.</t>
  </si>
  <si>
    <t xml:space="preserve">various meetings with cotton farmers (M1); D74, D73, D70-72, I29, I43, </t>
  </si>
  <si>
    <t>Since the Land Ordinances of 1974 (D74, p.32), private property rights was introduced in the land governance. Land is since less a symbol of power and control and more a commodity used to accumulate wealth. People with close links to the state and the financial and social capital are the only ones capable in obtaining the expensive land titles. There are none or very few formal land titles governing land security as this process is too costy and lenthy and the peasants and farmers prefere using the customary laws. However, the farmers interviewed feel relatively secure in their tenure rights, managed by the traditional chiefs. This is particularly the case, where land shortage is not an issue. If the land distribution is equitable, cannot be stated (due to lack of data). Considering the discrepancy in land ownership amongst the families (farmers cultivating 0.25 to over 20 ha in cotton), it must be doubted that equity is a strong principle. Rather must be assumed that heritage of certain familiies remains a stronger principle. The new policy of SDCC of promoting larger cotton farmers (i.e. 5 &gt; ha cotton) will reduce land security for the smaller households and reduce equality, as the total land availability is limited and often exhausted due to other land use pattern like livestock and protection land. According to IMF 2018, land reforms have started including issueing land titles: "digitalized land registry maps and finalized land reforms to protect property rights". The access to land for cotton farming is organized by two distict schemes: the customary way for autochtones and through organised migration (normally from Extrem-North to North region), which then involves larger groups of people, mainly from homogenous ethnic origin. Insecure is the and under rent , as the contract (both customary and modern) can be terminated by the woner after one (1) year). Therefore the conditions for soil fertility measures are not given under this tenure regime. The most vulnerable group are the migrants of the second generation, renting the land from their community, as well as the families, both indegenous and migrants with limited social status and hence limited land availability.</t>
  </si>
  <si>
    <t>Thanks to the cotton credit, more can be produced thanks to the increased inputs and advice by the cotton partners. Cotton credit and so cotton production should in principle increase the overall production, as in average less than 40% of the availbale land is used for cotton, but the cotton money is still available to purchase in case of need (mainly May to August). As the cotton farmers are rather part of the better-off housholds, a larger involvement of more small-scale farmers in well orgnaised VC would increase food production.</t>
  </si>
  <si>
    <t>The huge markets in Nigeria are heaviliy influencing the prices (more than the local production). If the maize prize f.ex. Is low, than farmers tend to increase the surface of cotton (and viceversa). The boarder with Nigeria is rather open (if if officially closed due to Boko Harem). The excahnge rate of the Naira and the proice situation of staple food like maize co-determine prices in Cameroon.</t>
  </si>
  <si>
    <t>D39</t>
  </si>
  <si>
    <t>The norme is: "il ressort que les produits comme le Sorgho SS, le sorgho SP, le mil pénicillaire, le maïs, le riz, le niébé, le coton, les bovins, les caprins/ovins, la volaille, le carburant frelaté sont les produits qui ont une grande importance. De manière plus fine, le sorgho SS, le sorgho SP, le maïs et les ovins/caprin ressortent comme produits cruciaux (D39, p.35). There is no data showing the nutritional strategies of the various categories of cotton farmers (by ethnicity, indegenous/migrant, well/poorly educated; wealthy/poor). In principle and in average, it should be better.</t>
  </si>
  <si>
    <t>D75</t>
  </si>
  <si>
    <t xml:space="preserve">The relative price stabilization mechanism installed for cotton in Cameroon provides a certain protection to loss due to abrupt price falls on the global level. Hence the cotton producers are indirecly protected against price variations, as an importnat part of the expected income (cotton money after harvest) could be used to purchase food. </t>
  </si>
  <si>
    <t xml:space="preserve">Income is increased through cotton money, and more cereal production is possible thanks to the cotton credit and to the possibility to increase in diversificationat farm level. A problem may however rise if the cotton money comes with delay (of months) obliging selling the food at a bad moment (when the price is low). The months June to August are often tough as only one dish per day may be on the table- even for cotton households. An important variable is the behaviour of the head of household. It is observed and shown by data, that the more cotton a household farms, the more children it has. This means that a certain category of cotton farmers are more interested in the number of children (and women) as in their respective food security. </t>
  </si>
  <si>
    <t>considering the land limitation (there is less available land than many think, as needs for hunting, biodiversity and particularly livestock has to be considered</t>
  </si>
  <si>
    <t>In principle, the regular annual income of the cotton money as well  the intensification of cereals through cotton credit (fertilizer mainly) decrease the  probability of food shortages. The problem lies in the strategy of men to invest the cotton money first about in the increase of the cotton area (often through an additional wife). Then it depends on the economic structure of the houshold: a HH with over 5 ha and max 40% of cotton should definitevely have better chances to overcome a food crises than a HH with only half the available land. Again, it is the habitus of the family (and here as well of the head of HH) and the infliuence of the mother towards food security which is decisive.</t>
  </si>
  <si>
    <t xml:space="preserve">Food and nutrition security should be taken over by the various layers of society and state (regional to communal) and not be delated only to the strong and well organized organizations of the cotton sector (mainly Sodecoton). </t>
  </si>
  <si>
    <t>Over 2'000 cotton groups exist and have been built over the last 30 years. Many cotton farmers are as well active in other groups and VC. The social distance between the top and the base might be large.</t>
  </si>
  <si>
    <t>The leader are elected regularly at all levels (village to Intraregional level). Difficult to assess the accountability and the fairness/openness of this process. But the atmosphere at the meetings (organised for this assessment) was quite relaxed and free of tension, so we can assume that the leadership is not a problem at village level. The  distance between GP and Unions (zone/sector) and between unions and federation might be large.</t>
  </si>
  <si>
    <t>At the top level (Federation, Directorate), the close dialogue between SNCC and CNPCC suggests that such issues are negotiable.</t>
  </si>
  <si>
    <t>The close cooperation, the structure and clear roles between the two organisations (SDCC, CNPCC) allows a trust-based cooperation.</t>
  </si>
  <si>
    <t>The rather closed information system of the cotton system leads to over-emphazize the role of cotton</t>
  </si>
  <si>
    <t>D76</t>
  </si>
  <si>
    <t>Training in sustainable production-the CmiA standard- as well as in Business farming school is initiated and done. The quality of the training is hard to assess (lack of data)</t>
  </si>
  <si>
    <t>The inclusivity of migrants from the Extreme North to the North and the high flexibility to integrate them (as agriculturalists) is supported by the State since the 1970ties, by Sodecoton and the traditional authorities. Latter are benefitting from the annual taxes of the farmers (about 10%).</t>
  </si>
  <si>
    <t>The weakening of the cotton VC deteriorate the health infrastructure conditions in the two northern regions</t>
  </si>
  <si>
    <t>The weakening of the cotton VC deteriorate the drinking water conditions in the two northern regions</t>
  </si>
  <si>
    <t>Keep a profitable, farmer-attractive cotton industry, based on village-based groups investing as well in drinking water infrastructure (wells, forages). Alternatively, Min. of Water and Sanitation takes over this responsibility.</t>
  </si>
  <si>
    <t>Keep a profitable, farmer-attractive cotton industry, based on village-based groups investing as well in health posts construction. Alternatively, Min. of Health takes over this responsibility.</t>
  </si>
  <si>
    <t xml:space="preserve">Often only thanks to the cotton money, which then is invested in building classes and hiring a local teacher for about 15'000 F/month. </t>
  </si>
  <si>
    <t>The weakening of the cotton VC deteriorate the basic education conditions in the two northern regions</t>
  </si>
  <si>
    <t>Keep a profitable, farmer-attractive cotton industry, based on village-based groups investing as well in school classes building (infrastructure). Alternatively, Min. of Education takes over this responsibility.</t>
  </si>
  <si>
    <t xml:space="preserve">Sodecoton wants to promote the large farmers (5-10 ha cotton) and the enterpreneur-based agropastoralist.The idea is to allow laborious farmers to growth and climb the social ladder(and at the same time increase the effficiency of the cotton VC). The constitution allows social mobility, but the lack of institutions and effective policies reduce its speed, particularly in rural areas. To be a Cameroonian is still secondary after being a member of its ethnic group. </t>
  </si>
  <si>
    <t xml:space="preserve">Two measures are required: (i) Sodecoton has to better integrate the social and environmental context into its planning (see more in the main text). (ii) The State and ist international financial partners need to invest more into the education, local economy (tax reforms, processing potential, targeting the youth and women) as well in local governance centered around the Communes. </t>
  </si>
  <si>
    <t>If the poverty situation of the family deteriorates and shortage of labourers during harvest. Then child labor could become an issue.</t>
  </si>
  <si>
    <t>Good monitoring of the economic situation of the cotton producers</t>
  </si>
  <si>
    <t>The specialization towards a cotton farm under prevailing smallholder structure and poor public institutions might impovrish nutritional quality.</t>
  </si>
  <si>
    <t>The state is largely absentee in the villages and/or appears only in form of projects, mainly financed by international aid. The Communes are no reality yet for the villagers</t>
  </si>
  <si>
    <t>The customary institutions (lamidat) are a guarantee for social order and they are present and functional down upto family and individual level. If they were thought 40 years ago to disapper, it would be better to take them serious and so improve the working and communication conditions with state and decentralized bodies like the Communes. The transparency should be improved, making better public use of radio.</t>
  </si>
  <si>
    <t>The fragmenation of communities reduces the chances for sucessful local development</t>
  </si>
  <si>
    <t>Thanks to the cotton money, they are more affordable for the cotton farmers than the average.</t>
  </si>
  <si>
    <t xml:space="preserve"> 29 / 04 / 2019</t>
  </si>
  <si>
    <t xml:space="preserve">Employment by the cotton society (SNCC) is considered as a privilege in a society with scares formal jobs </t>
  </si>
  <si>
    <t xml:space="preserve">Only hypothetical: if the management and strategy of SODECOTON would change drastically and the overall development framework deteriorate. </t>
  </si>
  <si>
    <t>Lack of laborers during harvesting in the North region</t>
  </si>
  <si>
    <t>Concering governance and participation, incl. transparency, the factual absentism of the state at local level increases the probability for violent inter-ethnic (North) and social conflicts over the scare land ressources and due to unbearable poverty levels.</t>
  </si>
  <si>
    <t>see above: the absentism of the state is dangerous (Sodecoton is not perceived by the peasants as "The State")</t>
  </si>
  <si>
    <t>Men continue to increase their cotton surface with additional women (polygamy) and children. The economic rationalzation (increase cotton farm) is not followed by according social transformations.</t>
  </si>
  <si>
    <t>Marginalization of women due to limited access to land and other ressources (animals, etc.). This risk is within society, and outside the influence of the current VC actors.</t>
  </si>
  <si>
    <t>Lack of secular projects promoting economic women activities could reduce the gained leadership and empowerment achievements over the last 30 years</t>
  </si>
  <si>
    <t>If cotton farms become bigger (mainly in North), women risk to be even more absorbed by cheap work at the husbands farm</t>
  </si>
  <si>
    <t>The new focus on farms with &gt;5ha of cotton poses risks for smaller farms to get in future the required support by Sodecoton and CNPCC.</t>
  </si>
  <si>
    <t>If excessive part of the farmland ( &gt;60-90% if large) is used for cotton and the farms should always get larger, the cereal production might fall considerably in future and reduce local food security.</t>
  </si>
  <si>
    <t>The geographic and social mobility could be reduced with the land getting more scarce for all farmers and herders. This can enhance the probability for escalating conflicts amongst the various interest groups.</t>
  </si>
  <si>
    <t>The two companies involved, SDCC and CNPCC, respect these rights, and even enforce them by providing opportunities to work, invest and organize around the cotton VC. It is a fact, that households and villages involved in cotton have a better rights situation then stakeholders outside the cotton VC. All the cotton produced under Sodecoton is certified under CmiA, which includes adherence to ILO principles.</t>
  </si>
  <si>
    <t>well orgnanized VC with fair conditions, reliable Cotton society (Sodecoton) and support of all categories of farmers producing cotton. However, the youth depend on their parents and often lack opportunities to be active. The situation is however relative, as the conditions of non-cotton farmers is worse. The social programs of Sodecoton is not anymore as strong as before 1990.</t>
  </si>
  <si>
    <t>I50</t>
  </si>
  <si>
    <t>The farmers have no problem to quit cotton and continue livelihood with alternative crops like maize, sorgho, peanuts etc. However, at community and socio-economy level, the "dependence" on cotton is rather high as it is convenient due to ist embeddedness (from production training to input provision to marketing). The bureaucratic apparatus around cotton (Ministries, SDCC, CNPCC) and its relative closeness to the public do not facilitate discussions on alternatrive strategies or even limits of the cotton extension. Often, farmers having abondend cotton return back after 3-4 years.</t>
  </si>
  <si>
    <t>i42, I43, I48, I49</t>
  </si>
  <si>
    <t>The expropriation process is defined in detail by law (see: procedure governing expropriation for public purposesand conditions for compensation)(accessible on the web). But in practice, only assets on the land are compensated, not the value of the land itself, except if formal land titles are available, which is rarely the case. As the application of the rule is not known, I score moderate.</t>
  </si>
  <si>
    <t xml:space="preserve">I49 </t>
  </si>
  <si>
    <t>They normally do not own material like charts and ploughs and oxen, depending so on the mercy of their husbands. But they can buy them with their own savings. Women do not inherit animals.</t>
  </si>
  <si>
    <t>I25; I48</t>
  </si>
  <si>
    <t>I25, I48</t>
  </si>
  <si>
    <t xml:space="preserve">"Crédit coton". Les femmes sont representé entre 10 et 15%. This representation diminishes, the bigger the farms become. Apart from the cotton credit, no access probable as they lack of garanties. </t>
  </si>
  <si>
    <t>D63, I25, I48</t>
  </si>
  <si>
    <t>Women are in principle welcommed as cotton producers by the company and they constitue about 15% of the cotton credit takers (sometimes also on behalf of their men who lost credibility within the SDCC due to non-respecting the eligibility criteria). The resistance might come more from within the men-led households.It is rare to find women in leadership positions within the GP (we met one who was tresurer).</t>
  </si>
  <si>
    <t>As customary law prevails, and here women have much less land rights, often limited to widows. Women do not inherit land.</t>
  </si>
  <si>
    <t>various focus group discussions with women; I48</t>
  </si>
  <si>
    <t>Only related to their own fields. Women have a different strategy of production: according to the technicians "they are more serious* than men" and reach hence a higher productivity in cotton. This may also be explained by their smaller surfaces and more scarces resources available than for men. Women hardly influence their men on production. It looks like tat the bigger the farm, the less the women has a saying and the higher the probaibility to be engaged in the husbands farm. On their own fields (provided by their husband), they are free to decide on ways of production. here, they maaximize the use of manure, which is collected in the surroundings.</t>
  </si>
  <si>
    <t>Within their scope - provided cropping fields, value chains like peanuts, small ruminents-they may be rather autonomous, exept their husband requires her hands/labor force. This depends also on individual characteristcs of both "partners". The cotton VC is definetively increasing the chances of women to become autonomus, self-confident etc, at least as long the man is not requiring her labor on longer time spans.</t>
  </si>
  <si>
    <t>I48</t>
  </si>
  <si>
    <t>s. above. They are permanently looking out for new income opportunities, like neem oil (older women)or getting organized in other women associations on production or transformation.</t>
  </si>
  <si>
    <t>Often in cotton producer groups (in our context), but also in other VC and other ventures (s. above). But mainly limited to the village level. Two women represent women interests within the board of CNPCC.</t>
  </si>
  <si>
    <t>I10; I48; various other village meetings</t>
  </si>
  <si>
    <t>various other village meetings</t>
  </si>
  <si>
    <t>Yes they do! Particularly if they are not alone, they are quite self confident, less of course if their men are around and more if only together with the youth, the other "discriminated" sub-group within the cotton producers at village level. The lack of data does not allow me to assess the situation outside the village level, f.ex. Communal or Department level. Strong improvement since the last 20-30 years, when it was difficult for women to rise their voice in village discussions with "foreigners".</t>
  </si>
  <si>
    <t>In most cases, women have a 14 hrs day, whereby men in average may be a 8-9 hrs day. An exeption was found in an area, where the fileds were distant from home, so that man/wmen left and returned together. But still here, the women works at least some hrs per day more.</t>
  </si>
  <si>
    <t>D75; I48</t>
  </si>
  <si>
    <t>A majority of the food production goes for the markets, sometimes also because of the need for cash for daily needs (education, health etc). Cotton farmers contribute to increase local food markets (mainly millet, sorghum, cow pea,  in the Extreme-North).</t>
  </si>
  <si>
    <t>I45-I49</t>
  </si>
  <si>
    <t>The relatively high mineral fertilizer applications and the low biodiversity in the soil (low carbon means low biodiversity) together with the pesticides applied suggest that the trend in food and nutrition quality decreases. But the positive impact of having more food outbalances this factor: non-cotton farmers have less nutrition.</t>
  </si>
  <si>
    <t>D39, I48</t>
  </si>
  <si>
    <t>Hardly, as this is not part of the technical support by the cotton agents</t>
  </si>
  <si>
    <t>various villages meetings</t>
  </si>
  <si>
    <t>D57-D60; various villages meetings</t>
  </si>
  <si>
    <t>D64, I48</t>
  </si>
  <si>
    <t>Rather limited, as most information circulates top-down through the cotton channel (rather then through rado etc). There is no promotion to facilitate free access to information and knowledge. Certain villages have no access to radio waves.</t>
  </si>
  <si>
    <t>The embedding of all relations and economic activities in the local culture tends to recognize and value local knowledge. The rather technical inputs based on the cotton campaigns objective limits the use of local knowledge</t>
  </si>
  <si>
    <t>various villages meetings. I50</t>
  </si>
  <si>
    <t>"Credit coton" allows social projects realized with cotton money: school classes, employment of teachers, water points, cerael banks, office buildings, soil and water conservation measures. A case (I48): a community build a health post in 1980, and since it was never equipped with health staff. But the villagers keep the hope to get this staff and still purchases medications (without (refrigerator). This exemplifies the absence of public services in rural areas.</t>
  </si>
  <si>
    <t>Generally rather poor, but cotton villages often invest in health posts with their cotton projects )see above). In fact the cotton farmers pay on behalf of the public, here the State. The relatively low life expectancy in Cameroon (WHO 2016) and the fact that the 2 poorest regions are in the Grand-Nord, the importance of the profitability of the cotton VC for the health situation needs to be taken into consideration.</t>
  </si>
  <si>
    <t>D76, I48</t>
  </si>
  <si>
    <t>Very rarely in the required way (see above). Sodecoton reports to have contributed to 54 health posts in the last years. But this does not yet assure health services...</t>
  </si>
  <si>
    <t>average to above average. The poverty level does not yet allow "good" housing, but it prevents "miserable" housing conditions.</t>
  </si>
  <si>
    <t>I45-49</t>
  </si>
  <si>
    <t>Similar situation as in health: when water is critical, the cotton group invests in water points. The government is often absent  and seems to hope that the cotton players develop the infrastructure and services. Not clear if the neighboring herders (Mbororo) will benefit from it. Sodecoton reports that 254 wells and 201 water wholes have been done in the last years through the cootton group money. Some villages report very critical water conditions (I45), other have no problem with water accessability, but suffer from inondation due to sealed soils due to land degradation (I48).</t>
  </si>
  <si>
    <t>various village meetings</t>
  </si>
  <si>
    <t>The migration of groups from the Extreme North towards the Norther region and other observations seem to affirm this freedom.The local chiefs then allocate the specific place to settle for the groups. The migration of inididiuals and single families seem only to work, if they fully integrate into the hosting ethic group by adhereing to its identity and customs (changing ethnicity by consent). Often, young peasnats migrate to find appropriate new land, then bring their peers and women to the place.</t>
  </si>
  <si>
    <t>D</t>
  </si>
  <si>
    <t>document (auteur/année)</t>
  </si>
  <si>
    <t>I</t>
  </si>
  <si>
    <t>interview (date/Identité)</t>
  </si>
  <si>
    <t>Détails de l'interview</t>
  </si>
  <si>
    <t>D1</t>
  </si>
  <si>
    <t>Bayiha 2016</t>
  </si>
  <si>
    <t>Diversité des trajectoires vers l’agriculture biologique dans les pays en développement : le cas du Cameroun</t>
  </si>
  <si>
    <t>I1</t>
  </si>
  <si>
    <t xml:space="preserve"> DUE du 25.2</t>
  </si>
  <si>
    <t>Discussion initiale</t>
  </si>
  <si>
    <t>D2</t>
  </si>
  <si>
    <t>FAO 2015</t>
  </si>
  <si>
    <t>Measuring Sustainability inCotton farming Systems. Towards a Guidance Framework</t>
  </si>
  <si>
    <t>I2</t>
  </si>
  <si>
    <t>DUE avec partneaires</t>
  </si>
  <si>
    <t>Briefing du 25.2</t>
  </si>
  <si>
    <t>D3</t>
  </si>
  <si>
    <t>Mathieu 2001</t>
  </si>
  <si>
    <t>The Recent Extension of Muskwari Sorghums in Northern Cameroon</t>
  </si>
  <si>
    <t>I3</t>
  </si>
  <si>
    <t>Oumar B</t>
  </si>
  <si>
    <t>var.infos de base sur Sodecoton  (25/26)</t>
  </si>
  <si>
    <t>D4</t>
  </si>
  <si>
    <t>WB 2018</t>
  </si>
  <si>
    <t>The Agriculture Investment and Market Development Project (P143417)</t>
  </si>
  <si>
    <t>I4</t>
  </si>
  <si>
    <t>DPA SDCC, 27.2</t>
  </si>
  <si>
    <t>Premier contact</t>
  </si>
  <si>
    <t>D5</t>
  </si>
  <si>
    <t>Manyacka 2013</t>
  </si>
  <si>
    <t>LA FIBRE DU DEVELOPPEMENT. Perspectives sociales et économiques de la culture du coton au Cameroun</t>
  </si>
  <si>
    <t>DAG SDCC</t>
  </si>
  <si>
    <t>Personnel SDCC</t>
  </si>
  <si>
    <t>D6</t>
  </si>
  <si>
    <t>COMPACI II 2016</t>
  </si>
  <si>
    <t>Rapport de performance du projet</t>
  </si>
  <si>
    <t>I6</t>
  </si>
  <si>
    <t>Suivi-Evaluation</t>
  </si>
  <si>
    <t>Enquete et banque de donné</t>
  </si>
  <si>
    <t>D7</t>
  </si>
  <si>
    <t xml:space="preserve">BAD 2017 </t>
  </si>
  <si>
    <t>Politique de prix dans la filière coton au Cameroun</t>
  </si>
  <si>
    <t>I7</t>
  </si>
  <si>
    <t>Usine Garoua 1</t>
  </si>
  <si>
    <t>Egrenage</t>
  </si>
  <si>
    <t>D8</t>
  </si>
  <si>
    <t>Devèze 2006</t>
  </si>
  <si>
    <t>LE COTON, MOTEUR DU DÉVELOPPEMENT ET FACTEUR DE STABILITE DU CAMEROUN DU NORD?</t>
  </si>
  <si>
    <t>I8</t>
  </si>
  <si>
    <t>Usine Garoua 2</t>
  </si>
  <si>
    <t>Huilerie</t>
  </si>
  <si>
    <t>D9</t>
  </si>
  <si>
    <t>Sodecoton 2017</t>
  </si>
  <si>
    <t>Document de faisabilité du PA3C draft 3</t>
  </si>
  <si>
    <t>I9</t>
  </si>
  <si>
    <t>SDCC Professionalisation, 28.2</t>
  </si>
  <si>
    <t>introduction</t>
  </si>
  <si>
    <t>D10</t>
  </si>
  <si>
    <t>Folefack 2013</t>
  </si>
  <si>
    <t>Crise cotonnière et remise en cause des arrangements contractuels au Cameroun. Working paper may 2013</t>
  </si>
  <si>
    <t>CNPCC, CA;</t>
  </si>
  <si>
    <t>reunion de 90 min</t>
  </si>
  <si>
    <t>D11</t>
  </si>
  <si>
    <t>Folefack 2014</t>
  </si>
  <si>
    <t>La crise de la filière cotonnière et sécurité alimentaire au Nord Cameroun</t>
  </si>
  <si>
    <t>I11</t>
  </si>
  <si>
    <t>SDCC DPA-Sud, 1.3</t>
  </si>
  <si>
    <t>Politique de production</t>
  </si>
  <si>
    <t>D12</t>
  </si>
  <si>
    <t>ILO 2015</t>
  </si>
  <si>
    <t>ILO-IOE Child Labour Guidance Tool for Business. HOW TO DO BUSINESS WITH RESPECT FOR CHILDREN’S RIGHT TO BE FREE FROM CHILD LABOUR</t>
  </si>
  <si>
    <t>I12</t>
  </si>
  <si>
    <t>CICAM</t>
  </si>
  <si>
    <t>visite usine à Garoua avec directeur</t>
  </si>
  <si>
    <t>D13</t>
  </si>
  <si>
    <t>ILO 2016</t>
  </si>
  <si>
    <t>CHILD LABOUR IN COTTON. A Briefing</t>
  </si>
  <si>
    <t>I13</t>
  </si>
  <si>
    <t>COFIL</t>
  </si>
  <si>
    <t>entretiens dans bureaux</t>
  </si>
  <si>
    <t>D14</t>
  </si>
  <si>
    <t>ITC 2013</t>
  </si>
  <si>
    <t>IMPROVING AFRICA’S    COTTON VALUE CHAIN FOR ASIAN MARKETS</t>
  </si>
  <si>
    <t>I14</t>
  </si>
  <si>
    <t>Sigrist</t>
  </si>
  <si>
    <t>Invitation privé de l'équipe M1</t>
  </si>
  <si>
    <t>D15</t>
  </si>
  <si>
    <t>LDC 2017</t>
  </si>
  <si>
    <t>Creating fair and sustainable values</t>
  </si>
  <si>
    <t>Chauffeur-producteur, 2.3</t>
  </si>
  <si>
    <t>Entretiens à Garoua</t>
  </si>
  <si>
    <t>D16</t>
  </si>
  <si>
    <t>Levrat 1984</t>
  </si>
  <si>
    <t>La place du coton dans la vie des paysans du Nord-Cameroun</t>
  </si>
  <si>
    <t>I16</t>
  </si>
  <si>
    <t>GP Bah Tao, 4.3</t>
  </si>
  <si>
    <t>focus group</t>
  </si>
  <si>
    <t>D17</t>
  </si>
  <si>
    <t>Levrat 2009</t>
  </si>
  <si>
    <t>CULTURE COMMERCIALE ET DEVELOPPEMENT RURAL. L'exemple du coton au Nord-Cameroun depui 1950</t>
  </si>
  <si>
    <t>I17</t>
  </si>
  <si>
    <t>GPLandau 1</t>
  </si>
  <si>
    <t>D18</t>
  </si>
  <si>
    <t>Roupsard 2005</t>
  </si>
  <si>
    <t>Production cotonnière In: Atlas de la province Extrême-Nord Cameroun. [Online]. Marseille: IRD Éditions, 2005</t>
  </si>
  <si>
    <t>I18</t>
  </si>
  <si>
    <t>Bureaux et techniciens Landau 1</t>
  </si>
  <si>
    <t xml:space="preserve">Rencontre zone, secteur, </t>
  </si>
  <si>
    <t>D19</t>
  </si>
  <si>
    <t>Olivry 1986</t>
  </si>
  <si>
    <t>Fleuves et Rivières du Cameroun</t>
  </si>
  <si>
    <t>I19</t>
  </si>
  <si>
    <t xml:space="preserve">SDCC </t>
  </si>
  <si>
    <t>Rencontre zone, secteur, région Mayo-Galké</t>
  </si>
  <si>
    <t>D20</t>
  </si>
  <si>
    <t>CNPCC 2018</t>
  </si>
  <si>
    <t>« CNPC-Cameroun » une structure de représentation des Producteurs de coton et vivriers (ppt)</t>
  </si>
  <si>
    <t>I20</t>
  </si>
  <si>
    <t>GIC Lainda Kawtal, 5.3</t>
  </si>
  <si>
    <t>D21</t>
  </si>
  <si>
    <t>Solidar Suisse 2019</t>
  </si>
  <si>
    <t>Baumwoll Report. Schweizer Baumwollhändler profitieren von Kinderarbeit in Burkina Faso</t>
  </si>
  <si>
    <t>GIC Ouarou Dandi</t>
  </si>
  <si>
    <t>D22</t>
  </si>
  <si>
    <t>Ecocert 2018</t>
  </si>
  <si>
    <t>Fondation Aid by Trade. Cotton made in Africa. Rapport de vérification. Unité CmiA (confidentiel, draft)</t>
  </si>
  <si>
    <t>I22</t>
  </si>
  <si>
    <t>SDCC Zone Ndong</t>
  </si>
  <si>
    <t>rencontre région, pesage, transport pour FOB</t>
  </si>
  <si>
    <t>D23</t>
  </si>
  <si>
    <t>Plan de redressement de la Sodecoton et mécanisme de sa mise en ouevre. Rapport final. Tome 1</t>
  </si>
  <si>
    <t>I23</t>
  </si>
  <si>
    <t>Commercante</t>
  </si>
  <si>
    <t>Entretien sur les magouilles à la douane Tchadienne vers Cameroun (Njamena)</t>
  </si>
  <si>
    <t>D24</t>
  </si>
  <si>
    <t>AFRODAD 2011</t>
  </si>
  <si>
    <t>MAPPING CHINESE DEVELOPMENT ASSISTANCE IN AFRICA. An Analysis of the experiences of Cameroon</t>
  </si>
  <si>
    <t>I24</t>
  </si>
  <si>
    <t>GIC Ouaro Dandi, 6.3</t>
  </si>
  <si>
    <t>D25</t>
  </si>
  <si>
    <t>CONAC 2017</t>
  </si>
  <si>
    <t>Rapport état de lutte contre la corruption au Cameroun en 2016</t>
  </si>
  <si>
    <t>jeunes/femmes GIC Ouaro D.</t>
  </si>
  <si>
    <t>focus group restreint</t>
  </si>
  <si>
    <t>D26</t>
  </si>
  <si>
    <t>UE 2018</t>
  </si>
  <si>
    <t>Projet ABC. Document d’action concernant l'Accompagnement des mutations du bassin cotonnier du Cameroun – ABC</t>
  </si>
  <si>
    <t>I26</t>
  </si>
  <si>
    <t>GIC Lama Laouane 1</t>
  </si>
  <si>
    <t>group de migrants du Nord-Extrème</t>
  </si>
  <si>
    <t>D27</t>
  </si>
  <si>
    <t xml:space="preserve">SAILD 2017 </t>
  </si>
  <si>
    <t>Rapport annuel</t>
  </si>
  <si>
    <t>I27</t>
  </si>
  <si>
    <t>Romain C.</t>
  </si>
  <si>
    <t>Premier entretiens, notamment sur la gouvernance</t>
  </si>
  <si>
    <t>D28</t>
  </si>
  <si>
    <t>WB 1995</t>
  </si>
  <si>
    <t>Cameroon. Diversity, Growth, and Poverty Reduction</t>
  </si>
  <si>
    <t>I28</t>
  </si>
  <si>
    <t>Youssouf ((SDCC, Profess),  7.3</t>
  </si>
  <si>
    <t>entretiens sur les Lamidat</t>
  </si>
  <si>
    <t>D29</t>
  </si>
  <si>
    <t>Profil de risque climatique des systèmes de production agricoles basés sur le coton dans le Nord du Cameroun. WP draft Nov</t>
  </si>
  <si>
    <t>I29</t>
  </si>
  <si>
    <t>GIC Guider-Lamarde</t>
  </si>
  <si>
    <t>coton-cultteurs peri-urbain</t>
  </si>
  <si>
    <t>D30</t>
  </si>
  <si>
    <t>Kimenngsi 2015</t>
  </si>
  <si>
    <t>GROWTH POLE STRATEGY AS A PANACEA FOR SUB-SAHARAN AFRICA’S REGIONAL DEVELOPMENT CHALLENGES: REFLECTIONS FROM CAMEROON AND NIGERIA</t>
  </si>
  <si>
    <t>I30</t>
  </si>
  <si>
    <t>Lamidat de Guider</t>
  </si>
  <si>
    <t>entretien avec le Ministre de l'élevage (Zarkisanou), Ministre de l'Agriculture (Bounou) et Ministre de la Justice et de la réligion (Alkali)</t>
  </si>
  <si>
    <t>D31</t>
  </si>
  <si>
    <t>ISG 2017</t>
  </si>
  <si>
    <t>Extrême-Nord du Cameroun : le casse-tête de la reconstruction en période de conflit</t>
  </si>
  <si>
    <t>I31</t>
  </si>
  <si>
    <t>DG SDCC</t>
  </si>
  <si>
    <t>premier entretien</t>
  </si>
  <si>
    <t>D32</t>
  </si>
  <si>
    <t>ISG 2018</t>
  </si>
  <si>
    <t>Extrême-Nord du Cameroun : nouveau chapitre dans la lutte contre Boko Haram. Rapport Afrique No 263</t>
  </si>
  <si>
    <t>SDCC, 8.3</t>
  </si>
  <si>
    <t>Debriefing Sodecoton</t>
  </si>
  <si>
    <t>D33</t>
  </si>
  <si>
    <t>Boutrais 1984</t>
  </si>
  <si>
    <t>LE NORD DU CAMEROUN. DES HOMMES, UNE REGION</t>
  </si>
  <si>
    <t>I33</t>
  </si>
  <si>
    <t>DAP SDCC</t>
  </si>
  <si>
    <t>entretiens avec Abdoulaye, aussi sur l'agriculture biologique et les experience de SDCC avec le coton bio</t>
  </si>
  <si>
    <t>D34</t>
  </si>
  <si>
    <t>CESCR 2018</t>
  </si>
  <si>
    <t>Covenant on Economic, Social,  and Cultural Rights. Alternative Report Submisssion: Violations of Indegenous Peoples' Rights in Cameroon</t>
  </si>
  <si>
    <t>I34</t>
  </si>
  <si>
    <t>Employé du train; 9.3</t>
  </si>
  <si>
    <t>Entretien sur le future de l'agriculture</t>
  </si>
  <si>
    <t>D35</t>
  </si>
  <si>
    <t>PNUD 1999</t>
  </si>
  <si>
    <t>Etudes socio-öconomiques régionales au Cameroun. Eradication de la pauvreté. Amélioration des données sociales. Province du Nord</t>
  </si>
  <si>
    <t>I35</t>
  </si>
  <si>
    <t>FEICOM</t>
  </si>
  <si>
    <t>Focus group improvisé dans le train sur les femmes, l'appui aux communes et la politique nationale</t>
  </si>
  <si>
    <t>D36</t>
  </si>
  <si>
    <t>Liba'a 2018</t>
  </si>
  <si>
    <t>Éleveurs et agriculteurs du nord du Cameroun face à la violence et aux insécurités : Entre adaptation et impuissance</t>
  </si>
  <si>
    <t>I36</t>
  </si>
  <si>
    <t>African Commodities; 12.3</t>
  </si>
  <si>
    <t>Discussion avec responsables de la filière anacarde (Alexi, Alexandre)</t>
  </si>
  <si>
    <t>D37</t>
  </si>
  <si>
    <t>Martin 1971</t>
  </si>
  <si>
    <t>L’ECOLE ET LES SOCIÉTÉS TRADITIONNELLES AU CAMEROUN SEPTENTRIONAL (ORSTOM)</t>
  </si>
  <si>
    <t>I37</t>
  </si>
  <si>
    <t>CED, Samuel Nguiffo</t>
  </si>
  <si>
    <t>Longer discussion and sharing on development</t>
  </si>
  <si>
    <t>D38</t>
  </si>
  <si>
    <t>ORSTOM 1982</t>
  </si>
  <si>
    <t>nature et forme de pouvoir dans les société dites  acéphale</t>
  </si>
  <si>
    <t>137b</t>
  </si>
  <si>
    <t>Dieudonné Masso, 13.3</t>
  </si>
  <si>
    <t>Coordination at institutional level. Organising next day</t>
  </si>
  <si>
    <t>YALEF 2018</t>
  </si>
  <si>
    <t>Programme RESILI(A)NT. Redressement Economique et Social Inclusif et de Lutte contre l’Insécurité Alimentaire et Nutritionnelle des Territoires du Nord Cameroun. ETUDE DES CHAINES DE VALEURS INCLUSIVES ET SENSIBLES A LA NUTRITION DANS LES REGIONS DU NORD ET DE L’EXTREME-NORD</t>
  </si>
  <si>
    <t>I38</t>
  </si>
  <si>
    <t>INS, 14.3</t>
  </si>
  <si>
    <t>Comptabilité national et démographie</t>
  </si>
  <si>
    <t>D40</t>
  </si>
  <si>
    <t>UNICEF 2009</t>
  </si>
  <si>
    <t>Pauvreté et disparité chez les enfants au Cameroun</t>
  </si>
  <si>
    <t>I39</t>
  </si>
  <si>
    <t>PNDP</t>
  </si>
  <si>
    <t>Information on the national programm to train communal staff and make PCDs</t>
  </si>
  <si>
    <t>D41</t>
  </si>
  <si>
    <t>Bayart 1978</t>
  </si>
  <si>
    <t>Régime de parti unique et systèmes d'inégalité et de domination au Cameroun : esquisse.. In: Cahiers d'études africaines, vol. 18, n°69-70, 1978. pp. 5-35</t>
  </si>
  <si>
    <t>I40</t>
  </si>
  <si>
    <t>MINFOF, protection aires et faunes</t>
  </si>
  <si>
    <t>la situation difficile des elephants dans le Nord. Le parc au Chad et so connectivité dans le Nord-Extrème. Les couloirs nécessaires</t>
  </si>
  <si>
    <t>D42</t>
  </si>
  <si>
    <t>Tobopda 2008</t>
  </si>
  <si>
    <t>Les aires protégées de l’Extrême-Nord Cameroun entre
politiques de conservation et pratiques locales</t>
  </si>
  <si>
    <t>I41</t>
  </si>
  <si>
    <t>GIZ</t>
  </si>
  <si>
    <t xml:space="preserve">Discussion sur la stratégie pour une approache de terroir et infos sur le PADER ainsi que les projets sur le coton durable </t>
  </si>
  <si>
    <t>D43</t>
  </si>
  <si>
    <t>COS-Coton 2016</t>
  </si>
  <si>
    <t>REVIEW OF THE ACTION FRAMEWORK. FOR THE EUROPEAN UNION-AFRICA PARTNERSHIP ON COTTON</t>
  </si>
  <si>
    <t>I42</t>
  </si>
  <si>
    <t>Producteur intellectuel</t>
  </si>
  <si>
    <t xml:space="preserve">Interview de 3 hrs dans le train Yaoundé-N'Ggaunderé </t>
  </si>
  <si>
    <t>D44</t>
  </si>
  <si>
    <t>Nelson 2011</t>
  </si>
  <si>
    <t>FAIRTRADE COTTON: ASSESSING IMPACT IN MALI, SENEGAL, CAMEROON AND INDIA</t>
  </si>
  <si>
    <t>I43</t>
  </si>
  <si>
    <t>GIZ-PADER Garoua</t>
  </si>
  <si>
    <t>Avec 6 cadre du PADER (1.5 hrs)</t>
  </si>
  <si>
    <t>D45</t>
  </si>
  <si>
    <t>Gergely 2009</t>
  </si>
  <si>
    <t>Cotton sector report Cameroon</t>
  </si>
  <si>
    <t>I44</t>
  </si>
  <si>
    <t>SODECOTON 29.4</t>
  </si>
  <si>
    <t>Discussion sur démographie et fertilité des sols</t>
  </si>
  <si>
    <t>D46</t>
  </si>
  <si>
    <t>Sodecoton 2016</t>
  </si>
  <si>
    <t>Rapport DPA Mai -Oct 2016</t>
  </si>
  <si>
    <t>I45</t>
  </si>
  <si>
    <t>Village Doumba à Kaélé</t>
  </si>
  <si>
    <t>D47</t>
  </si>
  <si>
    <t>Sodecoton 2010</t>
  </si>
  <si>
    <t>Plan stratégique 2010/11-2014/15</t>
  </si>
  <si>
    <t>I46</t>
  </si>
  <si>
    <t>Village Doyang à Kaélé</t>
  </si>
  <si>
    <t>D48</t>
  </si>
  <si>
    <t>Sodecoton 2018</t>
  </si>
  <si>
    <t>Rapport Annuel DPA 2017</t>
  </si>
  <si>
    <t>I47</t>
  </si>
  <si>
    <t>Discussion SDCC Kaélé</t>
  </si>
  <si>
    <t>D49</t>
  </si>
  <si>
    <t>COWI 2017</t>
  </si>
  <si>
    <t>Etudes portant sur la contribution du secteur cotonnier dans l’émergence socio-économique et la création d’emploi dans la zone cotonnière au Cameroun</t>
  </si>
  <si>
    <t>Village Souringwa à Tschatibali</t>
  </si>
  <si>
    <t>D50</t>
  </si>
  <si>
    <t>MINEPAT 2015</t>
  </si>
  <si>
    <t>RECENSEMENT DES OPERATEURS DE LA FILIERE COTON/TEXTILE/CONFECTION. Rapport Principal</t>
  </si>
  <si>
    <t>I49</t>
  </si>
  <si>
    <t>Discussion SDCC Tschatibali</t>
  </si>
  <si>
    <t>D51</t>
  </si>
  <si>
    <t>Thylmann 2014</t>
  </si>
  <si>
    <t>Life Cycle Assessment (LCA) of Organic Cotton. A global average</t>
  </si>
  <si>
    <t>Debriefing avec DG</t>
  </si>
  <si>
    <t>Sodecoton</t>
  </si>
  <si>
    <t>D52</t>
  </si>
  <si>
    <t>WB 2008</t>
  </si>
  <si>
    <t>Cameroon. Agriculture Value Chain. Competitive Study (incl. Cotton)</t>
  </si>
  <si>
    <t>D53</t>
  </si>
  <si>
    <t>Banque donnée suivi-évaluation</t>
  </si>
  <si>
    <t>D54</t>
  </si>
  <si>
    <t>CNPCC 2012</t>
  </si>
  <si>
    <t>Bulletin 10, Fev</t>
  </si>
  <si>
    <t>D55</t>
  </si>
  <si>
    <t>Sodecoton 2014</t>
  </si>
  <si>
    <t>Reglement interne</t>
  </si>
  <si>
    <t>D56</t>
  </si>
  <si>
    <t>Statut du Personnel</t>
  </si>
  <si>
    <t>D57</t>
  </si>
  <si>
    <t>SDCC-CNPCC</t>
  </si>
  <si>
    <t>Convention financière</t>
  </si>
  <si>
    <t>D58</t>
  </si>
  <si>
    <t>Convention gestion intrants</t>
  </si>
  <si>
    <t>D59</t>
  </si>
  <si>
    <t>Convention services animation</t>
  </si>
  <si>
    <t>D60</t>
  </si>
  <si>
    <t>Roles femmes, gestion res nat</t>
  </si>
  <si>
    <t>D61</t>
  </si>
  <si>
    <t>Artisanal textile</t>
  </si>
  <si>
    <t>D62</t>
  </si>
  <si>
    <t>Critères éligibilités aux crédit 2017/18</t>
  </si>
  <si>
    <t>D63</t>
  </si>
  <si>
    <t>Enquete permanenent</t>
  </si>
  <si>
    <t>Fiches techniques</t>
  </si>
  <si>
    <t>Couts services</t>
  </si>
  <si>
    <t>D66</t>
  </si>
  <si>
    <t>Inst. Cartographie</t>
  </si>
  <si>
    <t>Monographie de Mayo-Kani 2015</t>
  </si>
  <si>
    <t>D67</t>
  </si>
  <si>
    <t>Fiche nat. des Localités du Cameroun</t>
  </si>
  <si>
    <t>D68</t>
  </si>
  <si>
    <t>div PDC  (en word)</t>
  </si>
  <si>
    <t>D69</t>
  </si>
  <si>
    <t>GIZ 2017</t>
  </si>
  <si>
    <t>Système de production agropastoral dans la région de l'Adamaoua et du Nord (PADER)</t>
  </si>
  <si>
    <t>D70</t>
  </si>
  <si>
    <t>IMF 2018</t>
  </si>
  <si>
    <t>Country report 18/235</t>
  </si>
  <si>
    <t>D71</t>
  </si>
  <si>
    <t>WB 2019</t>
  </si>
  <si>
    <t>EBA databank (enabling business for agriculture)</t>
  </si>
  <si>
    <t>D72</t>
  </si>
  <si>
    <t>FPAE 2015</t>
  </si>
  <si>
    <t>Aspets de la question foncière dans les régions septentrionales du Cameroun</t>
  </si>
  <si>
    <t>D73</t>
  </si>
  <si>
    <t>FPAE 2015b</t>
  </si>
  <si>
    <t>Rapport final. OBSERVATOIRE DE l’ACQUISITION DES TERRES A GRANDE ECHELLE AU CAMEROUN PAR LA FONDATION PAUL ANGO ELA (FPAE)</t>
  </si>
  <si>
    <t>D74</t>
  </si>
  <si>
    <t>Belaunde et al 2010</t>
  </si>
  <si>
    <t>LAND, LEGITIMACY AND GOVERNANCE IN CAMEROON</t>
  </si>
  <si>
    <t>OECD 2006</t>
  </si>
  <si>
    <t>WHO 2016</t>
  </si>
  <si>
    <t>Health Profile Cameroon</t>
  </si>
  <si>
    <t>D77</t>
  </si>
  <si>
    <t>Seignobes 2010</t>
  </si>
  <si>
    <t>UNE NÉGOCIATION FONCIÈRE INTROUVABLE ? L'EXEMPLE DU MAYO-REY DANS LE NORD DU CAMEROUN</t>
  </si>
  <si>
    <t>Continue awareness and training for all farmers entering into cotton production, but enlarge the social scope (wealth creation, food security, village auto-organisation)</t>
  </si>
  <si>
    <t>More active role in developpement by the public sector, taking the customary system and vernacular languages more serious</t>
  </si>
  <si>
    <t>Provide access to credit to women for small-ruminantes, so that women can better address the soil fertility and improve income. Education (children, adults) and more awareness creation on social transformation</t>
  </si>
  <si>
    <t>Programs of social transformation, mainly through primary education, business training (learning the concept of "planning") and better radio programs and accessability (see above)</t>
  </si>
  <si>
    <t>Be carefull with the strategy to focus only on the Bigger-than-5ha cotton farms; more business enterpreneur projects for women. Test the larger introduction of organic and fairtrade cotton on 2-3 communes (ideally together with GIZ).</t>
  </si>
  <si>
    <t>More women projects promoting leadership combined with economic activities (like livestock, compost/manure fabrication, projects linked with youth, who are the other neglected strata of the village society)</t>
  </si>
  <si>
    <t>Differentiate the support into two main classes of producers with appropriate strategies: large (&gt;5 ha) and quite large (3-5 ha) and small (&lt;3ha)</t>
  </si>
  <si>
    <t>Better monitoring of the nutritional situation with regular surveys. Analyse the impact of the various pesticides on human health.</t>
  </si>
  <si>
    <t>Strengthen the public institutions in charge with FNS. Particularly MINAGRI and IRAD.</t>
  </si>
  <si>
    <t>Improve the auto-organisation and self-help competencies of the village based groups. Test the "solar-driven container shop" idea of Sodecoton with a pilot project</t>
  </si>
  <si>
    <t>Committment to a diversified and farmer based farming systems. Orgnanize training for Android (smartphones) users with the villages on the use of digital information for development</t>
  </si>
  <si>
    <t>Leadership training at village level to stop the "assistentialism" attitude" and rather enhence self-confidence for auto-development. Strenghten the new Communes. Use Fulfulbe as the regional language and if possible the local languages at meetings.</t>
  </si>
  <si>
    <t>Use the newly established Communes (still at the very early stage of maturity) to improve, particularly if new projects within Sodecoton are planned (f.ex. Organic cotton)</t>
  </si>
  <si>
    <t xml:space="preserve">State, Sodecoton and CNPCC to assume responsibility not to exagerate the space of cotton in the agriculture system of the Grand-Nord. Revise the strategy for the smallholders and test organic cotton as a socio-ecological strategy for the Extreme-Nord.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</si>
</sst>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7"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
      <b/>
      <sz val="11"/>
      <color theme="1"/>
      <name val="Calibri"/>
      <family val="2"/>
      <scheme val="minor"/>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35">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5" xfId="0" applyBorder="1" applyAlignment="1" applyProtection="1">
      <alignment horizontal="left" vertical="top" wrapText="1"/>
      <protection locked="0"/>
    </xf>
    <xf numFmtId="0" fontId="0" fillId="0" borderId="21" xfId="0" applyBorder="1" applyAlignment="1" applyProtection="1">
      <alignment horizontal="left" vertical="top" wrapText="1"/>
      <protection locked="0"/>
    </xf>
    <xf numFmtId="0" fontId="0" fillId="0" borderId="23" xfId="0" applyBorder="1" applyAlignment="1" applyProtection="1">
      <alignment vertical="top"/>
      <protection locked="0"/>
    </xf>
    <xf numFmtId="0" fontId="0" fillId="0" borderId="40" xfId="0" applyBorder="1" applyAlignment="1" applyProtection="1">
      <alignment vertical="top"/>
      <protection locked="0"/>
    </xf>
    <xf numFmtId="0" fontId="0" fillId="0" borderId="10" xfId="0" applyBorder="1" applyAlignment="1" applyProtection="1">
      <alignment vertical="top"/>
      <protection locked="0"/>
    </xf>
    <xf numFmtId="0" fontId="0" fillId="0" borderId="25" xfId="0" applyBorder="1" applyAlignment="1">
      <alignment horizontal="center"/>
    </xf>
    <xf numFmtId="0" fontId="0" fillId="0" borderId="21" xfId="0" applyBorder="1" applyAlignment="1">
      <alignment horizontal="center"/>
    </xf>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0" xfId="0" applyFont="1" applyFill="1" applyBorder="1" applyAlignment="1" applyProtection="1">
      <alignment horizontal="left" vertical="top" wrapText="1"/>
      <protection locked="0"/>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2" borderId="43"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9" borderId="6"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22" xfId="0" applyFont="1" applyFill="1" applyBorder="1" applyAlignment="1" applyProtection="1">
      <alignment horizontal="left" vertical="top" wrapText="1"/>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66"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9" fillId="19" borderId="63" xfId="0" applyFont="1" applyFill="1" applyBorder="1" applyAlignment="1" applyProtection="1">
      <alignment horizontal="lef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10" fillId="0" borderId="36"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10" fillId="0" borderId="71" xfId="0" applyFont="1" applyFill="1" applyBorder="1" applyAlignment="1" applyProtection="1">
      <alignment vertical="top" wrapText="1"/>
      <protection locked="0"/>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49" fontId="6" fillId="0" borderId="65" xfId="0" applyNumberFormat="1" applyFont="1" applyFill="1" applyBorder="1" applyAlignment="1" applyProtection="1">
      <alignment horizontal="left" vertical="top" wrapText="1"/>
      <protection locked="0"/>
    </xf>
    <xf numFmtId="49" fontId="6" fillId="0" borderId="66" xfId="0" applyNumberFormat="1" applyFont="1" applyFill="1" applyBorder="1" applyAlignment="1" applyProtection="1">
      <alignment horizontal="left" vertical="top" wrapText="1"/>
      <protection locked="0"/>
    </xf>
    <xf numFmtId="0" fontId="6" fillId="0" borderId="39" xfId="0" applyFont="1" applyFill="1" applyBorder="1" applyAlignment="1" applyProtection="1">
      <alignment vertical="top" wrapText="1"/>
      <protection locked="0"/>
    </xf>
    <xf numFmtId="0" fontId="6" fillId="0" borderId="71" xfId="0" applyFont="1" applyFill="1" applyBorder="1" applyAlignment="1" applyProtection="1">
      <alignment vertical="top" wrapText="1"/>
      <protection locked="0"/>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10" fillId="0" borderId="65" xfId="0" applyFont="1" applyFill="1" applyBorder="1" applyAlignment="1" applyProtection="1">
      <alignment horizontal="left" vertical="top" wrapText="1"/>
      <protection locked="0"/>
    </xf>
    <xf numFmtId="0" fontId="9" fillId="11" borderId="63" xfId="0" applyFont="1" applyFill="1" applyBorder="1" applyAlignment="1" applyProtection="1">
      <alignment horizontal="left" vertical="top" wrapText="1"/>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10" fillId="0" borderId="39" xfId="0" applyFont="1" applyFill="1" applyBorder="1" applyAlignment="1" applyProtection="1">
      <alignment horizontal="left" vertical="top" wrapText="1"/>
      <protection locked="0"/>
    </xf>
    <xf numFmtId="0" fontId="10" fillId="0" borderId="71"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9" fillId="11" borderId="64" xfId="0" applyFont="1" applyFill="1" applyBorder="1" applyAlignment="1" applyProtection="1">
      <alignment horizontal="left" vertical="top" wrapText="1"/>
    </xf>
    <xf numFmtId="0" fontId="9" fillId="11" borderId="22" xfId="0" applyFont="1" applyFill="1" applyBorder="1" applyAlignment="1" applyProtection="1">
      <alignment horizontal="left" vertical="top" wrapText="1"/>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2" fillId="11" borderId="61"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10" fillId="0" borderId="40"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2" fillId="19" borderId="61"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2" fillId="11" borderId="25" xfId="0" applyFont="1" applyFill="1" applyBorder="1" applyAlignment="1" applyProtection="1">
      <alignment horizontal="center" vertical="center"/>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9" fillId="12" borderId="6" xfId="0" applyFont="1" applyFill="1" applyBorder="1" applyAlignment="1" applyProtection="1">
      <alignment horizontal="left" vertical="top" wrapText="1"/>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10" fillId="0" borderId="72"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19" borderId="22" xfId="0" applyFont="1" applyFill="1" applyBorder="1" applyProtection="1"/>
    <xf numFmtId="0" fontId="2" fillId="19" borderId="25" xfId="0" applyFont="1" applyFill="1" applyBorder="1" applyAlignment="1" applyProtection="1">
      <alignment horizontal="center" vertical="center"/>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0" fillId="0" borderId="72" xfId="0" applyBorder="1" applyAlignment="1">
      <alignment vertical="top" wrapText="1"/>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xf numFmtId="0" fontId="36" fillId="0" borderId="0" xfId="0" applyFont="1"/>
    <xf numFmtId="0" fontId="36" fillId="0" borderId="0" xfId="0" applyFont="1" applyAlignment="1">
      <alignment wrapText="1"/>
    </xf>
    <xf numFmtId="0" fontId="36" fillId="31" borderId="0" xfId="0" applyFont="1" applyFill="1"/>
    <xf numFmtId="0" fontId="0" fillId="0" borderId="0" xfId="0" applyAlignment="1">
      <alignment wrapText="1"/>
    </xf>
    <xf numFmtId="0" fontId="0" fillId="31" borderId="0" xfId="0" applyFill="1"/>
    <xf numFmtId="0" fontId="0" fillId="0" borderId="0" xfId="0" applyFont="1" applyAlignment="1">
      <alignment horizontal="left" vertical="center" wrapText="1"/>
    </xf>
    <xf numFmtId="0" fontId="0" fillId="0" borderId="0" xfId="0" applyAlignment="1">
      <alignment vertical="center"/>
    </xf>
    <xf numFmtId="0" fontId="0" fillId="0" borderId="0" xfId="0" applyAlignment="1">
      <alignment vertical="center" wrapText="1"/>
    </xf>
    <xf numFmtId="0" fontId="0" fillId="31" borderId="0" xfId="0" applyFill="1" applyAlignment="1">
      <alignment vertical="center"/>
    </xf>
    <xf numFmtId="0" fontId="0" fillId="0" borderId="0" xfId="0" applyAlignment="1">
      <alignment horizontal="left" vertical="center"/>
    </xf>
    <xf numFmtId="0" fontId="0" fillId="0" borderId="0" xfId="0" applyAlignment="1">
      <alignment horizontal="left" vertical="center" wrapText="1"/>
    </xf>
    <xf numFmtId="0" fontId="0" fillId="31" borderId="0" xfId="0" applyFill="1" applyAlignment="1">
      <alignment horizontal="left" vertical="center"/>
    </xf>
  </cellXfs>
  <cellStyles count="1">
    <cellStyle name="Standard" xfId="0" builtinId="0"/>
  </cellStyles>
  <dxfs count="144">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2.9</c:v>
                </c:pt>
                <c:pt idx="1">
                  <c:v>2.5</c:v>
                </c:pt>
                <c:pt idx="2">
                  <c:v>2.2800000000000002</c:v>
                </c:pt>
                <c:pt idx="3">
                  <c:v>2.6666666666666665</c:v>
                </c:pt>
                <c:pt idx="4">
                  <c:v>2.8055555555555554</c:v>
                </c:pt>
                <c:pt idx="5">
                  <c:v>2.9166666666666665</c:v>
                </c:pt>
              </c:numCache>
            </c:numRef>
          </c:val>
          <c:extLst>
            <c:ext xmlns:c16="http://schemas.microsoft.com/office/drawing/2014/chart" uri="{C3380CC4-5D6E-409C-BE32-E72D297353CC}">
              <c16:uniqueId val="{00000000-2D5F-4510-B9E5-3AEBC503E6B0}"/>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2D5F-4510-B9E5-3AEBC503E6B0}"/>
            </c:ext>
          </c:extLst>
        </c:ser>
        <c:dLbls>
          <c:showLegendKey val="0"/>
          <c:showVal val="0"/>
          <c:showCatName val="0"/>
          <c:showSerName val="0"/>
          <c:showPercent val="0"/>
          <c:showBubbleSize val="0"/>
        </c:dLbls>
        <c:axId val="113745920"/>
        <c:axId val="113747840"/>
      </c:radarChart>
      <c:catAx>
        <c:axId val="113745920"/>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de-DE"/>
          </a:p>
        </c:txPr>
        <c:crossAx val="113747840"/>
        <c:crosses val="autoZero"/>
        <c:auto val="0"/>
        <c:lblAlgn val="ctr"/>
        <c:lblOffset val="100"/>
        <c:noMultiLvlLbl val="0"/>
      </c:catAx>
      <c:valAx>
        <c:axId val="113747840"/>
        <c:scaling>
          <c:orientation val="minMax"/>
          <c:max val="4"/>
          <c:min val="0"/>
        </c:scaling>
        <c:delete val="0"/>
        <c:axPos val="l"/>
        <c:majorGridlines/>
        <c:numFmt formatCode="@" sourceLinked="0"/>
        <c:majorTickMark val="out"/>
        <c:minorTickMark val="none"/>
        <c:tickLblPos val="nextTo"/>
        <c:txPr>
          <a:bodyPr rot="0" vert="horz"/>
          <a:lstStyle/>
          <a:p>
            <a:pPr>
              <a:defRPr/>
            </a:pPr>
            <a:endParaRPr lang="de-DE"/>
          </a:p>
        </c:txPr>
        <c:crossAx val="113745920"/>
        <c:crosses val="autoZero"/>
        <c:crossBetween val="between"/>
      </c:valAx>
    </c:plotArea>
    <c:legend>
      <c:legendPos val="b"/>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zoomScale="70" zoomScaleNormal="70" zoomScaleSheetLayoutView="100" workbookViewId="0">
      <pane ySplit="3" topLeftCell="A26" activePane="bottomLeft" state="frozen"/>
      <selection pane="bottomLeft" activeCell="J29" sqref="J29"/>
    </sheetView>
  </sheetViews>
  <sheetFormatPr baseColWidth="10" defaultColWidth="8.81640625" defaultRowHeight="12.5" x14ac:dyDescent="0.25"/>
  <cols>
    <col min="1" max="1" width="20" style="95" customWidth="1"/>
    <col min="2" max="2" width="13.26953125" style="95" customWidth="1"/>
    <col min="3" max="3" width="14.26953125" style="95" customWidth="1"/>
    <col min="4" max="4" width="10.453125" style="95" customWidth="1"/>
    <col min="5" max="5" width="8.453125" style="95" customWidth="1"/>
    <col min="6" max="6" width="13.453125" style="95" customWidth="1"/>
    <col min="7" max="7" width="11.26953125" style="95" customWidth="1"/>
    <col min="8" max="8" width="8.81640625" style="95"/>
    <col min="9" max="9" width="10.81640625" style="95" hidden="1" customWidth="1"/>
    <col min="10" max="16384" width="8.81640625" style="95"/>
  </cols>
  <sheetData>
    <row r="1" spans="1:10" ht="22.5" customHeight="1" thickBot="1" x14ac:dyDescent="0.35">
      <c r="A1" s="466" t="s">
        <v>208</v>
      </c>
      <c r="B1" s="467"/>
      <c r="C1" s="468"/>
      <c r="D1" s="409" t="s">
        <v>26</v>
      </c>
      <c r="E1" s="339"/>
      <c r="F1" s="437" t="s">
        <v>217</v>
      </c>
      <c r="G1" s="438"/>
      <c r="I1" s="228"/>
    </row>
    <row r="2" spans="1:10" ht="16.5" customHeight="1" thickBot="1" x14ac:dyDescent="0.35">
      <c r="A2" s="411"/>
      <c r="B2" s="412"/>
      <c r="C2" s="412"/>
      <c r="D2" s="340" t="s">
        <v>123</v>
      </c>
      <c r="E2" s="439" t="s">
        <v>218</v>
      </c>
      <c r="F2" s="439"/>
      <c r="G2" s="440"/>
    </row>
    <row r="3" spans="1:10" ht="18" customHeight="1" thickBot="1" x14ac:dyDescent="0.35">
      <c r="A3" s="16" t="s">
        <v>24</v>
      </c>
      <c r="B3" s="441" t="s">
        <v>311</v>
      </c>
      <c r="C3" s="442"/>
      <c r="D3" s="17"/>
      <c r="E3" s="14"/>
      <c r="F3" s="14"/>
      <c r="G3" s="15"/>
      <c r="J3" s="295"/>
    </row>
    <row r="4" spans="1:10" ht="13.5" customHeight="1" x14ac:dyDescent="0.25">
      <c r="A4" s="13"/>
      <c r="B4" s="14"/>
      <c r="C4" s="14"/>
      <c r="D4" s="14"/>
      <c r="E4" s="14"/>
      <c r="F4" s="14"/>
      <c r="G4" s="15"/>
      <c r="J4" s="423"/>
    </row>
    <row r="5" spans="1:10" ht="20.25" customHeight="1" x14ac:dyDescent="0.25">
      <c r="A5" s="14"/>
      <c r="B5" s="14"/>
      <c r="C5" s="14"/>
      <c r="D5" s="14"/>
      <c r="E5" s="14"/>
      <c r="F5" s="14"/>
      <c r="G5" s="15"/>
      <c r="J5" s="423"/>
    </row>
    <row r="6" spans="1:10" ht="18" customHeight="1" x14ac:dyDescent="0.25">
      <c r="A6" s="14"/>
      <c r="B6" s="14"/>
      <c r="C6" s="14"/>
      <c r="D6" s="14"/>
      <c r="E6" s="14"/>
      <c r="F6" s="14"/>
      <c r="G6" s="15"/>
      <c r="J6" s="423"/>
    </row>
    <row r="7" spans="1:10" ht="18" customHeight="1" x14ac:dyDescent="0.25">
      <c r="A7" s="14"/>
      <c r="B7" s="14"/>
      <c r="C7" s="14"/>
      <c r="D7" s="14"/>
      <c r="E7" s="14"/>
      <c r="F7" s="14"/>
      <c r="G7" s="15"/>
    </row>
    <row r="8" spans="1:10" ht="18" customHeight="1" x14ac:dyDescent="0.25">
      <c r="A8" s="14"/>
      <c r="B8" s="14"/>
      <c r="C8" s="14"/>
      <c r="D8" s="14"/>
      <c r="E8" s="14"/>
      <c r="F8" s="14"/>
      <c r="G8" s="15"/>
    </row>
    <row r="9" spans="1:10" ht="18" customHeight="1" x14ac:dyDescent="0.25">
      <c r="A9" s="14"/>
      <c r="B9" s="14"/>
      <c r="C9" s="14"/>
      <c r="D9" s="14"/>
      <c r="E9" s="14"/>
      <c r="F9" s="14"/>
      <c r="G9" s="15"/>
    </row>
    <row r="10" spans="1:10" ht="6" customHeight="1" thickBot="1" x14ac:dyDescent="0.3">
      <c r="A10" s="13"/>
      <c r="B10" s="14"/>
      <c r="C10" s="14"/>
      <c r="D10" s="14"/>
      <c r="E10" s="14"/>
      <c r="F10" s="14"/>
      <c r="G10" s="15"/>
    </row>
    <row r="11" spans="1:10" ht="13" hidden="1" thickBot="1" x14ac:dyDescent="0.3">
      <c r="A11" s="13"/>
      <c r="B11" s="14"/>
      <c r="C11" s="14"/>
      <c r="D11" s="14"/>
      <c r="E11" s="14"/>
      <c r="F11" s="14"/>
      <c r="G11" s="15"/>
    </row>
    <row r="12" spans="1:10" ht="13.5" thickBot="1" x14ac:dyDescent="0.35">
      <c r="A12" s="458" t="s">
        <v>82</v>
      </c>
      <c r="B12" s="459"/>
      <c r="C12" s="462" t="s">
        <v>83</v>
      </c>
      <c r="D12" s="463"/>
      <c r="E12" s="443" t="s">
        <v>7</v>
      </c>
      <c r="F12" s="18" t="s">
        <v>84</v>
      </c>
      <c r="G12" s="19" t="str">
        <f>Register!H3</f>
        <v>../../20..</v>
      </c>
    </row>
    <row r="13" spans="1:10" ht="13.5" thickBot="1" x14ac:dyDescent="0.35">
      <c r="A13" s="460"/>
      <c r="B13" s="461"/>
      <c r="C13" s="88" t="s">
        <v>86</v>
      </c>
      <c r="D13" s="89" t="s">
        <v>87</v>
      </c>
      <c r="E13" s="444"/>
      <c r="F13" s="20" t="s">
        <v>86</v>
      </c>
      <c r="G13" s="21" t="s">
        <v>87</v>
      </c>
      <c r="I13" s="229" t="s">
        <v>15</v>
      </c>
    </row>
    <row r="14" spans="1:10" ht="14" x14ac:dyDescent="0.25">
      <c r="A14" s="448" t="str">
        <f>Register!A5</f>
        <v>1. WORKING CONDITIONS</v>
      </c>
      <c r="B14" s="449"/>
      <c r="C14" s="341" t="str">
        <f>Register!C10</f>
        <v>Substantial</v>
      </c>
      <c r="D14" s="325">
        <f>Register!B10</f>
        <v>2.9</v>
      </c>
      <c r="E14" s="326" t="str">
        <f>Register!D10</f>
        <v>↑</v>
      </c>
      <c r="F14" s="22" t="str">
        <f>Register!I10</f>
        <v>Not at all</v>
      </c>
      <c r="G14" s="332">
        <f>Register!H10</f>
        <v>0</v>
      </c>
      <c r="I14" s="230" t="e">
        <f>Register!#REF!</f>
        <v>#REF!</v>
      </c>
    </row>
    <row r="15" spans="1:10" ht="14" x14ac:dyDescent="0.25">
      <c r="A15" s="450" t="str">
        <f>Register!A11</f>
        <v>2. LAND &amp; WATER RIGHTS</v>
      </c>
      <c r="B15" s="451"/>
      <c r="C15" s="342" t="str">
        <f>Register!C15</f>
        <v>Substantial</v>
      </c>
      <c r="D15" s="327">
        <f>Register!B15</f>
        <v>2.5</v>
      </c>
      <c r="E15" s="328" t="str">
        <f>Register!D15</f>
        <v>↑</v>
      </c>
      <c r="F15" s="23" t="str">
        <f>Register!I15</f>
        <v>Not at all</v>
      </c>
      <c r="G15" s="333">
        <f>Register!H15</f>
        <v>0</v>
      </c>
      <c r="I15" s="231" t="e">
        <f>Register!#REF!</f>
        <v>#REF!</v>
      </c>
    </row>
    <row r="16" spans="1:10" ht="14" x14ac:dyDescent="0.25">
      <c r="A16" s="452" t="str">
        <f>Register!A16</f>
        <v>3. GENDER EQUALITY</v>
      </c>
      <c r="B16" s="453"/>
      <c r="C16" s="342" t="str">
        <f>Register!C22</f>
        <v>Moderate/Low</v>
      </c>
      <c r="D16" s="327">
        <f>Register!B22</f>
        <v>2.2800000000000002</v>
      </c>
      <c r="E16" s="328" t="str">
        <f>Register!D22</f>
        <v>↑</v>
      </c>
      <c r="F16" s="23" t="str">
        <f>Register!I22</f>
        <v>Not at all</v>
      </c>
      <c r="G16" s="333">
        <f>Register!H22</f>
        <v>0</v>
      </c>
      <c r="I16" s="231" t="e">
        <f>Register!#REF!</f>
        <v>#REF!</v>
      </c>
    </row>
    <row r="17" spans="1:9" ht="14" x14ac:dyDescent="0.25">
      <c r="A17" s="454" t="str">
        <f>Register!A23</f>
        <v>4. FOOD AND NUTRITION SECURITY</v>
      </c>
      <c r="B17" s="455"/>
      <c r="C17" s="342" t="str">
        <f>Register!C28</f>
        <v>Substantial</v>
      </c>
      <c r="D17" s="327">
        <f>Register!B28</f>
        <v>2.6666666666666665</v>
      </c>
      <c r="E17" s="328" t="str">
        <f>Register!D28</f>
        <v>↑</v>
      </c>
      <c r="F17" s="23" t="str">
        <f>Register!I28</f>
        <v>Not at all</v>
      </c>
      <c r="G17" s="333">
        <f>Register!H28</f>
        <v>0</v>
      </c>
      <c r="I17" s="231" t="e">
        <f>Register!#REF!</f>
        <v>#REF!</v>
      </c>
    </row>
    <row r="18" spans="1:9" ht="14" x14ac:dyDescent="0.25">
      <c r="A18" s="464" t="str">
        <f>Register!A29</f>
        <v>5. SOCIAL CAPITAL</v>
      </c>
      <c r="B18" s="465"/>
      <c r="C18" s="342" t="str">
        <f>Register!C33</f>
        <v>Substantial</v>
      </c>
      <c r="D18" s="329">
        <f>Register!B33</f>
        <v>2.8055555555555554</v>
      </c>
      <c r="E18" s="328" t="str">
        <f>Register!D33</f>
        <v>↑</v>
      </c>
      <c r="F18" s="318" t="str">
        <f>Register!I33</f>
        <v>Not at all</v>
      </c>
      <c r="G18" s="333">
        <f>Register!H33</f>
        <v>0</v>
      </c>
      <c r="I18" s="317"/>
    </row>
    <row r="19" spans="1:9" ht="14.5" thickBot="1" x14ac:dyDescent="0.3">
      <c r="A19" s="456" t="str">
        <f>Register!A34</f>
        <v>6. LIVING CONDITIONS</v>
      </c>
      <c r="B19" s="457"/>
      <c r="C19" s="343" t="str">
        <f>Register!C39</f>
        <v>Substantial</v>
      </c>
      <c r="D19" s="330">
        <f>Register!B39</f>
        <v>2.9166666666666665</v>
      </c>
      <c r="E19" s="331" t="str">
        <f>Register!D39</f>
        <v>↑</v>
      </c>
      <c r="F19" s="24" t="str">
        <f>Register!I39</f>
        <v>Not at all</v>
      </c>
      <c r="G19" s="334">
        <f>Register!H39</f>
        <v>0</v>
      </c>
      <c r="I19" s="232" t="e">
        <f>Register!#REF!</f>
        <v>#REF!</v>
      </c>
    </row>
    <row r="20" spans="1:9" s="116" customFormat="1" ht="9" customHeight="1" thickBot="1" x14ac:dyDescent="0.3">
      <c r="A20" s="25"/>
      <c r="B20" s="26"/>
      <c r="C20" s="26"/>
      <c r="D20" s="26"/>
      <c r="E20" s="14"/>
      <c r="F20" s="27"/>
      <c r="G20" s="15"/>
      <c r="I20" s="233" t="e">
        <f>AVERAGE(I14:I19)</f>
        <v>#REF!</v>
      </c>
    </row>
    <row r="21" spans="1:9" ht="13.5" thickBot="1" x14ac:dyDescent="0.35">
      <c r="A21" s="445" t="s">
        <v>8</v>
      </c>
      <c r="B21" s="446"/>
      <c r="C21" s="446"/>
      <c r="D21" s="446"/>
      <c r="E21" s="446"/>
      <c r="F21" s="446"/>
      <c r="G21" s="447"/>
    </row>
    <row r="22" spans="1:9" ht="107.25" customHeight="1" thickBot="1" x14ac:dyDescent="0.3">
      <c r="A22" s="424" t="s">
        <v>243</v>
      </c>
      <c r="B22" s="425"/>
      <c r="C22" s="425"/>
      <c r="D22" s="425"/>
      <c r="E22" s="425"/>
      <c r="F22" s="425"/>
      <c r="G22" s="426"/>
    </row>
    <row r="23" spans="1:9" ht="7.5" customHeight="1" thickBot="1" x14ac:dyDescent="0.3">
      <c r="A23" s="13"/>
      <c r="B23" s="14"/>
      <c r="C23" s="14"/>
      <c r="D23" s="14"/>
      <c r="E23" s="14"/>
      <c r="F23" s="14"/>
      <c r="G23" s="15"/>
    </row>
    <row r="24" spans="1:9" ht="13.5" thickBot="1" x14ac:dyDescent="0.35">
      <c r="A24" s="427" t="s">
        <v>88</v>
      </c>
      <c r="B24" s="428"/>
      <c r="C24" s="428"/>
      <c r="D24" s="435"/>
      <c r="E24" s="435"/>
      <c r="F24" s="435"/>
      <c r="G24" s="436"/>
    </row>
    <row r="25" spans="1:9" ht="105.75" customHeight="1" thickBot="1" x14ac:dyDescent="0.3">
      <c r="A25" s="424" t="s">
        <v>243</v>
      </c>
      <c r="B25" s="430"/>
      <c r="C25" s="430"/>
      <c r="D25" s="430"/>
      <c r="E25" s="430"/>
      <c r="F25" s="430"/>
      <c r="G25" s="431"/>
    </row>
    <row r="26" spans="1:9" ht="13.5" thickBot="1" x14ac:dyDescent="0.35">
      <c r="A26" s="427" t="s">
        <v>89</v>
      </c>
      <c r="B26" s="428"/>
      <c r="C26" s="428"/>
      <c r="D26" s="428"/>
      <c r="E26" s="428"/>
      <c r="F26" s="428"/>
      <c r="G26" s="429"/>
    </row>
    <row r="27" spans="1:9" ht="83.25" customHeight="1" thickBot="1" x14ac:dyDescent="0.3">
      <c r="A27" s="432" t="s">
        <v>243</v>
      </c>
      <c r="B27" s="433"/>
      <c r="C27" s="433"/>
      <c r="D27" s="433"/>
      <c r="E27" s="433"/>
      <c r="F27" s="433"/>
      <c r="G27" s="434"/>
    </row>
    <row r="28" spans="1:9" ht="13.5" thickBot="1" x14ac:dyDescent="0.35">
      <c r="A28" s="427" t="s">
        <v>16</v>
      </c>
      <c r="B28" s="428"/>
      <c r="C28" s="428"/>
      <c r="D28" s="428"/>
      <c r="E28" s="428"/>
      <c r="F28" s="428"/>
      <c r="G28" s="429"/>
    </row>
    <row r="29" spans="1:9" ht="83.25" customHeight="1" thickBot="1" x14ac:dyDescent="0.3">
      <c r="A29" s="424" t="s">
        <v>243</v>
      </c>
      <c r="B29" s="425"/>
      <c r="C29" s="425"/>
      <c r="D29" s="425"/>
      <c r="E29" s="425"/>
      <c r="F29" s="425"/>
      <c r="G29" s="426"/>
    </row>
  </sheetData>
  <sheetProtection password="CC15" sheet="1" objects="1" scenarios="1" formatRows="0"/>
  <mergeCells count="21">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 ref="A29:G29"/>
    <mergeCell ref="A28:G28"/>
    <mergeCell ref="A22:G22"/>
    <mergeCell ref="A25:G25"/>
    <mergeCell ref="A26:G26"/>
    <mergeCell ref="A27:G27"/>
    <mergeCell ref="A24:G24"/>
  </mergeCells>
  <phoneticPr fontId="1" type="noConversion"/>
  <conditionalFormatting sqref="A8:G9">
    <cfRule type="cellIs" dxfId="143" priority="1" operator="equal">
      <formula>"High"</formula>
    </cfRule>
    <cfRule type="cellIs" dxfId="142" priority="2" operator="equal">
      <formula>"Substantial"</formula>
    </cfRule>
    <cfRule type="cellIs" dxfId="141" priority="3" operator="equal">
      <formula>"Moderate"</formula>
    </cfRule>
    <cfRule type="cellIs" dxfId="140" priority="4" operator="equal">
      <formula>"Low"</formula>
    </cfRule>
  </conditionalFormatting>
  <pageMargins left="0.70866141732283472" right="0.70866141732283472" top="0.74803149606299213" bottom="0.74803149606299213" header="0.31496062992125984" footer="0.31496062992125984"/>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O52"/>
  <sheetViews>
    <sheetView topLeftCell="B1" zoomScale="80" zoomScaleNormal="80" zoomScaleSheetLayoutView="100" workbookViewId="0">
      <pane ySplit="4" topLeftCell="A35" activePane="bottomLeft" state="frozen"/>
      <selection pane="bottomLeft" activeCell="F36" sqref="F36"/>
    </sheetView>
  </sheetViews>
  <sheetFormatPr baseColWidth="10" defaultColWidth="8.81640625" defaultRowHeight="12.5" x14ac:dyDescent="0.25"/>
  <cols>
    <col min="1" max="1" width="36.7265625" style="14" customWidth="1"/>
    <col min="2" max="2" width="10.26953125" style="284" customWidth="1"/>
    <col min="3" max="3" width="15.1796875" style="116" customWidth="1"/>
    <col min="4" max="4" width="6.26953125" style="116" customWidth="1"/>
    <col min="5" max="5" width="66.453125" style="95" customWidth="1"/>
    <col min="6" max="7" width="39.26953125" style="95" customWidth="1"/>
    <col min="8" max="8" width="6" style="284" customWidth="1"/>
    <col min="9" max="9" width="14.1796875" style="116" customWidth="1"/>
    <col min="10" max="10" width="8.81640625" style="95" hidden="1" customWidth="1"/>
    <col min="11" max="11" width="9.1796875" style="95" hidden="1" customWidth="1"/>
    <col min="12" max="12" width="14.81640625" style="95" hidden="1" customWidth="1"/>
    <col min="13" max="13" width="9.1796875" style="95" hidden="1" customWidth="1"/>
    <col min="14" max="14" width="9.1796875" style="95" customWidth="1"/>
    <col min="15" max="16384" width="8.81640625" style="95"/>
  </cols>
  <sheetData>
    <row r="1" spans="1:15" s="108" customFormat="1" ht="27.75" customHeight="1" thickBot="1" x14ac:dyDescent="0.4">
      <c r="A1" s="473" t="str">
        <f>Profile!F1</f>
        <v>Coton</v>
      </c>
      <c r="B1" s="474"/>
      <c r="C1" s="378" t="s">
        <v>21</v>
      </c>
      <c r="D1" s="469" t="str">
        <f>Profile!E2</f>
        <v>Cameroun</v>
      </c>
      <c r="E1" s="470"/>
      <c r="F1" s="376" t="s">
        <v>25</v>
      </c>
      <c r="G1" s="377" t="str">
        <f>Profile!B3</f>
        <v xml:space="preserve"> 29 / 04 / 2019</v>
      </c>
      <c r="H1" s="471" t="s">
        <v>79</v>
      </c>
      <c r="I1" s="472"/>
      <c r="M1" s="109"/>
    </row>
    <row r="2" spans="1:15" s="108" customFormat="1" ht="10.5" customHeight="1" x14ac:dyDescent="0.25">
      <c r="A2" s="477" t="s">
        <v>9</v>
      </c>
      <c r="B2" s="489" t="s">
        <v>87</v>
      </c>
      <c r="C2" s="492" t="s">
        <v>86</v>
      </c>
      <c r="D2" s="480" t="s">
        <v>7</v>
      </c>
      <c r="E2" s="486" t="s">
        <v>10</v>
      </c>
      <c r="F2" s="480" t="s">
        <v>17</v>
      </c>
      <c r="G2" s="483" t="s">
        <v>85</v>
      </c>
      <c r="H2" s="471" t="s">
        <v>81</v>
      </c>
      <c r="I2" s="472"/>
      <c r="M2" s="109"/>
    </row>
    <row r="3" spans="1:15" s="109" customFormat="1" ht="13.5" customHeight="1" thickBot="1" x14ac:dyDescent="0.3">
      <c r="A3" s="478"/>
      <c r="B3" s="490"/>
      <c r="C3" s="493"/>
      <c r="D3" s="481"/>
      <c r="E3" s="487"/>
      <c r="F3" s="481"/>
      <c r="G3" s="484"/>
      <c r="H3" s="475" t="s">
        <v>80</v>
      </c>
      <c r="I3" s="476"/>
      <c r="L3" s="110" t="str">
        <f>Questionnaire!$N$3</f>
        <v>High</v>
      </c>
      <c r="M3" s="109" t="s">
        <v>19</v>
      </c>
    </row>
    <row r="4" spans="1:15" s="111" customFormat="1" ht="13.5" thickBot="1" x14ac:dyDescent="0.3">
      <c r="A4" s="479"/>
      <c r="B4" s="491"/>
      <c r="C4" s="494"/>
      <c r="D4" s="482"/>
      <c r="E4" s="488"/>
      <c r="F4" s="482"/>
      <c r="G4" s="485"/>
      <c r="H4" s="86" t="s">
        <v>1</v>
      </c>
      <c r="I4" s="87" t="s">
        <v>6</v>
      </c>
      <c r="L4" s="110" t="str">
        <f>Questionnaire!$N$4</f>
        <v>Substantial</v>
      </c>
      <c r="M4" s="109" t="s">
        <v>3</v>
      </c>
    </row>
    <row r="5" spans="1:15" s="109" customFormat="1" ht="15" customHeight="1" thickBot="1" x14ac:dyDescent="0.3">
      <c r="A5" s="55" t="str">
        <f>Questionnaire!$A$3</f>
        <v>1. WORKING CONDITIONS</v>
      </c>
      <c r="B5" s="56"/>
      <c r="C5" s="56"/>
      <c r="D5" s="56"/>
      <c r="E5" s="57"/>
      <c r="F5" s="57"/>
      <c r="G5" s="57"/>
      <c r="H5" s="57"/>
      <c r="I5" s="289"/>
      <c r="L5" s="110" t="str">
        <f>Questionnaire!$N$5</f>
        <v>Moderate/Low</v>
      </c>
      <c r="M5" s="109" t="s">
        <v>20</v>
      </c>
    </row>
    <row r="6" spans="1:15" s="112" customFormat="1" ht="42" x14ac:dyDescent="0.25">
      <c r="A6" s="58" t="str">
        <f>Questionnaire!$A$4</f>
        <v>1.1 Respect of labour rights</v>
      </c>
      <c r="B6" s="344">
        <f>Questionnaire!J10</f>
        <v>3.6</v>
      </c>
      <c r="C6" s="345" t="str">
        <f>IF(B6&lt;1.5,$L$6,IF(B6&lt;2.5,$L$5,IF(B6&lt;3.5,$L$4,IF(B6&lt;4.5,$L$3,"n/a"))))</f>
        <v>High</v>
      </c>
      <c r="D6" s="346" t="str">
        <f>IF(H6&lt;B6,"↑",IF(H6&gt;B6,"↓","↔"))</f>
        <v>↑</v>
      </c>
      <c r="E6" s="2" t="s">
        <v>313</v>
      </c>
      <c r="F6" s="1" t="s">
        <v>245</v>
      </c>
      <c r="G6" s="1"/>
      <c r="H6" s="246">
        <v>0</v>
      </c>
      <c r="I6" s="288" t="str">
        <f>IF(H6&lt;1.5,$L$6,IF(H6&lt;2.5,$L$5,IF(H6&lt;3.5,$L$4,IF(H6&lt;4.5,$L$3,"n/a"))))</f>
        <v>Not at all</v>
      </c>
      <c r="K6" s="112" t="s">
        <v>11</v>
      </c>
      <c r="L6" s="110" t="str">
        <f>Questionnaire!$N$6</f>
        <v>Not at all</v>
      </c>
      <c r="M6" s="112" t="s">
        <v>4</v>
      </c>
    </row>
    <row r="7" spans="1:15" s="112" customFormat="1" ht="33" customHeight="1" x14ac:dyDescent="0.25">
      <c r="A7" s="59" t="str">
        <f>Questionnaire!$A$11</f>
        <v>1.2 Child Labour</v>
      </c>
      <c r="B7" s="347">
        <f>Questionnaire!J14</f>
        <v>3.5</v>
      </c>
      <c r="C7" s="348" t="str">
        <f>IF(B7&lt;1.5,$L$6,IF(B7&lt;2.5,$L$5,IF(B7&lt;3.5,$L$4,IF(B7&lt;4.5,$L$3,"n/a"))))</f>
        <v>High</v>
      </c>
      <c r="D7" s="349" t="str">
        <f>IF(H7&lt;B7,"↑",IF(H7&gt;B7,"↓","↔"))</f>
        <v>↑</v>
      </c>
      <c r="E7" s="3" t="s">
        <v>304</v>
      </c>
      <c r="F7" s="3" t="s">
        <v>305</v>
      </c>
      <c r="G7" s="3"/>
      <c r="H7" s="247">
        <v>0</v>
      </c>
      <c r="I7" s="288" t="str">
        <f>IF(H7&lt;1.5,$L$6,IF(H7&lt;2.5,$L$5,IF(H7&lt;3.5,$L$4,IF(H7&lt;4.5,$L$3,"n/a"))))</f>
        <v>Not at all</v>
      </c>
      <c r="K7" s="112" t="s">
        <v>12</v>
      </c>
      <c r="L7" s="110" t="str">
        <f>Questionnaire!$N$7</f>
        <v>n/a</v>
      </c>
    </row>
    <row r="8" spans="1:15" s="112" customFormat="1" ht="68.5" customHeight="1" x14ac:dyDescent="0.25">
      <c r="A8" s="59" t="str">
        <f>Questionnaire!$A$15</f>
        <v>1.3 Job safety</v>
      </c>
      <c r="B8" s="347">
        <f>Questionnaire!J17</f>
        <v>2</v>
      </c>
      <c r="C8" s="350" t="str">
        <f>IF(B8&lt;1.5,$L$6,IF(B8&lt;2.5,$L$5,IF(B8&lt;3.5,$L$4,IF(B8&lt;4.5,$L$3,"n/a"))))</f>
        <v>Moderate/Low</v>
      </c>
      <c r="D8" s="349" t="str">
        <f>IF(H8&lt;B8,"↑",IF(H8&gt;B8,"↓","↔"))</f>
        <v>↑</v>
      </c>
      <c r="E8" s="3" t="s">
        <v>246</v>
      </c>
      <c r="F8" s="3" t="s">
        <v>721</v>
      </c>
      <c r="G8" s="3" t="s">
        <v>247</v>
      </c>
      <c r="H8" s="247">
        <v>0</v>
      </c>
      <c r="I8" s="288" t="str">
        <f>IF(H8&lt;1.5,$L$6,IF(H8&lt;2.5,$L$5,IF(H8&lt;3.5,$L$4,IF(H8&lt;4.5,$L$3,"n/a"))))</f>
        <v>Not at all</v>
      </c>
      <c r="K8" s="112" t="s">
        <v>13</v>
      </c>
      <c r="L8" s="113"/>
    </row>
    <row r="9" spans="1:15" s="112" customFormat="1" ht="46" customHeight="1" thickBot="1" x14ac:dyDescent="0.3">
      <c r="A9" s="60" t="str">
        <f>Questionnaire!$A$18</f>
        <v>1.4 Attractiveness</v>
      </c>
      <c r="B9" s="351">
        <f>Questionnaire!J21</f>
        <v>2.5</v>
      </c>
      <c r="C9" s="348" t="str">
        <f>IF(B9&lt;1.5,$L$6,IF(B9&lt;2.5,$L$5,IF(B9&lt;3.5,$L$4,IF(B9&lt;4.5,$L$3,"n/a"))))</f>
        <v>Substantial</v>
      </c>
      <c r="D9" s="352" t="str">
        <f>IF(H9&lt;B9,"↑",IF(H9&gt;B9,"↓","↔"))</f>
        <v>↑</v>
      </c>
      <c r="E9" s="4" t="s">
        <v>314</v>
      </c>
      <c r="F9" s="4" t="s">
        <v>248</v>
      </c>
      <c r="G9" s="4" t="s">
        <v>249</v>
      </c>
      <c r="H9" s="248">
        <v>0</v>
      </c>
      <c r="I9" s="258" t="str">
        <f>IF(H9&lt;1.5,$L$6,IF(H9&lt;2.5,$L$5,IF(H9&lt;3.5,$L$4,IF(H9&lt;4.5,$L$3,"n/a"))))</f>
        <v>Not at all</v>
      </c>
      <c r="L9" s="113"/>
    </row>
    <row r="10" spans="1:15" s="115" customFormat="1" ht="18" customHeight="1" thickTop="1" thickBot="1" x14ac:dyDescent="0.35">
      <c r="A10" s="61" t="s">
        <v>14</v>
      </c>
      <c r="B10" s="353">
        <f>IF(COUNT(B6:B9)=0,"n/a",(AVERAGE(B6:B9)))</f>
        <v>2.9</v>
      </c>
      <c r="C10" s="410" t="str">
        <f>IF(B10&lt;1.5,$L$6,IF(B10&lt;2.5,$L$5,IF(B10&lt;3.5,$L$4,IF(B10&lt;4.5,$L$3,"n/a"))))</f>
        <v>Substantial</v>
      </c>
      <c r="D10" s="354" t="str">
        <f>IF(H10&lt;B10,"↑",IF(H10&gt;B10,"↓","↔"))</f>
        <v>↑</v>
      </c>
      <c r="E10" s="11"/>
      <c r="F10" s="114"/>
      <c r="G10" s="114"/>
      <c r="H10" s="12">
        <f>AVERAGE(H6:H9)</f>
        <v>0</v>
      </c>
      <c r="I10" s="287" t="str">
        <f>IF(H10&lt;1.5,$L$6,IF(H10&lt;2.5,$L$5,IF(H10&lt;3.5,$L$4,IF(H10&lt;4.5,$L$3,"n/a"))))</f>
        <v>Not at all</v>
      </c>
      <c r="O10" s="295"/>
    </row>
    <row r="11" spans="1:15" s="112" customFormat="1" ht="15" customHeight="1" thickBot="1" x14ac:dyDescent="0.3">
      <c r="A11" s="62" t="str">
        <f>Questionnaire!$A$22</f>
        <v>2. LAND &amp; WATER RIGHTS</v>
      </c>
      <c r="B11" s="355"/>
      <c r="C11" s="355"/>
      <c r="D11" s="356"/>
      <c r="E11" s="63"/>
      <c r="F11" s="63"/>
      <c r="G11" s="63"/>
      <c r="H11" s="63"/>
      <c r="I11" s="290"/>
    </row>
    <row r="12" spans="1:15" s="112" customFormat="1" ht="18" customHeight="1" x14ac:dyDescent="0.25">
      <c r="A12" s="64" t="str">
        <f>Questionnaire!$A$23</f>
        <v xml:space="preserve">2.1 Adherence to VGGT </v>
      </c>
      <c r="B12" s="357">
        <f>Questionnaire!J26</f>
        <v>3</v>
      </c>
      <c r="C12" s="358" t="str">
        <f>IF(B12&lt;1.5,$L$6,IF(B12&lt;2.5,$L$5,IF(B12&lt;3.5,$L$4,IF(B12&lt;4.5,$L$3,"n/a"))))</f>
        <v>Substantial</v>
      </c>
      <c r="D12" s="349" t="str">
        <f>IF(H12&lt;B12,"↑",IF(H12&gt;B12,"↓","↔"))</f>
        <v>↑</v>
      </c>
      <c r="E12" s="5" t="s">
        <v>250</v>
      </c>
      <c r="F12" s="1" t="s">
        <v>245</v>
      </c>
      <c r="G12" s="1"/>
      <c r="H12" s="246">
        <v>0</v>
      </c>
      <c r="I12" s="288" t="str">
        <f>IF(H12&lt;1.5,$L$6,IF(H12&lt;2.5,$L$5,IF(H12&lt;3.5,$L$4,IF(H12&lt;4.5,$L$3,"n/a"))))</f>
        <v>Not at all</v>
      </c>
    </row>
    <row r="13" spans="1:15" s="112" customFormat="1" ht="67.5" customHeight="1" x14ac:dyDescent="0.25">
      <c r="A13" s="65" t="str">
        <f>Questionnaire!$A$27</f>
        <v>2.2 Transparency, participation and consultation</v>
      </c>
      <c r="B13" s="359">
        <f>Questionnaire!J32</f>
        <v>2.5</v>
      </c>
      <c r="C13" s="350" t="str">
        <f>IF(B13&lt;1.5,$L$6,IF(B13&lt;2.5,$L$5,IF(B13&lt;3.5,$L$4,IF(B13&lt;4.5,$L$3,"n/a"))))</f>
        <v>Substantial</v>
      </c>
      <c r="D13" s="349" t="str">
        <f>IF(H13&lt;B13,"↑",IF(H13&gt;B13,"↓","↔"))</f>
        <v>↑</v>
      </c>
      <c r="E13" s="6" t="s">
        <v>315</v>
      </c>
      <c r="F13" s="3" t="s">
        <v>733</v>
      </c>
      <c r="G13" s="3" t="s">
        <v>252</v>
      </c>
      <c r="H13" s="247">
        <v>0</v>
      </c>
      <c r="I13" s="288" t="str">
        <f>IF(H13&lt;1.5,$L$6,IF(H13&lt;2.5,$L$5,IF(H13&lt;3.5,$L$4,IF(H13&lt;4.5,$L$3,"n/a"))))</f>
        <v>Not at all</v>
      </c>
    </row>
    <row r="14" spans="1:15" s="112" customFormat="1" ht="80.5" customHeight="1" thickBot="1" x14ac:dyDescent="0.3">
      <c r="A14" s="66" t="str">
        <f>Questionnaire!$A$33</f>
        <v>2.3  Equity,compensation and justice</v>
      </c>
      <c r="B14" s="360">
        <f>Questionnaire!J38</f>
        <v>2</v>
      </c>
      <c r="C14" s="348" t="str">
        <f>IF(B14&lt;1.5,$L$6,IF(B14&lt;2.5,$L$5,IF(B14&lt;3.5,$L$4,IF(B14&lt;4.5,$L$3,"n/a"))))</f>
        <v>Moderate/Low</v>
      </c>
      <c r="D14" s="352" t="str">
        <f>IF(H14&lt;B14,"↑",IF(H14&gt;B14,"↓","↔"))</f>
        <v>↑</v>
      </c>
      <c r="E14" s="7" t="s">
        <v>316</v>
      </c>
      <c r="F14" s="4" t="s">
        <v>722</v>
      </c>
      <c r="G14" s="4" t="s">
        <v>258</v>
      </c>
      <c r="H14" s="248">
        <v>0</v>
      </c>
      <c r="I14" s="258" t="str">
        <f>IF(H14&lt;1.5,$L$6,IF(H14&lt;2.5,$L$5,IF(H14&lt;3.5,$L$4,IF(H14&lt;4.5,$L$3,"n/a"))))</f>
        <v>Not at all</v>
      </c>
    </row>
    <row r="15" spans="1:15" s="109" customFormat="1" ht="13.5" thickTop="1" thickBot="1" x14ac:dyDescent="0.3">
      <c r="A15" s="67" t="s">
        <v>14</v>
      </c>
      <c r="B15" s="361">
        <f>IF(COUNT(B12:B14)=0,"n/a",(AVERAGE(B12:B14)))</f>
        <v>2.5</v>
      </c>
      <c r="C15" s="362" t="str">
        <f>IF(B15&lt;1.5,$L$6,IF(B15&lt;2.5,$L$5,IF(B15&lt;3.5,$L$4,IF(B15&lt;4.5,$L$3,"n/a"))))</f>
        <v>Substantial</v>
      </c>
      <c r="D15" s="354" t="str">
        <f>IF(H15&lt;B15,"↑",IF(H15&gt;B15,"↓","↔"))</f>
        <v>↑</v>
      </c>
      <c r="E15" s="114"/>
      <c r="F15" s="114"/>
      <c r="G15" s="114"/>
      <c r="H15" s="10">
        <f>AVERAGE(H12:H14)</f>
        <v>0</v>
      </c>
      <c r="I15" s="287" t="str">
        <f>IF(H15&lt;1.5,$L$6,IF(H15&lt;2.5,$L$5,IF(H15&lt;3.5,$L$4,IF(H15&lt;4.5,$L$3,"n/a"))))</f>
        <v>Not at all</v>
      </c>
    </row>
    <row r="16" spans="1:15" s="112" customFormat="1" ht="15" customHeight="1" thickBot="1" x14ac:dyDescent="0.3">
      <c r="A16" s="68" t="str">
        <f>Questionnaire!$A$39</f>
        <v>3. GENDER EQUALITY</v>
      </c>
      <c r="B16" s="355"/>
      <c r="C16" s="355"/>
      <c r="D16" s="355"/>
      <c r="E16" s="69"/>
      <c r="F16" s="69"/>
      <c r="G16" s="69"/>
      <c r="H16" s="69"/>
      <c r="I16" s="291"/>
    </row>
    <row r="17" spans="1:9" s="112" customFormat="1" ht="84" x14ac:dyDescent="0.25">
      <c r="A17" s="70" t="str">
        <f>Questionnaire!$A$40</f>
        <v>3.1 Economic activities</v>
      </c>
      <c r="B17" s="357">
        <f>Questionnaire!J43</f>
        <v>2.5</v>
      </c>
      <c r="C17" s="358" t="str">
        <f t="shared" ref="C17:C22" si="0">IF(B17&lt;1.5,$L$6,IF(B17&lt;2.5,$L$5,IF(B17&lt;3.5,$L$4,IF(B17&lt;4.5,$L$3,"n/a"))))</f>
        <v>Substantial</v>
      </c>
      <c r="D17" s="349" t="str">
        <f>IF(H17&lt;B17,"↑",IF(H17&gt;B17,"↓","↔"))</f>
        <v>↑</v>
      </c>
      <c r="E17" s="5" t="s">
        <v>317</v>
      </c>
      <c r="F17" s="1" t="s">
        <v>723</v>
      </c>
      <c r="G17" s="1"/>
      <c r="H17" s="246">
        <v>0</v>
      </c>
      <c r="I17" s="288" t="str">
        <f t="shared" ref="I17:I22" si="1">IF(H17&lt;1.5,$L$6,IF(H17&lt;2.5,$L$5,IF(H17&lt;3.5,$L$4,IF(H17&lt;4.5,$L$3,"n/a"))))</f>
        <v>Not at all</v>
      </c>
    </row>
    <row r="18" spans="1:9" s="112" customFormat="1" ht="76" customHeight="1" x14ac:dyDescent="0.25">
      <c r="A18" s="70" t="str">
        <f>Questionnaire!$A$44</f>
        <v>3.2 Access to resources and services</v>
      </c>
      <c r="B18" s="359">
        <f>Questionnaire!J49</f>
        <v>2</v>
      </c>
      <c r="C18" s="363" t="str">
        <f t="shared" si="0"/>
        <v>Moderate/Low</v>
      </c>
      <c r="D18" s="349" t="str">
        <f t="shared" ref="D18:D20" si="2">IF(H18&lt;B18,"↑",IF(H18&gt;B18,"↓","↔"))</f>
        <v>↑</v>
      </c>
      <c r="E18" s="6" t="s">
        <v>318</v>
      </c>
      <c r="F18" s="3" t="s">
        <v>724</v>
      </c>
      <c r="G18" s="3"/>
      <c r="H18" s="247">
        <v>0</v>
      </c>
      <c r="I18" s="288" t="str">
        <f t="shared" si="1"/>
        <v>Not at all</v>
      </c>
    </row>
    <row r="19" spans="1:9" s="112" customFormat="1" ht="83" customHeight="1" x14ac:dyDescent="0.25">
      <c r="A19" s="70" t="str">
        <f>Questionnaire!$A$50</f>
        <v>3.3 Decision making</v>
      </c>
      <c r="B19" s="359">
        <f>Questionnaire!J56</f>
        <v>2.4</v>
      </c>
      <c r="C19" s="350" t="str">
        <f t="shared" si="0"/>
        <v>Moderate/Low</v>
      </c>
      <c r="D19" s="364" t="str">
        <f t="shared" si="2"/>
        <v>↑</v>
      </c>
      <c r="E19" s="251" t="s">
        <v>320</v>
      </c>
      <c r="F19" s="3" t="s">
        <v>725</v>
      </c>
      <c r="G19" s="252" t="s">
        <v>259</v>
      </c>
      <c r="H19" s="250">
        <v>0</v>
      </c>
      <c r="I19" s="288" t="str">
        <f t="shared" si="1"/>
        <v>Not at all</v>
      </c>
    </row>
    <row r="20" spans="1:9" s="112" customFormat="1" ht="80.5" customHeight="1" x14ac:dyDescent="0.25">
      <c r="A20" s="70" t="str">
        <f>Questionnaire!$A$57</f>
        <v>3.4 Leadership and empowerment</v>
      </c>
      <c r="B20" s="359">
        <f>Questionnaire!J62</f>
        <v>2.5</v>
      </c>
      <c r="C20" s="348" t="str">
        <f t="shared" si="0"/>
        <v>Substantial</v>
      </c>
      <c r="D20" s="349" t="str">
        <f t="shared" si="2"/>
        <v>↑</v>
      </c>
      <c r="E20" s="84" t="s">
        <v>319</v>
      </c>
      <c r="F20" s="85" t="s">
        <v>726</v>
      </c>
      <c r="G20" s="85" t="s">
        <v>262</v>
      </c>
      <c r="H20" s="247">
        <v>0</v>
      </c>
      <c r="I20" s="288" t="str">
        <f t="shared" si="1"/>
        <v>Not at all</v>
      </c>
    </row>
    <row r="21" spans="1:9" s="112" customFormat="1" ht="52" customHeight="1" thickBot="1" x14ac:dyDescent="0.3">
      <c r="A21" s="71" t="str">
        <f>Questionnaire!$A$63</f>
        <v>3.5 Hardship and division of labour</v>
      </c>
      <c r="B21" s="360">
        <f>Questionnaire!J66</f>
        <v>2</v>
      </c>
      <c r="C21" s="365" t="str">
        <f t="shared" si="0"/>
        <v>Moderate/Low</v>
      </c>
      <c r="D21" s="352" t="str">
        <f>IF(H21&lt;B21,"↑",IF(H21&gt;B21,"↓","↔"))</f>
        <v>↑</v>
      </c>
      <c r="E21" s="7" t="s">
        <v>263</v>
      </c>
      <c r="F21" s="4" t="s">
        <v>264</v>
      </c>
      <c r="G21" s="4" t="s">
        <v>265</v>
      </c>
      <c r="H21" s="248">
        <v>0</v>
      </c>
      <c r="I21" s="258" t="str">
        <f t="shared" si="1"/>
        <v>Not at all</v>
      </c>
    </row>
    <row r="22" spans="1:9" s="109" customFormat="1" ht="13.5" thickTop="1" thickBot="1" x14ac:dyDescent="0.3">
      <c r="A22" s="83" t="s">
        <v>14</v>
      </c>
      <c r="B22" s="361">
        <f>IF(COUNT(B17:B21)=0,"n/a",(AVERAGE(B17:B21)))</f>
        <v>2.2800000000000002</v>
      </c>
      <c r="C22" s="366" t="str">
        <f t="shared" si="0"/>
        <v>Moderate/Low</v>
      </c>
      <c r="D22" s="354" t="str">
        <f>IF(H22&lt;B22,"↑",IF(H22&gt;B22,"↓","↔"))</f>
        <v>↑</v>
      </c>
      <c r="E22" s="114"/>
      <c r="F22" s="114"/>
      <c r="G22" s="114"/>
      <c r="H22" s="10">
        <f>AVERAGE(H17:H21)</f>
        <v>0</v>
      </c>
      <c r="I22" s="287" t="str">
        <f t="shared" si="1"/>
        <v>Not at all</v>
      </c>
    </row>
    <row r="23" spans="1:9" s="112" customFormat="1" ht="15" customHeight="1" thickBot="1" x14ac:dyDescent="0.3">
      <c r="A23" s="54" t="str">
        <f>Questionnaire!$A$67</f>
        <v>4. FOOD AND NUTRITION SECURITY</v>
      </c>
      <c r="B23" s="355"/>
      <c r="C23" s="355"/>
      <c r="D23" s="355"/>
      <c r="E23" s="72"/>
      <c r="F23" s="72"/>
      <c r="G23" s="72"/>
      <c r="H23" s="72"/>
      <c r="I23" s="292"/>
    </row>
    <row r="24" spans="1:9" s="112" customFormat="1" ht="63.5" customHeight="1" x14ac:dyDescent="0.25">
      <c r="A24" s="73" t="str">
        <f>Questionnaire!$A$68</f>
        <v xml:space="preserve">4.1 Availability of food </v>
      </c>
      <c r="B24" s="357">
        <f>Questionnaire!J71</f>
        <v>3</v>
      </c>
      <c r="C24" s="358" t="str">
        <f>IF(B24&lt;1.5,$L$6,IF(B24&lt;2.5,$L$5,IF(B24&lt;3.5,$L$4,IF(B24&lt;4.5,$L$3,"n/a"))))</f>
        <v>Substantial</v>
      </c>
      <c r="D24" s="346" t="str">
        <f>IF(H24&lt;B24,"↑",IF(H24&gt;B24,"↓","↔"))</f>
        <v>↑</v>
      </c>
      <c r="E24" s="5" t="s">
        <v>321</v>
      </c>
      <c r="F24" s="1" t="s">
        <v>727</v>
      </c>
      <c r="G24" s="1"/>
      <c r="H24" s="246">
        <v>0</v>
      </c>
      <c r="I24" s="288" t="str">
        <f>IF(H24&lt;1.5,$L$6,IF(H24&lt;2.5,$L$5,IF(H24&lt;3.5,$L$4,IF(H24&lt;4.5,$L$3,"n/a"))))</f>
        <v>Not at all</v>
      </c>
    </row>
    <row r="25" spans="1:9" s="112" customFormat="1" ht="101.5" customHeight="1" x14ac:dyDescent="0.25">
      <c r="A25" s="74" t="str">
        <f>Questionnaire!$A$72</f>
        <v xml:space="preserve">4.2 Accessibility of food </v>
      </c>
      <c r="B25" s="359">
        <f>Questionnaire!J75</f>
        <v>2.5</v>
      </c>
      <c r="C25" s="350" t="str">
        <f>IF(B25&lt;1.5,$L$6,IF(B25&lt;2.5,$L$5,IF(B25&lt;3.5,$L$4,IF(B25&lt;4.5,$L$3,"n/a"))))</f>
        <v>Substantial</v>
      </c>
      <c r="D25" s="349" t="str">
        <f>IF(H25&lt;B25,"↑",IF(H25&gt;B25,"↓","↔"))</f>
        <v>↑</v>
      </c>
      <c r="E25" s="6" t="s">
        <v>322</v>
      </c>
      <c r="F25" s="3" t="s">
        <v>734</v>
      </c>
      <c r="G25" s="3" t="s">
        <v>284</v>
      </c>
      <c r="H25" s="247">
        <v>0</v>
      </c>
      <c r="I25" s="288" t="str">
        <f>IF(H25&lt;1.5,$L$6,IF(H25&lt;2.5,$L$5,IF(H25&lt;3.5,$L$4,IF(H25&lt;4.5,$L$3,"n/a"))))</f>
        <v>Not at all</v>
      </c>
    </row>
    <row r="26" spans="1:9" s="112" customFormat="1" ht="61" customHeight="1" x14ac:dyDescent="0.25">
      <c r="A26" s="75" t="str">
        <f>Questionnaire!$A$76</f>
        <v xml:space="preserve">4.3 Utilisation and nutritional adequacy </v>
      </c>
      <c r="B26" s="359">
        <f>Questionnaire!J80</f>
        <v>2.6666666666666665</v>
      </c>
      <c r="C26" s="350" t="str">
        <f>IF(B26&lt;1.5,$L$6,IF(B26&lt;2.5,$L$5,IF(B26&lt;3.5,$L$4,IF(B26&lt;4.5,$L$3,"n/a"))))</f>
        <v>Substantial</v>
      </c>
      <c r="D26" s="349" t="str">
        <f>IF(H26&lt;B26,"↑",IF(H26&gt;B26,"↓","↔"))</f>
        <v>↑</v>
      </c>
      <c r="E26" s="6" t="s">
        <v>306</v>
      </c>
      <c r="F26" s="3" t="s">
        <v>728</v>
      </c>
      <c r="G26" s="3"/>
      <c r="H26" s="247">
        <v>0</v>
      </c>
      <c r="I26" s="288" t="str">
        <f>IF(H26&lt;1.5,$L$6,IF(H26&lt;2.5,$L$5,IF(H26&lt;3.5,$L$4,IF(H26&lt;4.5,$L$3,"n/a"))))</f>
        <v>Not at all</v>
      </c>
    </row>
    <row r="27" spans="1:9" s="112" customFormat="1" ht="60.5" customHeight="1" thickBot="1" x14ac:dyDescent="0.3">
      <c r="A27" s="76" t="str">
        <f>Questionnaire!$A$81</f>
        <v xml:space="preserve">4.4 Stability </v>
      </c>
      <c r="B27" s="360">
        <f>Questionnaire!J84</f>
        <v>2.5</v>
      </c>
      <c r="C27" s="348" t="str">
        <f>IF(B27&lt;1.5,$L$6,IF(B27&lt;2.5,$L$5,IF(B27&lt;3.5,$L$4,IF(B27&lt;4.5,$L$3,"n/a"))))</f>
        <v>Substantial</v>
      </c>
      <c r="D27" s="352" t="str">
        <f>IF(H27&lt;B27,"↑",IF(H27&gt;B27,"↓","↔"))</f>
        <v>↑</v>
      </c>
      <c r="E27" s="7" t="s">
        <v>286</v>
      </c>
      <c r="F27" s="4" t="s">
        <v>729</v>
      </c>
      <c r="G27" s="4"/>
      <c r="H27" s="248">
        <v>0</v>
      </c>
      <c r="I27" s="258" t="str">
        <f>IF(H27&lt;1.5,$L$6,IF(H27&lt;2.5,$L$5,IF(H27&lt;3.5,$L$4,IF(H27&lt;4.5,$L$3,"n/a"))))</f>
        <v>Not at all</v>
      </c>
    </row>
    <row r="28" spans="1:9" s="109" customFormat="1" ht="13.5" thickTop="1" thickBot="1" x14ac:dyDescent="0.3">
      <c r="A28" s="77" t="s">
        <v>14</v>
      </c>
      <c r="B28" s="361">
        <f>IF(COUNT(B24:B27)=0,"n/a",(AVERAGE(B24:B27)))</f>
        <v>2.6666666666666665</v>
      </c>
      <c r="C28" s="362" t="str">
        <f>IF(B28&lt;1.5,$L$6,IF(B28&lt;2.5,$L$5,IF(B28&lt;3.5,$L$4,IF(B28&lt;4.5,$L$3,"n/a"))))</f>
        <v>Substantial</v>
      </c>
      <c r="D28" s="354" t="str">
        <f>IF(H28&lt;B28,"↑",IF(H28&gt;B28,"↓","↔"))</f>
        <v>↑</v>
      </c>
      <c r="E28" s="114"/>
      <c r="F28" s="114"/>
      <c r="G28" s="114"/>
      <c r="H28" s="10">
        <f>AVERAGE(H24:H27)</f>
        <v>0</v>
      </c>
      <c r="I28" s="287" t="str">
        <f>IF(H28&lt;1.5,$L$6,IF(H28&lt;2.5,$L$5,IF(H28&lt;3.5,$L$4,IF(H28&lt;4.5,$L$3,"n/a"))))</f>
        <v>Not at all</v>
      </c>
    </row>
    <row r="29" spans="1:9" s="109" customFormat="1" ht="13.5" thickBot="1" x14ac:dyDescent="0.3">
      <c r="A29" s="316" t="str">
        <f>Questionnaire!$A$85</f>
        <v>5. SOCIAL CAPITAL</v>
      </c>
      <c r="B29" s="367"/>
      <c r="C29" s="368"/>
      <c r="D29" s="368"/>
      <c r="E29" s="308"/>
      <c r="F29" s="308"/>
      <c r="G29" s="308"/>
      <c r="H29" s="309"/>
      <c r="I29" s="310"/>
    </row>
    <row r="30" spans="1:9" s="109" customFormat="1" ht="42.5" customHeight="1" x14ac:dyDescent="0.25">
      <c r="A30" s="313" t="str">
        <f>Questionnaire!$A$86</f>
        <v>5.1 Strength of producer organisations</v>
      </c>
      <c r="B30" s="369">
        <f>Questionnaire!J91</f>
        <v>3.25</v>
      </c>
      <c r="C30" s="345" t="str">
        <f>IF(B30&lt;1.5,$L$6,IF(B30&lt;2.5,$L$5,IF(B30&lt;3.5,$L$4,IF(B30&lt;4.5,$L$3,"n/a"))))</f>
        <v>Substantial</v>
      </c>
      <c r="D30" s="346" t="str">
        <f t="shared" ref="D30:D32" si="3">IF(H30&lt;B30,"↑",IF(H30&gt;B30,"↓","↔"))</f>
        <v>↑</v>
      </c>
      <c r="E30" s="413" t="s">
        <v>266</v>
      </c>
      <c r="F30" s="414"/>
      <c r="G30" s="415" t="s">
        <v>730</v>
      </c>
      <c r="H30" s="246">
        <v>0</v>
      </c>
      <c r="I30" s="288" t="str">
        <f>IF(H30&lt;1.5,$L$6,IF(H30&lt;2.5,$L$5,IF(H30&lt;3.5,$L$4,IF(H30&lt;4.5,$L$3,"n/a"))))</f>
        <v>Not at all</v>
      </c>
    </row>
    <row r="31" spans="1:9" s="109" customFormat="1" ht="42" customHeight="1" x14ac:dyDescent="0.25">
      <c r="A31" s="314" t="str">
        <f>Questionnaire!$A$92</f>
        <v>5.2 Information and confidence</v>
      </c>
      <c r="B31" s="370">
        <f>Questionnaire!J95</f>
        <v>2.5</v>
      </c>
      <c r="C31" s="350" t="str">
        <f>IF(B31&lt;1.5,$L$6,IF(B31&lt;2.5,$L$5,IF(B31&lt;3.5,$L$4,IF(B31&lt;4.5,$L$3,"n/a"))))</f>
        <v>Substantial</v>
      </c>
      <c r="D31" s="363" t="str">
        <f t="shared" si="3"/>
        <v>↑</v>
      </c>
      <c r="E31" s="416" t="s">
        <v>291</v>
      </c>
      <c r="F31" s="417"/>
      <c r="G31" s="418" t="s">
        <v>731</v>
      </c>
      <c r="H31" s="246">
        <v>0</v>
      </c>
      <c r="I31" s="288" t="str">
        <f>IF(H31&lt;1.5,$L$6,IF(H31&lt;2.5,$L$5,IF(H31&lt;3.5,$L$4,IF(H31&lt;4.5,$L$3,"n/a"))))</f>
        <v>Not at all</v>
      </c>
    </row>
    <row r="32" spans="1:9" s="109" customFormat="1" ht="37" customHeight="1" thickBot="1" x14ac:dyDescent="0.3">
      <c r="A32" s="315" t="str">
        <f>Questionnaire!$A$96</f>
        <v>5.3 Social involvement</v>
      </c>
      <c r="B32" s="371">
        <f>Questionnaire!J100</f>
        <v>2.6666666666666665</v>
      </c>
      <c r="C32" s="348" t="str">
        <f>IF(B32&lt;1.5,$L$6,IF(B32&lt;2.5,$L$5,IF(B32&lt;3.5,$L$4,IF(B32&lt;4.5,$L$3,"n/a"))))</f>
        <v>Substantial</v>
      </c>
      <c r="D32" s="365" t="str">
        <f t="shared" si="3"/>
        <v>↑</v>
      </c>
      <c r="E32" s="419" t="s">
        <v>309</v>
      </c>
      <c r="F32" s="420"/>
      <c r="G32" s="421" t="s">
        <v>732</v>
      </c>
      <c r="H32" s="248">
        <v>0</v>
      </c>
      <c r="I32" s="254" t="str">
        <f>IF(H32&lt;1.5,$L$6,IF(H32&lt;2.5,$L$5,IF(H32&lt;3.5,$L$4,IF(H32&lt;4.5,$L$3,"n/a"))))</f>
        <v>Not at all</v>
      </c>
    </row>
    <row r="33" spans="1:9" s="109" customFormat="1" ht="13.5" thickTop="1" thickBot="1" x14ac:dyDescent="0.3">
      <c r="A33" s="311" t="s">
        <v>14</v>
      </c>
      <c r="B33" s="361">
        <f>IF(COUNT(B30:B32)=0,"n/a",(AVERAGE(B30:B32)))</f>
        <v>2.8055555555555554</v>
      </c>
      <c r="C33" s="362" t="str">
        <f>IF(B33&lt;1.5,$L$6,IF(B33&lt;2.5,$L$5,IF(B33&lt;3.5,$L$4,IF(B33&lt;4.5,$L$3,"n/a"))))</f>
        <v>Substantial</v>
      </c>
      <c r="D33" s="354" t="str">
        <f>IF(H33&lt;B33,"↑",IF(H33&gt;B33,"↓","↔"))</f>
        <v>↑</v>
      </c>
      <c r="E33" s="114"/>
      <c r="F33" s="312"/>
      <c r="G33" s="114"/>
      <c r="H33" s="10">
        <f>AVERAGE(H30:H32)</f>
        <v>0</v>
      </c>
      <c r="I33" s="296" t="str">
        <f>IF(H33&lt;1.5,$L$6,IF(H33&lt;2.5,$L$5,IF(H33&lt;3.5,$L$4,IF(H33&lt;4.5,$L$3,"n/a"))))</f>
        <v>Not at all</v>
      </c>
    </row>
    <row r="34" spans="1:9" s="112" customFormat="1" ht="15" customHeight="1" thickBot="1" x14ac:dyDescent="0.3">
      <c r="A34" s="78" t="str">
        <f>Questionnaire!$A$101</f>
        <v>6. LIVING CONDITIONS</v>
      </c>
      <c r="B34" s="372"/>
      <c r="C34" s="373"/>
      <c r="D34" s="373"/>
      <c r="E34" s="80"/>
      <c r="F34" s="80"/>
      <c r="G34" s="80"/>
      <c r="H34" s="79"/>
      <c r="I34" s="293"/>
    </row>
    <row r="35" spans="1:9" s="112" customFormat="1" ht="80.5" customHeight="1" thickBot="1" x14ac:dyDescent="0.3">
      <c r="A35" s="255" t="str">
        <f>Questionnaire!$A$102</f>
        <v>6.1 Health services</v>
      </c>
      <c r="B35" s="374">
        <f>Questionnaire!J106</f>
        <v>3</v>
      </c>
      <c r="C35" s="358" t="str">
        <f>IF(B35&lt;1.5,$L$6,IF(B35&lt;2.5,$L$5,IF(B35&lt;3.5,$L$4,IF(B35&lt;4.5,$L$3,"n/a"))))</f>
        <v>Substantial</v>
      </c>
      <c r="D35" s="375" t="str">
        <f>IF(H35&lt;B35,"↑",IF(H35&gt;B35,"↓","↔"))</f>
        <v>↑</v>
      </c>
      <c r="E35" s="5" t="s">
        <v>295</v>
      </c>
      <c r="F35" s="253" t="s">
        <v>298</v>
      </c>
      <c r="G35" s="5" t="s">
        <v>307</v>
      </c>
      <c r="H35" s="249">
        <v>0</v>
      </c>
      <c r="I35" s="288" t="str">
        <f>IF(H35&lt;1.5,$L$6,IF(H35&lt;2.5,$L$5,IF(H35&lt;3.5,$L$4,IF(H35&lt;4.5,$L$3,"n/a"))))</f>
        <v>Not at all</v>
      </c>
    </row>
    <row r="36" spans="1:9" s="112" customFormat="1" ht="94" customHeight="1" thickTop="1" thickBot="1" x14ac:dyDescent="0.3">
      <c r="A36" s="81" t="str">
        <f>Questionnaire!$A$107</f>
        <v>6.2 Housing</v>
      </c>
      <c r="B36" s="359">
        <f>Questionnaire!J110</f>
        <v>3</v>
      </c>
      <c r="C36" s="350" t="str">
        <f>IF(B36&lt;1.5,$L$6,IF(B36&lt;2.5,$L$5,IF(B36&lt;3.5,$L$4,IF(B36&lt;4.5,$L$3,"n/a"))))</f>
        <v>Substantial</v>
      </c>
      <c r="D36" s="350" t="str">
        <f>IF(H36&lt;B36,"↑",IF(H36&gt;B36,"↓","↔"))</f>
        <v>↑</v>
      </c>
      <c r="E36" s="5" t="s">
        <v>296</v>
      </c>
      <c r="F36" s="253" t="s">
        <v>297</v>
      </c>
      <c r="G36" s="5" t="s">
        <v>307</v>
      </c>
      <c r="H36" s="249">
        <v>0</v>
      </c>
      <c r="I36" s="288" t="str">
        <f>IF(H36&lt;1.5,$L$6,IF(H36&lt;2.5,$L$5,IF(H36&lt;3.5,$L$4,IF(H36&lt;4.5,$L$3,"n/a"))))</f>
        <v>Not at all</v>
      </c>
    </row>
    <row r="37" spans="1:9" s="112" customFormat="1" ht="93.5" customHeight="1" thickTop="1" thickBot="1" x14ac:dyDescent="0.3">
      <c r="A37" s="256" t="str">
        <f>Questionnaire!$A$111</f>
        <v>6.3 Education and training</v>
      </c>
      <c r="B37" s="374">
        <f>Questionnaire!J115</f>
        <v>3</v>
      </c>
      <c r="C37" s="350" t="str">
        <f>IF(B37&lt;1.5,$L$6,IF(B37&lt;2.5,$L$5,IF(B37&lt;3.5,$L$4,IF(B37&lt;4.5,$L$3,"n/a"))))</f>
        <v>Substantial</v>
      </c>
      <c r="D37" s="375" t="str">
        <f>IF(H37&lt;B37,"↑",IF(H37&gt;B37,"↓","↔"))</f>
        <v>↑</v>
      </c>
      <c r="E37" s="5" t="s">
        <v>300</v>
      </c>
      <c r="F37" s="253" t="s">
        <v>301</v>
      </c>
      <c r="G37" s="5" t="s">
        <v>307</v>
      </c>
      <c r="H37" s="249">
        <v>0</v>
      </c>
      <c r="I37" s="288" t="str">
        <f>IF(H37&lt;1.5,$L$6,IF(H37&lt;2.5,$L$5,IF(H37&lt;3.5,$L$4,IF(H37&lt;4.5,$L$3,"n/a"))))</f>
        <v>Not at all</v>
      </c>
    </row>
    <row r="38" spans="1:9" s="112" customFormat="1" ht="163.5" customHeight="1" thickTop="1" thickBot="1" x14ac:dyDescent="0.3">
      <c r="A38" s="257" t="str">
        <f>Questionnaire!$A$116</f>
        <v>6.4 Mobility ??????</v>
      </c>
      <c r="B38" s="360">
        <f>Questionnaire!J120</f>
        <v>2.6666666666666665</v>
      </c>
      <c r="C38" s="348" t="str">
        <f>IF(B38&lt;1.5,$L$6,IF(B38&lt;2.5,$L$5,IF(B38&lt;3.5,$L$4,IF(B38&lt;4.5,$L$3,"n/a"))))</f>
        <v>Substantial</v>
      </c>
      <c r="D38" s="365" t="str">
        <f>IF(H38&lt;B38,"↑",IF(H38&gt;B38,"↓","↔"))</f>
        <v>↑</v>
      </c>
      <c r="E38" s="8" t="s">
        <v>323</v>
      </c>
      <c r="F38" s="9" t="s">
        <v>303</v>
      </c>
      <c r="G38" s="9" t="s">
        <v>308</v>
      </c>
      <c r="H38" s="249">
        <v>0</v>
      </c>
      <c r="I38" s="258" t="str">
        <f>IF(H38&lt;1.5,$L$6,IF(H38&lt;2.5,$L$5,IF(H38&lt;3.5,$L$4,IF(H38&lt;4.5,$L$3,"n/a"))))</f>
        <v>Not at all</v>
      </c>
    </row>
    <row r="39" spans="1:9" s="109" customFormat="1" ht="13.5" thickTop="1" thickBot="1" x14ac:dyDescent="0.3">
      <c r="A39" s="82" t="s">
        <v>14</v>
      </c>
      <c r="B39" s="353">
        <f>IF(COUNT(B35:B38)=0,"n/a",(AVERAGE(B35:B38)))</f>
        <v>2.9166666666666665</v>
      </c>
      <c r="C39" s="362" t="str">
        <f>IF(B39&lt;1.5,$L$6,IF(B39&lt;2.5,$L$5,IF(B39&lt;3.5,$L$4,IF(B39&lt;4.5,$L$3,"n/a"))))</f>
        <v>Substantial</v>
      </c>
      <c r="D39" s="354" t="str">
        <f>IF(H39&lt;B39,"↑",IF(H39&gt;B39,"↓","↔"))</f>
        <v>↑</v>
      </c>
      <c r="E39" s="114"/>
      <c r="F39" s="114"/>
      <c r="G39" s="114"/>
      <c r="H39" s="10">
        <f>AVERAGE(H35:H38)</f>
        <v>0</v>
      </c>
      <c r="I39" s="294" t="str">
        <f>IF(H39&lt;1.5,$L$6,IF(H39&lt;2.5,$L$5,IF(H39&lt;3.5,$L$4,IF(H39&lt;4.5,$L$3,"n/a"))))</f>
        <v>Not at all</v>
      </c>
    </row>
    <row r="40" spans="1:9" x14ac:dyDescent="0.25">
      <c r="B40" s="283"/>
      <c r="C40" s="286"/>
      <c r="I40" s="286"/>
    </row>
    <row r="41" spans="1:9" x14ac:dyDescent="0.25">
      <c r="C41" s="117"/>
    </row>
    <row r="44" spans="1:9" x14ac:dyDescent="0.25">
      <c r="D44" s="95"/>
      <c r="I44" s="95"/>
    </row>
    <row r="45" spans="1:9" x14ac:dyDescent="0.25">
      <c r="F45" s="118"/>
    </row>
    <row r="46" spans="1:9" x14ac:dyDescent="0.25">
      <c r="B46" s="282"/>
    </row>
    <row r="52" spans="2:2" x14ac:dyDescent="0.25">
      <c r="B52" s="285"/>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5" priority="41" operator="equal">
      <formula>"High"</formula>
    </cfRule>
    <cfRule type="cellIs" dxfId="134" priority="42" operator="equal">
      <formula>"Substantial"</formula>
    </cfRule>
    <cfRule type="cellIs" dxfId="133" priority="43" operator="equal">
      <formula>"Moderate"</formula>
    </cfRule>
    <cfRule type="containsText" dxfId="132" priority="44" operator="containsText" text="Low">
      <formula>NOT(ISERROR(SEARCH("Low",G2)))</formula>
    </cfRule>
  </conditionalFormatting>
  <conditionalFormatting sqref="H35:I38">
    <cfRule type="cellIs" dxfId="131" priority="33" operator="equal">
      <formula>"High"</formula>
    </cfRule>
    <cfRule type="cellIs" dxfId="130" priority="34" operator="equal">
      <formula>"Substantial"</formula>
    </cfRule>
    <cfRule type="cellIs" dxfId="129" priority="35" operator="equal">
      <formula>"Moderate"</formula>
    </cfRule>
    <cfRule type="containsText" dxfId="128" priority="36" operator="containsText" text="Low">
      <formula>NOT(ISERROR(SEARCH("Low",H35)))</formula>
    </cfRule>
  </conditionalFormatting>
  <conditionalFormatting sqref="H39">
    <cfRule type="cellIs" dxfId="127" priority="29" operator="equal">
      <formula>"High"</formula>
    </cfRule>
    <cfRule type="cellIs" dxfId="126" priority="30" operator="equal">
      <formula>"Substantial"</formula>
    </cfRule>
    <cfRule type="cellIs" dxfId="125" priority="31" operator="equal">
      <formula>"Moderate"</formula>
    </cfRule>
    <cfRule type="containsText" dxfId="124" priority="32" operator="containsText" text="Low">
      <formula>NOT(ISERROR(SEARCH("Low",H39)))</formula>
    </cfRule>
  </conditionalFormatting>
  <conditionalFormatting sqref="C1">
    <cfRule type="cellIs" dxfId="123" priority="21" operator="equal">
      <formula>"High"</formula>
    </cfRule>
    <cfRule type="cellIs" dxfId="122" priority="22" operator="equal">
      <formula>"Substantial"</formula>
    </cfRule>
    <cfRule type="cellIs" dxfId="121" priority="23" operator="equal">
      <formula>"Moderate"</formula>
    </cfRule>
    <cfRule type="cellIs" dxfId="120" priority="24" operator="equal">
      <formula>"Low"</formula>
    </cfRule>
  </conditionalFormatting>
  <conditionalFormatting sqref="F1">
    <cfRule type="cellIs" dxfId="119" priority="17" operator="equal">
      <formula>"High"</formula>
    </cfRule>
    <cfRule type="cellIs" dxfId="118" priority="18" operator="equal">
      <formula>"Substantial"</formula>
    </cfRule>
    <cfRule type="cellIs" dxfId="117" priority="19" operator="equal">
      <formula>"Moderate"</formula>
    </cfRule>
    <cfRule type="cellIs" dxfId="116" priority="20" operator="equal">
      <formula>"Low"</formula>
    </cfRule>
  </conditionalFormatting>
  <conditionalFormatting sqref="A5:I9 A15 C15:I15 A28:A32 A39 C39:I39 A11:I14 A10 C10:I10 A23:I27 A22 C22:I22 A16:I21 C28:I32 A34:I38">
    <cfRule type="cellIs" dxfId="115" priority="46" operator="equal">
      <formula>$L$5</formula>
    </cfRule>
    <cfRule type="cellIs" dxfId="114" priority="47" operator="equal">
      <formula>$L$4</formula>
    </cfRule>
    <cfRule type="cellIs" dxfId="113" priority="48" operator="equal">
      <formula>$L$3</formula>
    </cfRule>
    <cfRule type="cellIs" dxfId="112" priority="57" operator="equal">
      <formula>$L$6</formula>
    </cfRule>
  </conditionalFormatting>
  <conditionalFormatting sqref="G33">
    <cfRule type="cellIs" dxfId="111" priority="1" operator="equal">
      <formula>"High"</formula>
    </cfRule>
    <cfRule type="cellIs" dxfId="110" priority="2" operator="equal">
      <formula>"Substantial"</formula>
    </cfRule>
    <cfRule type="cellIs" dxfId="109" priority="3" operator="equal">
      <formula>"Moderate"</formula>
    </cfRule>
    <cfRule type="containsText" dxfId="108" priority="4" operator="containsText" text="Low">
      <formula>NOT(ISERROR(SEARCH("Low",G33)))</formula>
    </cfRule>
  </conditionalFormatting>
  <conditionalFormatting sqref="A33 C33:I33">
    <cfRule type="cellIs" dxfId="107" priority="5" operator="equal">
      <formula>$L$5</formula>
    </cfRule>
    <cfRule type="cellIs" dxfId="106" priority="6" operator="equal">
      <formula>$L$4</formula>
    </cfRule>
    <cfRule type="cellIs" dxfId="105" priority="7" operator="equal">
      <formula>$L$3</formula>
    </cfRule>
    <cfRule type="cellIs" dxfId="104" priority="8" operator="equal">
      <formula>$L$6</formula>
    </cfRule>
  </conditionalFormatting>
  <pageMargins left="0.70866141732283472" right="0.70866141732283472" top="0.74803149606299213" bottom="0.74803149606299213" header="0.31496062992125984" footer="0.31496062992125984"/>
  <pageSetup paperSize="9" scale="57" fitToHeight="0"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0" zoomScaleNormal="80" zoomScaleSheetLayoutView="100" workbookViewId="0">
      <pane ySplit="2" topLeftCell="A116" activePane="bottomLeft" state="frozen"/>
      <selection pane="bottomLeft" activeCell="K125" sqref="K125"/>
    </sheetView>
  </sheetViews>
  <sheetFormatPr baseColWidth="10" defaultColWidth="8.81640625" defaultRowHeight="12.5" x14ac:dyDescent="0.25"/>
  <cols>
    <col min="1" max="1" width="18" style="95" customWidth="1"/>
    <col min="2" max="2" width="29" style="95" customWidth="1"/>
    <col min="3" max="3" width="30.54296875" style="170" customWidth="1"/>
    <col min="4" max="4" width="14.453125" style="171" customWidth="1"/>
    <col min="5" max="6" width="7.453125" style="26" customWidth="1"/>
    <col min="7" max="7" width="1.1796875" style="26" customWidth="1"/>
    <col min="8" max="8" width="7.453125" style="26" customWidth="1"/>
    <col min="9" max="9" width="12.54296875" style="116" customWidth="1"/>
    <col min="10" max="10" width="12.26953125" style="116" customWidth="1"/>
    <col min="11" max="11" width="65.81640625" style="95" customWidth="1"/>
    <col min="12" max="12" width="15.54296875" style="321" customWidth="1"/>
    <col min="13" max="13" width="13.453125" style="95" hidden="1" customWidth="1"/>
    <col min="14" max="14" width="14.81640625" style="95" hidden="1" customWidth="1"/>
    <col min="15" max="15" width="11.1796875" style="95" hidden="1" customWidth="1"/>
    <col min="16" max="16" width="13.81640625" style="95" customWidth="1"/>
    <col min="17" max="16384" width="8.81640625" style="95"/>
  </cols>
  <sheetData>
    <row r="1" spans="1:15" ht="21" customHeight="1" thickBot="1" x14ac:dyDescent="0.4">
      <c r="A1" s="379" t="s">
        <v>26</v>
      </c>
      <c r="B1" s="380" t="str">
        <f>Profile!F1</f>
        <v>Coton</v>
      </c>
      <c r="C1" s="378" t="s">
        <v>21</v>
      </c>
      <c r="D1" s="469" t="str">
        <f>Profile!E2</f>
        <v>Cameroun</v>
      </c>
      <c r="E1" s="470"/>
      <c r="F1" s="376" t="s">
        <v>25</v>
      </c>
      <c r="G1" s="381"/>
      <c r="H1" s="382"/>
      <c r="I1" s="383"/>
      <c r="J1" s="377" t="str">
        <f>Profile!B3</f>
        <v xml:space="preserve"> 29 / 04 / 2019</v>
      </c>
      <c r="K1" s="119"/>
      <c r="L1" s="384" t="s">
        <v>176</v>
      </c>
    </row>
    <row r="2" spans="1:15" s="108" customFormat="1" ht="15" customHeight="1" thickBot="1" x14ac:dyDescent="0.3">
      <c r="A2" s="579" t="s">
        <v>0</v>
      </c>
      <c r="B2" s="580"/>
      <c r="C2" s="385" t="s">
        <v>2</v>
      </c>
      <c r="D2" s="385" t="s">
        <v>86</v>
      </c>
      <c r="E2" s="385" t="s">
        <v>87</v>
      </c>
      <c r="F2" s="579" t="s">
        <v>85</v>
      </c>
      <c r="G2" s="580"/>
      <c r="H2" s="580"/>
      <c r="I2" s="580"/>
      <c r="J2" s="580"/>
      <c r="K2" s="580"/>
      <c r="L2" s="386"/>
      <c r="M2" s="113"/>
    </row>
    <row r="3" spans="1:15" s="108" customFormat="1" ht="24.75" customHeight="1" thickBot="1" x14ac:dyDescent="0.35">
      <c r="A3" s="120" t="s">
        <v>211</v>
      </c>
      <c r="B3" s="121"/>
      <c r="C3" s="121"/>
      <c r="D3" s="121"/>
      <c r="E3" s="121"/>
      <c r="F3" s="121"/>
      <c r="G3" s="121"/>
      <c r="H3" s="121"/>
      <c r="I3" s="121"/>
      <c r="J3" s="121"/>
      <c r="K3" s="121"/>
      <c r="L3" s="387"/>
      <c r="N3" s="122" t="s">
        <v>4</v>
      </c>
      <c r="O3" s="108">
        <v>4.5</v>
      </c>
    </row>
    <row r="4" spans="1:15" s="108" customFormat="1" ht="21" customHeight="1" x14ac:dyDescent="0.3">
      <c r="A4" s="123" t="s">
        <v>28</v>
      </c>
      <c r="B4" s="124"/>
      <c r="C4" s="124"/>
      <c r="D4" s="124"/>
      <c r="E4" s="124"/>
      <c r="F4" s="124"/>
      <c r="G4" s="124"/>
      <c r="H4" s="124"/>
      <c r="I4" s="124"/>
      <c r="J4" s="124"/>
      <c r="K4" s="124"/>
      <c r="L4" s="387"/>
      <c r="N4" s="122" t="s">
        <v>5</v>
      </c>
      <c r="O4" s="108">
        <v>3.5</v>
      </c>
    </row>
    <row r="5" spans="1:15" s="108" customFormat="1" ht="60.75" customHeight="1" x14ac:dyDescent="0.25">
      <c r="A5" s="559" t="s">
        <v>70</v>
      </c>
      <c r="B5" s="559"/>
      <c r="C5" s="39" t="s">
        <v>267</v>
      </c>
      <c r="D5" s="50" t="s">
        <v>4</v>
      </c>
      <c r="E5" s="125">
        <f>IF(D5=$N$6,1,IF(D5=$N$5,2,IF(D5=$N$4,3,IF(D5=$N$3,4,"n/a"))))</f>
        <v>4</v>
      </c>
      <c r="F5" s="547" t="s">
        <v>324</v>
      </c>
      <c r="G5" s="548"/>
      <c r="H5" s="548"/>
      <c r="I5" s="548"/>
      <c r="J5" s="548"/>
      <c r="K5" s="549"/>
      <c r="L5" s="387"/>
      <c r="N5" s="113" t="s">
        <v>41</v>
      </c>
      <c r="O5" s="109">
        <v>2.5</v>
      </c>
    </row>
    <row r="6" spans="1:15" s="108" customFormat="1" ht="31.5" customHeight="1" x14ac:dyDescent="0.25">
      <c r="A6" s="559" t="s">
        <v>29</v>
      </c>
      <c r="B6" s="559"/>
      <c r="C6" s="39" t="s">
        <v>268</v>
      </c>
      <c r="D6" s="50" t="s">
        <v>4</v>
      </c>
      <c r="E6" s="125">
        <f>IF(D6=$N$6,1,IF(D6=$N$5,2,IF(D6=$N$4,3,IF(D6=$N$3,4,"n/a"))))</f>
        <v>4</v>
      </c>
      <c r="F6" s="547" t="s">
        <v>269</v>
      </c>
      <c r="G6" s="548"/>
      <c r="H6" s="548"/>
      <c r="I6" s="548"/>
      <c r="J6" s="548"/>
      <c r="K6" s="549"/>
      <c r="L6" s="387"/>
      <c r="N6" s="113" t="s">
        <v>78</v>
      </c>
      <c r="O6" s="109">
        <v>1.5</v>
      </c>
    </row>
    <row r="7" spans="1:15" s="108" customFormat="1" ht="28.5" customHeight="1" x14ac:dyDescent="0.3">
      <c r="A7" s="559" t="s">
        <v>185</v>
      </c>
      <c r="B7" s="559"/>
      <c r="C7" s="39"/>
      <c r="D7" s="50" t="s">
        <v>4</v>
      </c>
      <c r="E7" s="125">
        <f>IF(D7=$N$6,1,IF(D7=$N$5,2,IF(D7=$N$4,3,IF(D7=$N$3,4,"n/a"))))</f>
        <v>4</v>
      </c>
      <c r="F7" s="547" t="s">
        <v>312</v>
      </c>
      <c r="G7" s="548"/>
      <c r="H7" s="548"/>
      <c r="I7" s="548"/>
      <c r="J7" s="548"/>
      <c r="K7" s="549"/>
      <c r="L7" s="387"/>
      <c r="N7" s="122" t="s">
        <v>18</v>
      </c>
    </row>
    <row r="8" spans="1:15" s="108" customFormat="1" ht="30" customHeight="1" x14ac:dyDescent="0.25">
      <c r="A8" s="559" t="s">
        <v>39</v>
      </c>
      <c r="B8" s="559"/>
      <c r="C8" s="39"/>
      <c r="D8" s="50" t="s">
        <v>5</v>
      </c>
      <c r="E8" s="125">
        <f>IF(D8=$N$6,1,IF(D8=$N$5,2,IF(D8=$N$4,3,IF(D8=$N$3,4,"n/a"))))</f>
        <v>3</v>
      </c>
      <c r="F8" s="547" t="s">
        <v>231</v>
      </c>
      <c r="G8" s="548"/>
      <c r="H8" s="548"/>
      <c r="I8" s="548"/>
      <c r="J8" s="548"/>
      <c r="K8" s="549"/>
      <c r="L8" s="387"/>
      <c r="N8" s="113"/>
    </row>
    <row r="9" spans="1:15" s="108" customFormat="1" ht="45.75" customHeight="1" thickBot="1" x14ac:dyDescent="0.3">
      <c r="A9" s="558" t="s">
        <v>58</v>
      </c>
      <c r="B9" s="558"/>
      <c r="C9" s="189" t="s">
        <v>222</v>
      </c>
      <c r="D9" s="177" t="s">
        <v>5</v>
      </c>
      <c r="E9" s="185">
        <f>IF(D9=$N$6,1,IF(D9=$N$5,2,IF(D9=$N$4,3,IF(D9=$N$3,4,"n/a"))))</f>
        <v>3</v>
      </c>
      <c r="F9" s="545" t="s">
        <v>232</v>
      </c>
      <c r="G9" s="512"/>
      <c r="H9" s="512"/>
      <c r="I9" s="512"/>
      <c r="J9" s="512"/>
      <c r="K9" s="513"/>
      <c r="L9" s="387"/>
      <c r="N9" s="126"/>
    </row>
    <row r="10" spans="1:15" s="108" customFormat="1" ht="28.5" customHeight="1" thickBot="1" x14ac:dyDescent="0.35">
      <c r="A10" s="567"/>
      <c r="B10" s="583"/>
      <c r="C10" s="193" t="s">
        <v>23</v>
      </c>
      <c r="D10" s="92" t="str">
        <f>IF(E10&lt;1.5,$N$6,IF(E10&lt;2.5,$N$5,IF(E10&lt;3.5,$N$4,IF(E10&lt;4.5,$N$3,"n/a"))))</f>
        <v>High</v>
      </c>
      <c r="E10" s="259">
        <f>IF(COUNT(E5:E9)=0,"n/a",AVERAGE(E5:E9))</f>
        <v>3.6</v>
      </c>
      <c r="F10" s="51">
        <f>E10</f>
        <v>3.6</v>
      </c>
      <c r="G10" s="226"/>
      <c r="H10" s="52" t="s">
        <v>22</v>
      </c>
      <c r="I10" s="28" t="str">
        <f>D10</f>
        <v>High</v>
      </c>
      <c r="J10" s="93">
        <f>IF(I10=$N$7,"n/a",IF(AND(I10=$N$5,D10=$N$6),1.5,IF(AND(I10=$N$4,D10=$N$5),2.5,IF(AND(I10=$N$3,D10=$N$4),3.5,IF(AND(I10=$N$6,D10=$N$5),1.49,IF(AND(I10=$N$5,D10=$N$4),2.49,IF(AND(I10=$N$4,D10=$N$3),3.49,E10)))))))</f>
        <v>3.6</v>
      </c>
      <c r="K10" s="94" t="s">
        <v>90</v>
      </c>
      <c r="L10" s="388"/>
      <c r="N10" s="122"/>
    </row>
    <row r="11" spans="1:15" s="108" customFormat="1" ht="20.25" customHeight="1" thickBot="1" x14ac:dyDescent="0.35">
      <c r="A11" s="128" t="s">
        <v>27</v>
      </c>
      <c r="B11" s="129"/>
      <c r="C11" s="190"/>
      <c r="D11" s="130"/>
      <c r="E11" s="130"/>
      <c r="F11" s="130"/>
      <c r="G11" s="130"/>
      <c r="H11" s="130"/>
      <c r="I11" s="130"/>
      <c r="J11" s="130"/>
      <c r="K11" s="130"/>
      <c r="L11" s="387"/>
      <c r="N11" s="122"/>
    </row>
    <row r="12" spans="1:15" ht="62.5" customHeight="1" x14ac:dyDescent="0.3">
      <c r="A12" s="559" t="s">
        <v>186</v>
      </c>
      <c r="B12" s="559"/>
      <c r="C12" s="39"/>
      <c r="D12" s="176" t="s">
        <v>4</v>
      </c>
      <c r="E12" s="187">
        <f>IF(D12=$N$6,1,IF(D12=$N$5,2,IF(D12=$N$4,3,IF(D12=$N$3,4,"n/a"))))</f>
        <v>4</v>
      </c>
      <c r="F12" s="569" t="s">
        <v>270</v>
      </c>
      <c r="G12" s="569"/>
      <c r="H12" s="569"/>
      <c r="I12" s="569"/>
      <c r="J12" s="569"/>
      <c r="K12" s="569"/>
      <c r="L12" s="389" t="s">
        <v>95</v>
      </c>
      <c r="N12" s="122"/>
    </row>
    <row r="13" spans="1:15" ht="43.5" customHeight="1" thickBot="1" x14ac:dyDescent="0.3">
      <c r="A13" s="546" t="s">
        <v>187</v>
      </c>
      <c r="B13" s="546"/>
      <c r="C13" s="194"/>
      <c r="D13" s="192" t="s">
        <v>5</v>
      </c>
      <c r="E13" s="188">
        <f>IF(D13=$N$6,1,IF(D13=$N$5,2,IF(D13=$N$4,3,IF(D13=$N$3,4,"n/a"))))</f>
        <v>3</v>
      </c>
      <c r="F13" s="545" t="s">
        <v>271</v>
      </c>
      <c r="G13" s="512"/>
      <c r="H13" s="512"/>
      <c r="I13" s="512"/>
      <c r="J13" s="512"/>
      <c r="K13" s="549"/>
      <c r="L13" s="389" t="s">
        <v>95</v>
      </c>
    </row>
    <row r="14" spans="1:15" s="111" customFormat="1" ht="28.5" customHeight="1" thickBot="1" x14ac:dyDescent="0.35">
      <c r="A14" s="567"/>
      <c r="B14" s="568"/>
      <c r="C14" s="193" t="s">
        <v>23</v>
      </c>
      <c r="D14" s="29" t="str">
        <f>IF(E14&lt;1.5,$N$6,IF(E14&lt;2.5,$N$5,IF(E14&lt;3.5,$N$4,IF(E14&lt;4.5,$N$3,"n/a"))))</f>
        <v>High</v>
      </c>
      <c r="E14" s="154">
        <f>IF(COUNT(E12:E13)=0,"n/a",AVERAGE(E12:E13))</f>
        <v>3.5</v>
      </c>
      <c r="F14" s="30">
        <f>E14</f>
        <v>3.5</v>
      </c>
      <c r="G14" s="226"/>
      <c r="H14" s="31" t="s">
        <v>22</v>
      </c>
      <c r="I14" s="28" t="str">
        <f>D14</f>
        <v>High</v>
      </c>
      <c r="J14" s="32">
        <f>IF(I14=$N$7,"n/a",IF(AND(I14=$N$5,D14=$N$6),1.5,IF(AND(I14=$N$4,D14=$N$5),2.5,IF(AND(I14=$N$3,D14=$N$4),3.5,IF(AND(I14=$N$6,D14=$N$5),1.49,IF(AND(I14=$N$5,D14=$N$4),2.49,IF(AND(I14=$N$4,D14=$N$3),3.49,E14)))))))</f>
        <v>3.5</v>
      </c>
      <c r="K14" s="191" t="s">
        <v>90</v>
      </c>
      <c r="L14" s="390"/>
      <c r="N14" s="122"/>
    </row>
    <row r="15" spans="1:15" ht="21.75" customHeight="1" x14ac:dyDescent="0.3">
      <c r="A15" s="408" t="s">
        <v>30</v>
      </c>
      <c r="B15" s="128"/>
      <c r="C15" s="128"/>
      <c r="D15" s="128"/>
      <c r="E15" s="128"/>
      <c r="F15" s="128"/>
      <c r="G15" s="128"/>
      <c r="H15" s="128"/>
      <c r="I15" s="128"/>
      <c r="J15" s="128"/>
      <c r="K15" s="128"/>
      <c r="L15" s="391"/>
      <c r="N15" s="122"/>
    </row>
    <row r="16" spans="1:15" ht="46.5" customHeight="1" thickBot="1" x14ac:dyDescent="0.3">
      <c r="A16" s="558" t="s">
        <v>188</v>
      </c>
      <c r="B16" s="558"/>
      <c r="C16" s="194" t="s">
        <v>223</v>
      </c>
      <c r="D16" s="177" t="s">
        <v>41</v>
      </c>
      <c r="E16" s="181">
        <f>IF(D16=$N$6,1,IF(D16=$N$5,2,IF(D16=$N$4,3,IF(D16=$N$3,4,"n/a"))))</f>
        <v>2</v>
      </c>
      <c r="F16" s="547" t="s">
        <v>244</v>
      </c>
      <c r="G16" s="512"/>
      <c r="H16" s="548"/>
      <c r="I16" s="548"/>
      <c r="J16" s="512"/>
      <c r="K16" s="549"/>
      <c r="L16" s="391"/>
    </row>
    <row r="17" spans="1:14" s="108" customFormat="1" ht="24.75" customHeight="1" thickBot="1" x14ac:dyDescent="0.3">
      <c r="A17" s="589"/>
      <c r="B17" s="590"/>
      <c r="C17" s="193" t="s">
        <v>23</v>
      </c>
      <c r="D17" s="29" t="str">
        <f>IF(E17&lt;1.5,$N$6,IF(E17&lt;2.5,$N$5,IF(E17&lt;3.5,$N$4,IF(E17&lt;4.5,$N$3,"n/a"))))</f>
        <v>Moderate/Low</v>
      </c>
      <c r="E17" s="154">
        <f>IF(COUNT(E16)=0,"n/a",AVERAGE(E16))</f>
        <v>2</v>
      </c>
      <c r="F17" s="30">
        <f>E17</f>
        <v>2</v>
      </c>
      <c r="G17" s="226"/>
      <c r="H17" s="31" t="s">
        <v>22</v>
      </c>
      <c r="I17" s="28" t="str">
        <f>D17</f>
        <v>Moderate/Low</v>
      </c>
      <c r="J17" s="32">
        <f>IF(I17=$N$7,"n/a",IF(AND(I17=$N$5,D17=$N$6),1.5,IF(AND(I17=$N$4,D17=$N$5),2.5,IF(AND(I17=$N$3,D17=$N$4),3.5,IF(AND(I17=$N$6,D17=$N$5),1.49,IF(AND(I17=$N$5,D17=$N$4),2.49,IF(AND(I17=$N$4,D17=$N$3),3.49,E17)))))))</f>
        <v>2</v>
      </c>
      <c r="K17" s="191" t="s">
        <v>90</v>
      </c>
      <c r="L17" s="387"/>
      <c r="N17" s="110"/>
    </row>
    <row r="18" spans="1:14" s="131" customFormat="1" ht="21" customHeight="1" x14ac:dyDescent="0.3">
      <c r="A18" s="128" t="s">
        <v>68</v>
      </c>
      <c r="B18" s="128"/>
      <c r="C18" s="128"/>
      <c r="D18" s="128"/>
      <c r="E18" s="128"/>
      <c r="F18" s="128"/>
      <c r="G18" s="128"/>
      <c r="H18" s="128"/>
      <c r="I18" s="128"/>
      <c r="J18" s="128"/>
      <c r="K18" s="128"/>
      <c r="L18" s="391"/>
      <c r="N18" s="132"/>
    </row>
    <row r="19" spans="1:14" s="131" customFormat="1" ht="32.25" customHeight="1" x14ac:dyDescent="0.3">
      <c r="A19" s="559" t="s">
        <v>72</v>
      </c>
      <c r="B19" s="559"/>
      <c r="C19" s="39"/>
      <c r="D19" s="50" t="s">
        <v>41</v>
      </c>
      <c r="E19" s="173">
        <f>IF(D19=$N$6,1,IF(D19=$N$5,2,IF(D19=$N$4,3,IF(D19=$N$3,4,"n/a"))))</f>
        <v>2</v>
      </c>
      <c r="F19" s="547" t="s">
        <v>224</v>
      </c>
      <c r="G19" s="548"/>
      <c r="H19" s="548"/>
      <c r="I19" s="548"/>
      <c r="J19" s="548"/>
      <c r="K19" s="549"/>
      <c r="L19" s="389" t="s">
        <v>95</v>
      </c>
      <c r="N19" s="132"/>
    </row>
    <row r="20" spans="1:14" s="131" customFormat="1" ht="59.5" customHeight="1" thickBot="1" x14ac:dyDescent="0.35">
      <c r="A20" s="546" t="s">
        <v>69</v>
      </c>
      <c r="B20" s="546"/>
      <c r="C20" s="194" t="s">
        <v>326</v>
      </c>
      <c r="D20" s="186" t="s">
        <v>5</v>
      </c>
      <c r="E20" s="185">
        <f>IF(D20=$N$6,1,IF(D20=$N$5,2,IF(D20=$N$4,3,IF(D20=$N$3,4,"n/a"))))</f>
        <v>3</v>
      </c>
      <c r="F20" s="496" t="s">
        <v>325</v>
      </c>
      <c r="G20" s="512"/>
      <c r="H20" s="497"/>
      <c r="I20" s="497"/>
      <c r="J20" s="497"/>
      <c r="K20" s="498"/>
      <c r="L20" s="392"/>
      <c r="N20" s="132"/>
    </row>
    <row r="21" spans="1:14" s="108" customFormat="1" ht="29.25" customHeight="1" thickBot="1" x14ac:dyDescent="0.3">
      <c r="A21" s="567"/>
      <c r="B21" s="568"/>
      <c r="C21" s="193" t="s">
        <v>23</v>
      </c>
      <c r="D21" s="29" t="str">
        <f>IF(E21&lt;1.5,$N$6,IF(E21&lt;2.5,$N$5,IF(E21&lt;3.5,$N$4,IF(E21&lt;4.5,$N$3,"n/a"))))</f>
        <v>Substantial</v>
      </c>
      <c r="E21" s="154">
        <f>IF(COUNT(E19:E20)=0,"n/a",AVERAGE(E19:E20))</f>
        <v>2.5</v>
      </c>
      <c r="F21" s="30">
        <f>E21</f>
        <v>2.5</v>
      </c>
      <c r="G21" s="226"/>
      <c r="H21" s="31" t="s">
        <v>22</v>
      </c>
      <c r="I21" s="28" t="str">
        <f>D21</f>
        <v>Substantial</v>
      </c>
      <c r="J21" s="93">
        <f>IF(I21=$N$7,"n/a",IF(AND(I21=$N$5,D21=$N$6),1.5,IF(AND(I21=$N$4,D21=$N$5),2.5,IF(AND(I21=$N$3,D21=$N$4),3.5,IF(AND(I21=$N$6,D21=$N$5),1.49,IF(AND(I21=$N$5,D21=$N$4),2.49,IF(AND(I21=$N$4,D21=$N$3),3.49,E21)))))))</f>
        <v>2.5</v>
      </c>
      <c r="K21" s="91" t="s">
        <v>90</v>
      </c>
      <c r="L21" s="393"/>
    </row>
    <row r="22" spans="1:14" s="136" customFormat="1" ht="22.5" customHeight="1" thickBot="1" x14ac:dyDescent="0.3">
      <c r="A22" s="133" t="s">
        <v>212</v>
      </c>
      <c r="B22" s="134"/>
      <c r="C22" s="134"/>
      <c r="D22" s="135"/>
      <c r="E22" s="135"/>
      <c r="F22" s="135"/>
      <c r="G22" s="135"/>
      <c r="H22" s="135"/>
      <c r="I22" s="135"/>
      <c r="J22" s="135"/>
      <c r="K22" s="135"/>
      <c r="L22" s="387"/>
    </row>
    <row r="23" spans="1:14" ht="21.75" customHeight="1" thickBot="1" x14ac:dyDescent="0.3">
      <c r="A23" s="137" t="s">
        <v>43</v>
      </c>
      <c r="B23" s="138"/>
      <c r="C23" s="138"/>
      <c r="D23" s="138"/>
      <c r="E23" s="138"/>
      <c r="F23" s="138"/>
      <c r="G23" s="138"/>
      <c r="H23" s="138"/>
      <c r="I23" s="138"/>
      <c r="J23" s="138"/>
      <c r="K23" s="138"/>
      <c r="L23" s="389" t="s">
        <v>95</v>
      </c>
    </row>
    <row r="24" spans="1:14" ht="54" customHeight="1" x14ac:dyDescent="0.25">
      <c r="A24" s="581" t="s">
        <v>44</v>
      </c>
      <c r="B24" s="582"/>
      <c r="C24" s="183"/>
      <c r="D24" s="174" t="s">
        <v>41</v>
      </c>
      <c r="E24" s="184">
        <f>IF(D24=$N$6,1,IF(D24=$N$5,2,IF(D24=$N$4,3,IF(D24=$N$3,4,"n/a"))))</f>
        <v>2</v>
      </c>
      <c r="F24" s="569" t="s">
        <v>235</v>
      </c>
      <c r="G24" s="569"/>
      <c r="H24" s="569"/>
      <c r="I24" s="569"/>
      <c r="J24" s="569"/>
      <c r="K24" s="569"/>
      <c r="L24" s="389" t="s">
        <v>95</v>
      </c>
    </row>
    <row r="25" spans="1:14" ht="73.5" customHeight="1" thickBot="1" x14ac:dyDescent="0.3">
      <c r="A25" s="587" t="s">
        <v>61</v>
      </c>
      <c r="B25" s="588"/>
      <c r="C25" s="195"/>
      <c r="D25" s="175" t="s">
        <v>4</v>
      </c>
      <c r="E25" s="185">
        <f>IF(D25=$N$6,1,IF(D25=$N$5,2,IF(D25=$N$4,3,IF(D25=$N$3,4,"n/a"))))</f>
        <v>4</v>
      </c>
      <c r="F25" s="496" t="s">
        <v>272</v>
      </c>
      <c r="G25" s="497"/>
      <c r="H25" s="497"/>
      <c r="I25" s="497"/>
      <c r="J25" s="497"/>
      <c r="K25" s="498"/>
      <c r="L25" s="391"/>
    </row>
    <row r="26" spans="1:14" ht="35.25" customHeight="1" thickBot="1" x14ac:dyDescent="0.3">
      <c r="A26" s="556"/>
      <c r="B26" s="557"/>
      <c r="C26" s="42" t="s">
        <v>23</v>
      </c>
      <c r="D26" s="29" t="str">
        <f>IF(E26&lt;1.5,"Low",IF(E26&lt;2.5,"Moderate",IF(E26&lt;3.5,"Substantial",IF(E26&lt;4.5,"High","n/a"))))</f>
        <v>Substantial</v>
      </c>
      <c r="E26" s="154">
        <f>IF(COUNT(E24:E25)=0,"n/a",AVERAGE(E24:E25))</f>
        <v>3</v>
      </c>
      <c r="F26" s="51">
        <f>E26</f>
        <v>3</v>
      </c>
      <c r="G26" s="226"/>
      <c r="H26" s="52" t="s">
        <v>22</v>
      </c>
      <c r="I26" s="28" t="str">
        <f>D26</f>
        <v>Substantial</v>
      </c>
      <c r="J26" s="93">
        <f>IF(I26=$N$7,"n/a",IF(AND(I26=$N$5,D26=$N$6),1.5,IF(AND(I26=$N$4,D26=$N$5),2.5,IF(AND(I26=$N$3,D26=$N$4),3.5,IF(AND(I26=$N$6,D26=$N$5),1.49,IF(AND(I26=$N$5,D26=$N$4),2.49,IF(AND(I26=$N$4,D26=$N$3),3.49,E26)))))))</f>
        <v>3</v>
      </c>
      <c r="K26" s="337" t="s">
        <v>90</v>
      </c>
      <c r="L26" s="391"/>
    </row>
    <row r="27" spans="1:14" ht="20.25" customHeight="1" thickBot="1" x14ac:dyDescent="0.3">
      <c r="A27" s="139" t="s">
        <v>47</v>
      </c>
      <c r="B27" s="140"/>
      <c r="C27" s="141"/>
      <c r="D27" s="142"/>
      <c r="E27" s="142"/>
      <c r="F27" s="142"/>
      <c r="G27" s="142"/>
      <c r="H27" s="142"/>
      <c r="I27" s="142"/>
      <c r="J27" s="142"/>
      <c r="K27" s="142"/>
      <c r="L27" s="391"/>
    </row>
    <row r="28" spans="1:14" ht="82.5" customHeight="1" x14ac:dyDescent="0.25">
      <c r="A28" s="501" t="s">
        <v>64</v>
      </c>
      <c r="B28" s="502"/>
      <c r="C28" s="43"/>
      <c r="D28" s="176" t="s">
        <v>41</v>
      </c>
      <c r="E28" s="187">
        <f>IF(D28=$N$6,1,IF(D28=$N$5,2,IF(D28=$N$4,3,IF(D28=$N$3,4,"n/a"))))</f>
        <v>2</v>
      </c>
      <c r="F28" s="550" t="s">
        <v>273</v>
      </c>
      <c r="G28" s="551"/>
      <c r="H28" s="551"/>
      <c r="I28" s="551"/>
      <c r="J28" s="551"/>
      <c r="K28" s="552"/>
      <c r="L28" s="391"/>
    </row>
    <row r="29" spans="1:14" ht="50.25" customHeight="1" x14ac:dyDescent="0.25">
      <c r="A29" s="501" t="s">
        <v>45</v>
      </c>
      <c r="B29" s="502"/>
      <c r="C29" s="43" t="s">
        <v>234</v>
      </c>
      <c r="D29" s="50" t="s">
        <v>41</v>
      </c>
      <c r="E29" s="173">
        <f>IF(D29=$N$6,1,IF(D29=$N$5,2,IF(D29=$N$4,3,IF(D29=$N$3,4,"n/a"))))</f>
        <v>2</v>
      </c>
      <c r="F29" s="547" t="s">
        <v>233</v>
      </c>
      <c r="G29" s="548"/>
      <c r="H29" s="548"/>
      <c r="I29" s="548"/>
      <c r="J29" s="548"/>
      <c r="K29" s="549"/>
      <c r="L29" s="391"/>
    </row>
    <row r="30" spans="1:14" s="143" customFormat="1" ht="56.25" customHeight="1" x14ac:dyDescent="0.25">
      <c r="A30" s="501" t="s">
        <v>59</v>
      </c>
      <c r="B30" s="502"/>
      <c r="C30" s="43" t="s">
        <v>225</v>
      </c>
      <c r="D30" s="50" t="s">
        <v>5</v>
      </c>
      <c r="E30" s="173">
        <f>IF(D30=$N$6,1,IF(D30=$N$5,2,IF(D30=$N$4,3,IF(D30=$N$3,4,"n/a"))))</f>
        <v>3</v>
      </c>
      <c r="F30" s="495" t="s">
        <v>274</v>
      </c>
      <c r="G30" s="495"/>
      <c r="H30" s="495"/>
      <c r="I30" s="495"/>
      <c r="J30" s="495"/>
      <c r="K30" s="495"/>
      <c r="L30" s="387"/>
    </row>
    <row r="31" spans="1:14" s="136" customFormat="1" ht="61" customHeight="1" thickBot="1" x14ac:dyDescent="0.3">
      <c r="A31" s="563" t="s">
        <v>60</v>
      </c>
      <c r="B31" s="564"/>
      <c r="C31" s="195" t="s">
        <v>226</v>
      </c>
      <c r="D31" s="177" t="s">
        <v>5</v>
      </c>
      <c r="E31" s="182">
        <f>IF(D31=$N$6,1,IF(D31=$N$5,2,IF(D31=$N$4,3,IF(D31=$N$3,4,"n/a"))))</f>
        <v>3</v>
      </c>
      <c r="F31" s="545" t="s">
        <v>251</v>
      </c>
      <c r="G31" s="512"/>
      <c r="H31" s="512"/>
      <c r="I31" s="512"/>
      <c r="J31" s="512"/>
      <c r="K31" s="513"/>
      <c r="L31" s="389" t="s">
        <v>95</v>
      </c>
    </row>
    <row r="32" spans="1:14" s="108" customFormat="1" ht="25.5" customHeight="1" thickBot="1" x14ac:dyDescent="0.3">
      <c r="A32" s="198"/>
      <c r="B32" s="199"/>
      <c r="C32" s="42" t="s">
        <v>23</v>
      </c>
      <c r="D32" s="29" t="str">
        <f>IF(E32&lt;1.5,"Low",IF(E32&lt;2.5,"Moderate",IF(E32&lt;3.5,"Substantial",IF(E32&lt;4.5,"High","n/a"))))</f>
        <v>Substantial</v>
      </c>
      <c r="E32" s="154">
        <f>IF(COUNT(E28:E31)=0,"n/a",AVERAGE(E28:E31))</f>
        <v>2.5</v>
      </c>
      <c r="F32" s="30">
        <f>E32</f>
        <v>2.5</v>
      </c>
      <c r="G32" s="226"/>
      <c r="H32" s="31" t="s">
        <v>22</v>
      </c>
      <c r="I32" s="28" t="str">
        <f>D32</f>
        <v>Substantial</v>
      </c>
      <c r="J32" s="32">
        <f>IF(I32=$N$7,"n/a",IF(AND(I32=$N$5,D32=$N$6),1.5,IF(AND(I32=$N$4,D32=$N$5),2.5,IF(AND(I32=$N$3,D32=$N$4),3.5,IF(AND(I32=$N$6,D32=$N$5),1.49,IF(AND(I32=$N$5,D32=$N$4),2.49,IF(AND(I32=$N$4,D32=$N$3),3.49,E32)))))))</f>
        <v>2.5</v>
      </c>
      <c r="K32" s="191" t="s">
        <v>90</v>
      </c>
      <c r="L32" s="387"/>
    </row>
    <row r="33" spans="1:12" s="108" customFormat="1" ht="25.5" customHeight="1" thickBot="1" x14ac:dyDescent="0.3">
      <c r="A33" s="196" t="s">
        <v>48</v>
      </c>
      <c r="B33" s="197"/>
      <c r="C33" s="197"/>
      <c r="D33" s="197"/>
      <c r="E33" s="197"/>
      <c r="F33" s="197"/>
      <c r="G33" s="197"/>
      <c r="H33" s="197"/>
      <c r="I33" s="197"/>
      <c r="J33" s="197"/>
      <c r="K33" s="197"/>
      <c r="L33" s="387"/>
    </row>
    <row r="34" spans="1:12" s="108" customFormat="1" ht="288.5" customHeight="1" x14ac:dyDescent="0.25">
      <c r="A34" s="584" t="s">
        <v>49</v>
      </c>
      <c r="B34" s="585"/>
      <c r="C34" s="49" t="s">
        <v>275</v>
      </c>
      <c r="D34" s="50" t="s">
        <v>41</v>
      </c>
      <c r="E34" s="125">
        <f>IF(D34=$N$6,1,IF(D34=$N$5,2,IF(D34=$N$4,3,IF(D34=$N$3,4,"n/a"))))</f>
        <v>2</v>
      </c>
      <c r="F34" s="569" t="s">
        <v>276</v>
      </c>
      <c r="G34" s="569"/>
      <c r="H34" s="569"/>
      <c r="I34" s="569"/>
      <c r="J34" s="569"/>
      <c r="K34" s="569"/>
      <c r="L34" s="389" t="s">
        <v>95</v>
      </c>
    </row>
    <row r="35" spans="1:12" s="108" customFormat="1" ht="93.5" customHeight="1" x14ac:dyDescent="0.25">
      <c r="A35" s="586" t="s">
        <v>50</v>
      </c>
      <c r="B35" s="502"/>
      <c r="C35" s="49" t="s">
        <v>328</v>
      </c>
      <c r="D35" s="178" t="s">
        <v>41</v>
      </c>
      <c r="E35" s="125">
        <f>IF(D35=$N$6,1,IF(D35=$N$5,2,IF(D35=$N$4,3,IF(D35=$N$3,4,"n/a"))))</f>
        <v>2</v>
      </c>
      <c r="F35" s="547" t="s">
        <v>327</v>
      </c>
      <c r="G35" s="548"/>
      <c r="H35" s="548"/>
      <c r="I35" s="548"/>
      <c r="J35" s="548"/>
      <c r="K35" s="549"/>
      <c r="L35" s="387"/>
    </row>
    <row r="36" spans="1:12" s="108" customFormat="1" ht="60.75" customHeight="1" x14ac:dyDescent="0.25">
      <c r="A36" s="584" t="s">
        <v>66</v>
      </c>
      <c r="B36" s="585"/>
      <c r="C36" s="49" t="s">
        <v>330</v>
      </c>
      <c r="D36" s="178" t="s">
        <v>41</v>
      </c>
      <c r="E36" s="125">
        <f>IF(D36=$N$6,1,IF(D36=$N$5,2,IF(D36=$N$4,3,IF(D36=$N$3,4,"n/a"))))</f>
        <v>2</v>
      </c>
      <c r="F36" s="547" t="s">
        <v>329</v>
      </c>
      <c r="G36" s="548"/>
      <c r="H36" s="548"/>
      <c r="I36" s="548"/>
      <c r="J36" s="548"/>
      <c r="K36" s="549"/>
      <c r="L36" s="387"/>
    </row>
    <row r="37" spans="1:12" s="108" customFormat="1" ht="79.5" customHeight="1" thickBot="1" x14ac:dyDescent="0.3">
      <c r="A37" s="575" t="s">
        <v>67</v>
      </c>
      <c r="B37" s="576"/>
      <c r="C37" s="200" t="s">
        <v>254</v>
      </c>
      <c r="D37" s="177" t="s">
        <v>41</v>
      </c>
      <c r="E37" s="181">
        <f>IF(D37=$N$6,1,IF(D37=$N$5,2,IF(D37=$N$4,3,IF(D37=$N$3,4,"n/a"))))</f>
        <v>2</v>
      </c>
      <c r="F37" s="577" t="s">
        <v>253</v>
      </c>
      <c r="G37" s="495"/>
      <c r="H37" s="495"/>
      <c r="I37" s="495"/>
      <c r="J37" s="495"/>
      <c r="K37" s="578"/>
      <c r="L37" s="387"/>
    </row>
    <row r="38" spans="1:12" s="108" customFormat="1" ht="25.5" customHeight="1" thickBot="1" x14ac:dyDescent="0.3">
      <c r="A38" s="44"/>
      <c r="B38" s="45"/>
      <c r="C38" s="46" t="s">
        <v>23</v>
      </c>
      <c r="D38" s="29" t="str">
        <f>IF(E38&lt;1.5,"Low",IF(E38&lt;2.5,"Moderate",IF(E38&lt;3.5,"Substantial",IF(E38&lt;4.5,"High","n/a"))))</f>
        <v>Moderate</v>
      </c>
      <c r="E38" s="154">
        <f>IF(COUNT(E34:E37)=0,"n/a",AVERAGE(E34:E37))</f>
        <v>2</v>
      </c>
      <c r="F38" s="30">
        <f>E38</f>
        <v>2</v>
      </c>
      <c r="G38" s="226"/>
      <c r="H38" s="31" t="s">
        <v>22</v>
      </c>
      <c r="I38" s="28" t="str">
        <f>D38</f>
        <v>Moderate</v>
      </c>
      <c r="J38" s="32">
        <f>IF(I38=$N$7,"n/a",IF(AND(I38=$N$5,D38=$N$6),1.5,IF(AND(I38=$N$4,D38=$N$5),2.5,IF(AND(I38=$N$3,D38=$N$4),3.5,IF(AND(I38=$N$6,D38=$N$5),1.49,IF(AND(I38=$N$5,D38=$N$4),2.49,IF(AND(I38=$N$4,D38=$N$3),3.49,E38)))))))</f>
        <v>2</v>
      </c>
      <c r="K38" s="191" t="s">
        <v>90</v>
      </c>
      <c r="L38" s="387"/>
    </row>
    <row r="39" spans="1:12" s="131" customFormat="1" ht="22.5" customHeight="1" thickBot="1" x14ac:dyDescent="0.35">
      <c r="A39" s="33" t="s">
        <v>213</v>
      </c>
      <c r="B39" s="34"/>
      <c r="C39" s="35"/>
      <c r="D39" s="37"/>
      <c r="E39" s="37"/>
      <c r="F39" s="36"/>
      <c r="G39" s="144"/>
      <c r="H39" s="37"/>
      <c r="I39" s="37"/>
      <c r="J39" s="36"/>
      <c r="K39" s="145"/>
      <c r="L39" s="391"/>
    </row>
    <row r="40" spans="1:12" s="131" customFormat="1" ht="22.5" customHeight="1" x14ac:dyDescent="0.3">
      <c r="A40" s="146" t="s">
        <v>32</v>
      </c>
      <c r="B40" s="147"/>
      <c r="C40" s="147"/>
      <c r="D40" s="147"/>
      <c r="E40" s="147"/>
      <c r="F40" s="147"/>
      <c r="G40" s="147"/>
      <c r="H40" s="147"/>
      <c r="I40" s="147"/>
      <c r="J40" s="147"/>
      <c r="K40" s="147"/>
      <c r="L40" s="391"/>
    </row>
    <row r="41" spans="1:12" s="108" customFormat="1" ht="103.5" customHeight="1" x14ac:dyDescent="0.25">
      <c r="A41" s="507" t="s">
        <v>40</v>
      </c>
      <c r="B41" s="507"/>
      <c r="C41" s="40" t="s">
        <v>225</v>
      </c>
      <c r="D41" s="50" t="s">
        <v>41</v>
      </c>
      <c r="E41" s="173">
        <f>IF(D41=$N$6,1,IF(D41=$N$5,2,IF(D41=$N$4,3,IF(D41=$N$3,4,"n/a"))))</f>
        <v>2</v>
      </c>
      <c r="F41" s="512" t="s">
        <v>255</v>
      </c>
      <c r="G41" s="512"/>
      <c r="H41" s="512"/>
      <c r="I41" s="512"/>
      <c r="J41" s="512"/>
      <c r="K41" s="512"/>
      <c r="L41" s="389" t="s">
        <v>95</v>
      </c>
    </row>
    <row r="42" spans="1:12" s="108" customFormat="1" ht="97.5" customHeight="1" thickBot="1" x14ac:dyDescent="0.3">
      <c r="A42" s="572" t="s">
        <v>138</v>
      </c>
      <c r="B42" s="573"/>
      <c r="C42" s="201" t="s">
        <v>227</v>
      </c>
      <c r="D42" s="50" t="s">
        <v>5</v>
      </c>
      <c r="E42" s="173">
        <f>IF(D42=$N$6,1,IF(D42=$N$5,2,IF(D42=$N$4,3,IF(D42=$N$3,4,"n/a"))))</f>
        <v>3</v>
      </c>
      <c r="F42" s="512" t="s">
        <v>256</v>
      </c>
      <c r="G42" s="512"/>
      <c r="H42" s="512"/>
      <c r="I42" s="512"/>
      <c r="J42" s="512"/>
      <c r="K42" s="513"/>
      <c r="L42" s="387"/>
    </row>
    <row r="43" spans="1:12" s="131" customFormat="1" ht="30" customHeight="1" thickBot="1" x14ac:dyDescent="0.35">
      <c r="A43" s="570"/>
      <c r="B43" s="571"/>
      <c r="C43" s="38" t="s">
        <v>23</v>
      </c>
      <c r="D43" s="29" t="str">
        <f>IF(E43&lt;1.5,"Low",IF(E43&lt;2.5,"Moderate",IF(E43&lt;3.5,"Substantial",IF(E43&lt;4.5,"High","n/a"))))</f>
        <v>Substantial</v>
      </c>
      <c r="E43" s="154">
        <f>IF(COUNT(E41:E42)=0,"n/a",AVERAGE(E41:E42))</f>
        <v>2.5</v>
      </c>
      <c r="F43" s="30">
        <f>E43</f>
        <v>2.5</v>
      </c>
      <c r="G43" s="226"/>
      <c r="H43" s="31" t="s">
        <v>22</v>
      </c>
      <c r="I43" s="28" t="str">
        <f>D43</f>
        <v>Substantial</v>
      </c>
      <c r="J43" s="32">
        <f>IF(I43=$N$7,"n/a",IF(AND(I43=$N$5,D43=$N$6),1.5,IF(AND(I43=$N$4,D43=$N$5),2.5,IF(AND(I43=$N$3,D43=$N$4),3.5,IF(AND(I43=$N$6,D43=$N$5),1.49,IF(AND(I43=$N$5,D43=$N$4),2.49,IF(AND(I43=$N$4,D43=$N$3),3.49,E43)))))))</f>
        <v>2.5</v>
      </c>
      <c r="K43" s="202" t="s">
        <v>90</v>
      </c>
      <c r="L43" s="394"/>
    </row>
    <row r="44" spans="1:12" s="131" customFormat="1" ht="18" customHeight="1" thickBot="1" x14ac:dyDescent="0.35">
      <c r="A44" s="148" t="s">
        <v>33</v>
      </c>
      <c r="B44" s="149"/>
      <c r="C44" s="149"/>
      <c r="D44" s="150"/>
      <c r="E44" s="150"/>
      <c r="F44" s="150"/>
      <c r="G44" s="150"/>
      <c r="H44" s="150"/>
      <c r="I44" s="150"/>
      <c r="J44" s="150"/>
      <c r="K44" s="150"/>
      <c r="L44" s="391"/>
    </row>
    <row r="45" spans="1:12" s="136" customFormat="1" ht="30.75" customHeight="1" x14ac:dyDescent="0.3">
      <c r="A45" s="507" t="s">
        <v>139</v>
      </c>
      <c r="B45" s="599"/>
      <c r="C45" s="40" t="s">
        <v>332</v>
      </c>
      <c r="D45" s="50" t="s">
        <v>41</v>
      </c>
      <c r="E45" s="173">
        <f>IF(D45=$N$6,1,IF(D45=$N$5,2,IF(D45=$N$4,3,IF(D45=$N$3,4,"n/a"))))</f>
        <v>2</v>
      </c>
      <c r="F45" s="550" t="s">
        <v>331</v>
      </c>
      <c r="G45" s="551"/>
      <c r="H45" s="551"/>
      <c r="I45" s="551"/>
      <c r="J45" s="551"/>
      <c r="K45" s="552"/>
      <c r="L45" s="387"/>
    </row>
    <row r="46" spans="1:12" s="136" customFormat="1" ht="30.5" customHeight="1" x14ac:dyDescent="0.25">
      <c r="A46" s="574" t="s">
        <v>38</v>
      </c>
      <c r="B46" s="504"/>
      <c r="C46" s="40" t="s">
        <v>333</v>
      </c>
      <c r="D46" s="50" t="s">
        <v>78</v>
      </c>
      <c r="E46" s="173">
        <f>IF(D46=$N$6,1,IF(D46=$N$5,2,IF(D46=$N$4,3,IF(D46=$N$3,4,"n/a"))))</f>
        <v>1</v>
      </c>
      <c r="F46" s="554" t="s">
        <v>337</v>
      </c>
      <c r="G46" s="554"/>
      <c r="H46" s="554"/>
      <c r="I46" s="554"/>
      <c r="J46" s="554"/>
      <c r="K46" s="554"/>
      <c r="L46" s="387"/>
    </row>
    <row r="47" spans="1:12" s="108" customFormat="1" ht="30" customHeight="1" x14ac:dyDescent="0.25">
      <c r="A47" s="574" t="s">
        <v>141</v>
      </c>
      <c r="B47" s="504"/>
      <c r="C47" s="40" t="s">
        <v>335</v>
      </c>
      <c r="D47" s="50" t="s">
        <v>5</v>
      </c>
      <c r="E47" s="173">
        <f>IF(D47=$N$6,1,IF(D47=$N$5,2,IF(D47=$N$4,3,IF(D47=$N$3,4,"n/a"))))</f>
        <v>3</v>
      </c>
      <c r="F47" s="548" t="s">
        <v>334</v>
      </c>
      <c r="G47" s="548"/>
      <c r="H47" s="548"/>
      <c r="I47" s="548"/>
      <c r="J47" s="548"/>
      <c r="K47" s="548"/>
      <c r="L47" s="387"/>
    </row>
    <row r="48" spans="1:12" s="108" customFormat="1" ht="59" customHeight="1" thickBot="1" x14ac:dyDescent="0.3">
      <c r="A48" s="572" t="s">
        <v>142</v>
      </c>
      <c r="B48" s="573"/>
      <c r="C48" s="203" t="s">
        <v>236</v>
      </c>
      <c r="D48" s="177" t="s">
        <v>41</v>
      </c>
      <c r="E48" s="173">
        <f>IF(D48=$N$6,1,IF(D48=$N$5,2,IF(D48=$N$4,3,IF(D48=$N$3,4,"n/a"))))</f>
        <v>2</v>
      </c>
      <c r="F48" s="496" t="s">
        <v>336</v>
      </c>
      <c r="G48" s="497"/>
      <c r="H48" s="497"/>
      <c r="I48" s="497"/>
      <c r="J48" s="497"/>
      <c r="K48" s="498"/>
      <c r="L48" s="387"/>
    </row>
    <row r="49" spans="1:19" s="131" customFormat="1" ht="32.25" customHeight="1" thickBot="1" x14ac:dyDescent="0.35">
      <c r="A49" s="571"/>
      <c r="B49" s="600"/>
      <c r="C49" s="38" t="s">
        <v>23</v>
      </c>
      <c r="D49" s="29" t="str">
        <f>IF(E49&lt;1.5,"Low",IF(E49&lt;2.5,"Moderate",IF(E49&lt;3.5,"Substantial",IF(E49&lt;4.5,"High","n/a"))))</f>
        <v>Moderate</v>
      </c>
      <c r="E49" s="154">
        <f>IF(COUNT(E45:E48)=0,"n/a",AVERAGE(E45:E48))</f>
        <v>2</v>
      </c>
      <c r="F49" s="51">
        <f>E49</f>
        <v>2</v>
      </c>
      <c r="G49" s="226"/>
      <c r="H49" s="52" t="s">
        <v>22</v>
      </c>
      <c r="I49" s="336" t="str">
        <f>D49</f>
        <v>Moderate</v>
      </c>
      <c r="J49" s="93">
        <f>IF(I49=$N$7,"n/a",IF(AND(I49=$N$5,D49=$N$6),1.5,IF(AND(I49=$N$4,D49=$N$5),2.5,IF(AND(I49=$N$3,D49=$N$4),3.5,IF(AND(I49=$N$6,D49=$N$5),1.49,IF(AND(I49=$N$5,D49=$N$4),2.49,IF(AND(I49=$N$4,D49=$N$3),3.49,E49)))))))</f>
        <v>2</v>
      </c>
      <c r="K49" s="94" t="s">
        <v>90</v>
      </c>
      <c r="L49" s="391"/>
    </row>
    <row r="50" spans="1:19" s="131" customFormat="1" ht="22.5" customHeight="1" thickBot="1" x14ac:dyDescent="0.35">
      <c r="A50" s="151" t="s">
        <v>145</v>
      </c>
      <c r="B50" s="152"/>
      <c r="C50" s="179"/>
      <c r="D50" s="179"/>
      <c r="E50" s="180"/>
      <c r="F50" s="153"/>
      <c r="G50" s="153"/>
      <c r="H50" s="153"/>
      <c r="I50" s="153"/>
      <c r="J50" s="153"/>
      <c r="K50" s="153"/>
      <c r="L50" s="391"/>
    </row>
    <row r="51" spans="1:19" s="131" customFormat="1" ht="91" customHeight="1" x14ac:dyDescent="0.3">
      <c r="A51" s="516" t="s">
        <v>144</v>
      </c>
      <c r="B51" s="516"/>
      <c r="C51" s="203" t="s">
        <v>338</v>
      </c>
      <c r="D51" s="178" t="s">
        <v>41</v>
      </c>
      <c r="E51" s="172">
        <f>IF(D51=$N$6,1,IF(D51=$N$5,2,IF(D51=$N$4,3,IF(D51=$N$3,4,"n/a"))))</f>
        <v>2</v>
      </c>
      <c r="F51" s="550" t="s">
        <v>339</v>
      </c>
      <c r="G51" s="551"/>
      <c r="H51" s="551"/>
      <c r="I51" s="551"/>
      <c r="J51" s="551"/>
      <c r="K51" s="552"/>
      <c r="L51" s="391"/>
    </row>
    <row r="52" spans="1:19" s="131" customFormat="1" ht="60" customHeight="1" x14ac:dyDescent="0.3">
      <c r="A52" s="516" t="s">
        <v>140</v>
      </c>
      <c r="B52" s="516"/>
      <c r="C52" s="203" t="s">
        <v>341</v>
      </c>
      <c r="D52" s="178" t="s">
        <v>41</v>
      </c>
      <c r="E52" s="172">
        <f>IF(D52=$N$6,1,IF(D52=$N$5,2,IF(D52=$N$4,3,IF(D52=$N$3,4,"n/a"))))</f>
        <v>2</v>
      </c>
      <c r="F52" s="547" t="s">
        <v>340</v>
      </c>
      <c r="G52" s="548"/>
      <c r="H52" s="548"/>
      <c r="I52" s="548"/>
      <c r="J52" s="548"/>
      <c r="K52" s="549"/>
      <c r="L52" s="391"/>
    </row>
    <row r="53" spans="1:19" s="131" customFormat="1" ht="44" customHeight="1" x14ac:dyDescent="0.3">
      <c r="A53" s="507" t="s">
        <v>143</v>
      </c>
      <c r="B53" s="507"/>
      <c r="C53" s="40" t="s">
        <v>341</v>
      </c>
      <c r="D53" s="178" t="s">
        <v>5</v>
      </c>
      <c r="E53" s="172">
        <f>IF(D53=$N$6,1,IF(D53=$N$5,2,IF(D53=$N$4,3,IF(D53=$N$3,4,"n/a"))))</f>
        <v>3</v>
      </c>
      <c r="F53" s="553" t="s">
        <v>257</v>
      </c>
      <c r="G53" s="554"/>
      <c r="H53" s="554"/>
      <c r="I53" s="554"/>
      <c r="J53" s="554"/>
      <c r="K53" s="555"/>
      <c r="L53" s="391"/>
    </row>
    <row r="54" spans="1:19" s="131" customFormat="1" ht="36.5" customHeight="1" x14ac:dyDescent="0.3">
      <c r="A54" s="516" t="s">
        <v>146</v>
      </c>
      <c r="B54" s="516"/>
      <c r="C54" s="203" t="s">
        <v>341</v>
      </c>
      <c r="D54" s="50" t="s">
        <v>5</v>
      </c>
      <c r="E54" s="181">
        <f>IF(D54=$N$6,1,IF(D54=$N$5,2,IF(D54=$N$4,3,IF(D54=$N$3,4,"n/a"))))</f>
        <v>3</v>
      </c>
      <c r="F54" s="547" t="s">
        <v>342</v>
      </c>
      <c r="G54" s="512"/>
      <c r="H54" s="548"/>
      <c r="I54" s="548"/>
      <c r="J54" s="548"/>
      <c r="K54" s="549"/>
      <c r="L54" s="391"/>
    </row>
    <row r="55" spans="1:19" s="131" customFormat="1" ht="34.5" customHeight="1" thickBot="1" x14ac:dyDescent="0.35">
      <c r="A55" s="507" t="s">
        <v>147</v>
      </c>
      <c r="B55" s="507"/>
      <c r="C55" s="40"/>
      <c r="D55" s="178" t="s">
        <v>41</v>
      </c>
      <c r="E55" s="173">
        <f>IF(D55=$N$6,1,IF(D55=$N$5,2,IF(D55=$N$4,3,IF(D55=$N$3,4,"n/a"))))</f>
        <v>2</v>
      </c>
      <c r="F55" s="548" t="s">
        <v>237</v>
      </c>
      <c r="G55" s="548"/>
      <c r="H55" s="548"/>
      <c r="I55" s="548"/>
      <c r="J55" s="512"/>
      <c r="K55" s="548"/>
      <c r="L55" s="391"/>
    </row>
    <row r="56" spans="1:19" s="136" customFormat="1" ht="28.5" customHeight="1" thickBot="1" x14ac:dyDescent="0.3">
      <c r="A56" s="565"/>
      <c r="B56" s="566"/>
      <c r="C56" s="38" t="s">
        <v>23</v>
      </c>
      <c r="D56" s="29" t="str">
        <f>IF(E56&lt;1.5,"Low",IF(E56&lt;2.5,"Moderate",IF(E56&lt;3.5,"Substantial",IF(E56&lt;4.5,"High","n/a"))))</f>
        <v>Moderate</v>
      </c>
      <c r="E56" s="154">
        <f>IF(COUNT(E51:E55)=0,"n/a",AVERAGE(E51:E55))</f>
        <v>2.4</v>
      </c>
      <c r="F56" s="30">
        <f>E56</f>
        <v>2.4</v>
      </c>
      <c r="G56" s="226"/>
      <c r="H56" s="31" t="s">
        <v>22</v>
      </c>
      <c r="I56" s="28" t="str">
        <f>D56</f>
        <v>Moderate</v>
      </c>
      <c r="J56" s="32">
        <f>IF(I56=$N$7,"n/a",IF(AND(I56=$N$5,D56=$N$6),1.5,IF(AND(I56=$N$4,D56=$N$5),2.5,IF(AND(I56=$N$3,D56=$N$4),3.5,IF(AND(I56=$N$6,D56=$N$5),1.49,IF(AND(I56=$N$5,D56=$N$4),2.49,IF(AND(I56=$N$4,D56=$N$3),3.49,E56)))))))</f>
        <v>2.4</v>
      </c>
      <c r="K56" s="91" t="s">
        <v>90</v>
      </c>
      <c r="L56" s="387"/>
    </row>
    <row r="57" spans="1:19" s="108" customFormat="1" ht="19.5" customHeight="1" thickBot="1" x14ac:dyDescent="0.3">
      <c r="A57" s="148" t="s">
        <v>148</v>
      </c>
      <c r="B57" s="155"/>
      <c r="C57" s="204"/>
      <c r="D57" s="156"/>
      <c r="E57" s="156"/>
      <c r="F57" s="156"/>
      <c r="G57" s="156"/>
      <c r="H57" s="156"/>
      <c r="I57" s="156"/>
      <c r="J57" s="156"/>
      <c r="K57" s="156"/>
      <c r="L57" s="387"/>
    </row>
    <row r="58" spans="1:19" s="131" customFormat="1" ht="32.25" customHeight="1" x14ac:dyDescent="0.3">
      <c r="A58" s="507" t="s">
        <v>37</v>
      </c>
      <c r="B58" s="507"/>
      <c r="C58" s="40" t="s">
        <v>344</v>
      </c>
      <c r="D58" s="176" t="s">
        <v>5</v>
      </c>
      <c r="E58" s="181">
        <f>IF(D58=$N$6,1,IF(D58=$N$5,2,IF(D58=$N$4,3,IF(D58=$N$3,4,"n/a"))))</f>
        <v>3</v>
      </c>
      <c r="F58" s="560" t="s">
        <v>343</v>
      </c>
      <c r="G58" s="561"/>
      <c r="H58" s="561"/>
      <c r="I58" s="561"/>
      <c r="J58" s="561"/>
      <c r="K58" s="562"/>
      <c r="L58" s="391"/>
    </row>
    <row r="59" spans="1:19" s="131" customFormat="1" ht="32.25" customHeight="1" x14ac:dyDescent="0.3">
      <c r="A59" s="507" t="s">
        <v>34</v>
      </c>
      <c r="B59" s="507"/>
      <c r="C59" s="40" t="s">
        <v>345</v>
      </c>
      <c r="D59" s="50" t="s">
        <v>41</v>
      </c>
      <c r="E59" s="125">
        <f>IF(D59=$N$6,1,IF(D59=$N$5,2,IF(D59=$N$4,3,IF(D59=$N$3,4,"n/a"))))</f>
        <v>2</v>
      </c>
      <c r="F59" s="547" t="s">
        <v>260</v>
      </c>
      <c r="G59" s="548"/>
      <c r="H59" s="548"/>
      <c r="I59" s="548"/>
      <c r="J59" s="548"/>
      <c r="K59" s="549"/>
      <c r="L59" s="391"/>
    </row>
    <row r="60" spans="1:19" s="131" customFormat="1" ht="48.75" customHeight="1" x14ac:dyDescent="0.3">
      <c r="A60" s="507" t="s">
        <v>35</v>
      </c>
      <c r="B60" s="507"/>
      <c r="C60" s="40" t="s">
        <v>345</v>
      </c>
      <c r="D60" s="50" t="s">
        <v>41</v>
      </c>
      <c r="E60" s="125">
        <f>IF(D60=$N$6,1,IF(D60=$N$5,2,IF(D60=$N$4,3,IF(D60=$N$3,4,"n/a"))))</f>
        <v>2</v>
      </c>
      <c r="F60" s="547" t="s">
        <v>261</v>
      </c>
      <c r="G60" s="548"/>
      <c r="H60" s="548"/>
      <c r="I60" s="548"/>
      <c r="J60" s="548"/>
      <c r="K60" s="549"/>
      <c r="L60" s="395"/>
    </row>
    <row r="61" spans="1:19" s="131" customFormat="1" ht="74" customHeight="1" thickBot="1" x14ac:dyDescent="0.35">
      <c r="A61" s="516" t="s">
        <v>36</v>
      </c>
      <c r="B61" s="516"/>
      <c r="C61" s="203" t="s">
        <v>345</v>
      </c>
      <c r="D61" s="186" t="s">
        <v>5</v>
      </c>
      <c r="E61" s="185">
        <f>IF(D61=$N$6,1,IF(D61=$N$5,2,IF(D61=$N$4,3,IF(D61=$N$3,4,"n/a"))))</f>
        <v>3</v>
      </c>
      <c r="F61" s="496" t="s">
        <v>346</v>
      </c>
      <c r="G61" s="497"/>
      <c r="H61" s="497"/>
      <c r="I61" s="497"/>
      <c r="J61" s="497"/>
      <c r="K61" s="498"/>
      <c r="L61" s="391"/>
    </row>
    <row r="62" spans="1:19" s="136" customFormat="1" ht="28.5" customHeight="1" thickBot="1" x14ac:dyDescent="0.3">
      <c r="A62" s="517"/>
      <c r="B62" s="518"/>
      <c r="C62" s="38" t="s">
        <v>23</v>
      </c>
      <c r="D62" s="29" t="str">
        <f>IF(E62&lt;1.5,"Low",IF(E62&lt;2.5,"Moderate",IF(E62&lt;3.5,"Substantial",IF(E62&lt;4.5,"High","n/a"))))</f>
        <v>Substantial</v>
      </c>
      <c r="E62" s="154">
        <f>IF(COUNT(E58:E61)=0,"n/a",AVERAGE(E58:E61))</f>
        <v>2.5</v>
      </c>
      <c r="F62" s="51">
        <f>E62</f>
        <v>2.5</v>
      </c>
      <c r="G62" s="127"/>
      <c r="H62" s="52" t="s">
        <v>22</v>
      </c>
      <c r="I62" s="336" t="str">
        <f>D62</f>
        <v>Substantial</v>
      </c>
      <c r="J62" s="93">
        <f>IF(I62=$N$7,"n/a",IF(AND(I62=$N$5,D62=$N$6),1.5,IF(AND(I62=$N$4,D62=$N$5),2.5,IF(AND(I62=$N$3,D62=$N$4),3.5,IF(AND(I62=$N$6,D62=$N$5),1.49,IF(AND(I62=$N$5,D62=$N$4),2.49,IF(AND(I62=$N$4,D62=$N$3),3.49,E62)))))))</f>
        <v>2.5</v>
      </c>
      <c r="K62" s="337" t="s">
        <v>90</v>
      </c>
      <c r="L62" s="387"/>
    </row>
    <row r="63" spans="1:19" s="108" customFormat="1" ht="21.75" customHeight="1" x14ac:dyDescent="0.25">
      <c r="A63" s="208" t="s">
        <v>149</v>
      </c>
      <c r="B63" s="147"/>
      <c r="C63" s="155"/>
      <c r="D63" s="147"/>
      <c r="E63" s="204"/>
      <c r="F63" s="204"/>
      <c r="G63" s="204"/>
      <c r="H63" s="204"/>
      <c r="I63" s="204"/>
      <c r="J63" s="204"/>
      <c r="K63" s="207"/>
      <c r="L63" s="387"/>
    </row>
    <row r="64" spans="1:19" s="157" customFormat="1" ht="47.25" customHeight="1" x14ac:dyDescent="0.25">
      <c r="A64" s="503" t="s">
        <v>150</v>
      </c>
      <c r="B64" s="504"/>
      <c r="C64" s="40" t="s">
        <v>238</v>
      </c>
      <c r="D64" s="205" t="s">
        <v>78</v>
      </c>
      <c r="E64" s="206">
        <f>IF(D64=$N$6,1,IF(D64=$N$5,2,IF(D64=$N$4,3,IF(D64=$N$3,4,"n/a"))))</f>
        <v>1</v>
      </c>
      <c r="F64" s="495" t="s">
        <v>347</v>
      </c>
      <c r="G64" s="495"/>
      <c r="H64" s="495"/>
      <c r="I64" s="495"/>
      <c r="J64" s="495"/>
      <c r="K64" s="495"/>
      <c r="L64" s="396"/>
      <c r="S64" s="158"/>
    </row>
    <row r="65" spans="1:19" s="157" customFormat="1" ht="48.75" customHeight="1" thickBot="1" x14ac:dyDescent="0.3">
      <c r="A65" s="508" t="s">
        <v>151</v>
      </c>
      <c r="B65" s="509"/>
      <c r="C65" s="201"/>
      <c r="D65" s="175" t="s">
        <v>5</v>
      </c>
      <c r="E65" s="173">
        <f>IF(D65=$N$6,1,IF(D65=$N$5,2,IF(D65=$N$4,3,IF(D65=$N$3,4,"n/a"))))</f>
        <v>3</v>
      </c>
      <c r="F65" s="496" t="s">
        <v>239</v>
      </c>
      <c r="G65" s="497"/>
      <c r="H65" s="497"/>
      <c r="I65" s="497"/>
      <c r="J65" s="497"/>
      <c r="K65" s="498"/>
      <c r="L65" s="396"/>
      <c r="S65" s="158"/>
    </row>
    <row r="66" spans="1:19" s="157" customFormat="1" ht="30" customHeight="1" thickBot="1" x14ac:dyDescent="0.3">
      <c r="A66" s="505"/>
      <c r="B66" s="506"/>
      <c r="C66" s="38" t="s">
        <v>23</v>
      </c>
      <c r="D66" s="29" t="str">
        <f>IF(E66&lt;1.5,"Low",IF(E66&lt;2.5,"Moderate",IF(E66&lt;3.5,"Substantial",IF(E66&lt;4.5,"High","n/a"))))</f>
        <v>Moderate</v>
      </c>
      <c r="E66" s="154">
        <f>IF(COUNT(E64:E65)=0,"n/a",AVERAGE(E64:E65))</f>
        <v>2</v>
      </c>
      <c r="F66" s="51">
        <f>E66</f>
        <v>2</v>
      </c>
      <c r="G66" s="226"/>
      <c r="H66" s="52" t="s">
        <v>22</v>
      </c>
      <c r="I66" s="336" t="str">
        <f>D66</f>
        <v>Moderate</v>
      </c>
      <c r="J66" s="93">
        <f>IF(I66=$N$7,"n/a",IF(AND(I66=$N$5,D66=$N$6),1.5,IF(AND(I66=$N$4,D66=$N$5),2.5,IF(AND(I66=$N$3,D66=$N$4),3.5,IF(AND(I66=$N$6,D66=$N$5),1.49,IF(AND(I66=$N$5,D66=$N$4),2.49,IF(AND(I66=$N$4,D66=$N$3),3.49,E66)))))))</f>
        <v>2</v>
      </c>
      <c r="K66" s="338" t="s">
        <v>90</v>
      </c>
      <c r="L66" s="397"/>
      <c r="S66" s="158"/>
    </row>
    <row r="67" spans="1:19" s="161" customFormat="1" ht="24.75" customHeight="1" thickBot="1" x14ac:dyDescent="0.3">
      <c r="A67" s="159" t="s">
        <v>214</v>
      </c>
      <c r="B67" s="160"/>
      <c r="C67" s="218"/>
      <c r="D67" s="218"/>
      <c r="E67" s="218"/>
      <c r="F67" s="218"/>
      <c r="G67" s="218"/>
      <c r="H67" s="218"/>
      <c r="I67" s="218"/>
      <c r="J67" s="218"/>
      <c r="K67" s="219"/>
      <c r="L67" s="389" t="s">
        <v>95</v>
      </c>
      <c r="Q67" s="162"/>
    </row>
    <row r="68" spans="1:19" s="163" customFormat="1" ht="23.25" customHeight="1" x14ac:dyDescent="0.25">
      <c r="A68" s="212" t="s">
        <v>207</v>
      </c>
      <c r="B68" s="213"/>
      <c r="C68" s="215"/>
      <c r="D68" s="216"/>
      <c r="E68" s="216"/>
      <c r="F68" s="216"/>
      <c r="G68" s="216"/>
      <c r="H68" s="216"/>
      <c r="I68" s="216"/>
      <c r="J68" s="216"/>
      <c r="K68" s="217"/>
      <c r="L68" s="396"/>
    </row>
    <row r="69" spans="1:19" s="163" customFormat="1" ht="82" customHeight="1" x14ac:dyDescent="0.25">
      <c r="A69" s="530" t="s">
        <v>51</v>
      </c>
      <c r="B69" s="598"/>
      <c r="C69" s="234" t="s">
        <v>348</v>
      </c>
      <c r="D69" s="235" t="s">
        <v>5</v>
      </c>
      <c r="E69" s="125">
        <f>IF(D69=$N$6,1,IF(D69=$N$5,2,IF(D69=$N$4,3,IF(D69=$N$3,4,"n/a"))))</f>
        <v>3</v>
      </c>
      <c r="F69" s="525" t="s">
        <v>277</v>
      </c>
      <c r="G69" s="525"/>
      <c r="H69" s="525"/>
      <c r="I69" s="525"/>
      <c r="J69" s="525"/>
      <c r="K69" s="525"/>
      <c r="L69" s="389" t="s">
        <v>95</v>
      </c>
    </row>
    <row r="70" spans="1:19" s="163" customFormat="1" ht="46" customHeight="1" thickBot="1" x14ac:dyDescent="0.3">
      <c r="A70" s="510" t="s">
        <v>52</v>
      </c>
      <c r="B70" s="511"/>
      <c r="C70" s="236" t="s">
        <v>350</v>
      </c>
      <c r="D70" s="175" t="s">
        <v>5</v>
      </c>
      <c r="E70" s="185">
        <f>IF(D70=$N$6,1,IF(D70=$N$5,2,IF(D70=$N$4,3,IF(D70=$N$3,4,"n/a"))))</f>
        <v>3</v>
      </c>
      <c r="F70" s="519" t="s">
        <v>349</v>
      </c>
      <c r="G70" s="520"/>
      <c r="H70" s="519"/>
      <c r="I70" s="519"/>
      <c r="J70" s="520"/>
      <c r="K70" s="519"/>
      <c r="L70" s="389" t="s">
        <v>95</v>
      </c>
    </row>
    <row r="71" spans="1:19" s="163" customFormat="1" ht="27" customHeight="1" thickBot="1" x14ac:dyDescent="0.3">
      <c r="A71" s="514"/>
      <c r="B71" s="515"/>
      <c r="C71" s="222" t="s">
        <v>23</v>
      </c>
      <c r="D71" s="48" t="str">
        <f>IF(E71&lt;1.5,"Low",IF(E71&lt;2.5,"Moderate",IF(E71&lt;3.5,"Substantial",IF(E71&lt;4.5,"High","n/a"))))</f>
        <v>Substantial</v>
      </c>
      <c r="E71" s="154">
        <f>IF(COUNT(E69:E70)=0,"n/a",AVERAGE(E69:E70))</f>
        <v>3</v>
      </c>
      <c r="F71" s="30">
        <f>E71</f>
        <v>3</v>
      </c>
      <c r="G71" s="226"/>
      <c r="H71" s="31" t="s">
        <v>22</v>
      </c>
      <c r="I71" s="28" t="str">
        <f>D71</f>
        <v>Substantial</v>
      </c>
      <c r="J71" s="32">
        <f>IF(I71=$N$7,"n/a",IF(AND(I71=$N$5,D71=$N$6),1.5,IF(AND(I71=$N$4,D71=$N$5),2.5,IF(AND(I71=$N$3,D71=$N$4),3.5,IF(AND(I71=$N$6,D71=$N$5),1.49,IF(AND(I71=$N$5,D71=$N$4),2.49,IF(AND(I71=$N$4,D71=$N$3),3.49,E71)))))))</f>
        <v>3</v>
      </c>
      <c r="K71" s="191" t="s">
        <v>90</v>
      </c>
      <c r="L71" s="396"/>
    </row>
    <row r="72" spans="1:19" s="163" customFormat="1" ht="20.25" customHeight="1" x14ac:dyDescent="0.25">
      <c r="A72" s="324" t="s">
        <v>42</v>
      </c>
      <c r="B72" s="215"/>
      <c r="C72" s="216"/>
      <c r="D72" s="209"/>
      <c r="E72" s="210"/>
      <c r="F72" s="216"/>
      <c r="G72" s="216"/>
      <c r="H72" s="216"/>
      <c r="I72" s="216"/>
      <c r="J72" s="216"/>
      <c r="K72" s="217"/>
      <c r="L72" s="396"/>
    </row>
    <row r="73" spans="1:19" s="163" customFormat="1" ht="102" customHeight="1" x14ac:dyDescent="0.25">
      <c r="A73" s="499" t="s">
        <v>73</v>
      </c>
      <c r="B73" s="500"/>
      <c r="C73" s="237" t="s">
        <v>281</v>
      </c>
      <c r="D73" s="178" t="s">
        <v>5</v>
      </c>
      <c r="E73" s="125">
        <f>IF(D73=$N$6,1,IF(D73=$N$5,2,IF(D73=$N$4,3,IF(D73=$N$3,4,"n/a"))))</f>
        <v>3</v>
      </c>
      <c r="F73" s="603" t="s">
        <v>283</v>
      </c>
      <c r="G73" s="519"/>
      <c r="H73" s="519"/>
      <c r="I73" s="519"/>
      <c r="J73" s="519"/>
      <c r="K73" s="604"/>
      <c r="L73" s="389"/>
    </row>
    <row r="74" spans="1:19" s="163" customFormat="1" ht="63" customHeight="1" thickBot="1" x14ac:dyDescent="0.3">
      <c r="A74" s="510" t="s">
        <v>56</v>
      </c>
      <c r="B74" s="511"/>
      <c r="C74" s="238"/>
      <c r="D74" s="177" t="s">
        <v>41</v>
      </c>
      <c r="E74" s="185">
        <f>IF(D74=$N$6,1,IF(D74=$N$5,2,IF(D74=$N$4,3,IF(D74=$N$3,4,"n/a"))))</f>
        <v>2</v>
      </c>
      <c r="F74" s="595" t="s">
        <v>278</v>
      </c>
      <c r="G74" s="596"/>
      <c r="H74" s="596"/>
      <c r="I74" s="596"/>
      <c r="J74" s="596"/>
      <c r="K74" s="616"/>
      <c r="L74" s="389" t="s">
        <v>95</v>
      </c>
    </row>
    <row r="75" spans="1:19" s="163" customFormat="1" ht="25.5" customHeight="1" thickBot="1" x14ac:dyDescent="0.3">
      <c r="A75" s="526"/>
      <c r="B75" s="527"/>
      <c r="C75" s="47" t="s">
        <v>23</v>
      </c>
      <c r="D75" s="29" t="str">
        <f>IF(E75&lt;1.5,"Low",IF(E75&lt;2.5,"Moderate",IF(E75&lt;3.5,"Substantial",IF(E75&lt;4.5,"High","n/a"))))</f>
        <v>Substantial</v>
      </c>
      <c r="E75" s="154">
        <f>IF(COUNT(E73:E74)=0,"n/a",AVERAGE(E73:E74))</f>
        <v>2.5</v>
      </c>
      <c r="F75" s="51">
        <f>E75</f>
        <v>2.5</v>
      </c>
      <c r="G75" s="226"/>
      <c r="H75" s="52" t="s">
        <v>22</v>
      </c>
      <c r="I75" s="336" t="str">
        <f>D75</f>
        <v>Substantial</v>
      </c>
      <c r="J75" s="93">
        <f>IF(I75=$N$7,"n/a",IF(AND(I75=$N$5,D75=$N$6),1.5,IF(AND(I75=$N$4,D75=$N$5),2.5,IF(AND(I75=$N$3,D75=$N$4),3.5,IF(AND(I75=$N$6,D75=$N$5),1.49,IF(AND(I75=$N$5,D75=$N$4),2.49,IF(AND(I75=$N$4,D75=$N$3),3.49,E75)))))))</f>
        <v>2.5</v>
      </c>
      <c r="K75" s="94" t="s">
        <v>90</v>
      </c>
      <c r="L75" s="396"/>
    </row>
    <row r="76" spans="1:19" s="163" customFormat="1" ht="21" customHeight="1" x14ac:dyDescent="0.25">
      <c r="A76" s="212" t="s">
        <v>53</v>
      </c>
      <c r="B76" s="213"/>
      <c r="C76" s="209"/>
      <c r="D76" s="209"/>
      <c r="E76" s="209"/>
      <c r="F76" s="209"/>
      <c r="G76" s="209"/>
      <c r="H76" s="209"/>
      <c r="I76" s="209"/>
      <c r="J76" s="209"/>
      <c r="K76" s="211"/>
      <c r="L76" s="396"/>
    </row>
    <row r="77" spans="1:19" s="163" customFormat="1" ht="44.5" customHeight="1" x14ac:dyDescent="0.25">
      <c r="A77" s="530" t="s">
        <v>54</v>
      </c>
      <c r="B77" s="598"/>
      <c r="C77" s="239" t="s">
        <v>352</v>
      </c>
      <c r="D77" s="178" t="s">
        <v>5</v>
      </c>
      <c r="E77" s="125">
        <f>IF(D77=$N$6,1,IF(D77=$N$5,2,IF(D77=$N$4,3,IF(D77=$N$3,4,"n/a"))))</f>
        <v>3</v>
      </c>
      <c r="F77" s="525" t="s">
        <v>351</v>
      </c>
      <c r="G77" s="525"/>
      <c r="H77" s="525"/>
      <c r="I77" s="525"/>
      <c r="J77" s="525"/>
      <c r="K77" s="525"/>
      <c r="L77" s="396"/>
    </row>
    <row r="78" spans="1:19" s="163" customFormat="1" ht="26.25" customHeight="1" x14ac:dyDescent="0.25">
      <c r="A78" s="530" t="s">
        <v>55</v>
      </c>
      <c r="B78" s="531"/>
      <c r="C78" s="237" t="s">
        <v>341</v>
      </c>
      <c r="D78" s="50" t="s">
        <v>41</v>
      </c>
      <c r="E78" s="125">
        <f>IF(D78=$N$6,1,IF(D78=$N$5,2,IF(D78=$N$4,3,IF(D78=$N$3,4,"n/a"))))</f>
        <v>2</v>
      </c>
      <c r="F78" s="519" t="s">
        <v>353</v>
      </c>
      <c r="G78" s="519"/>
      <c r="H78" s="519"/>
      <c r="I78" s="519"/>
      <c r="J78" s="519"/>
      <c r="K78" s="519"/>
      <c r="L78" s="389" t="s">
        <v>95</v>
      </c>
    </row>
    <row r="79" spans="1:19" s="163" customFormat="1" ht="89.5" customHeight="1" thickBot="1" x14ac:dyDescent="0.3">
      <c r="A79" s="530" t="s">
        <v>74</v>
      </c>
      <c r="B79" s="531"/>
      <c r="C79" s="240" t="s">
        <v>354</v>
      </c>
      <c r="D79" s="177" t="s">
        <v>5</v>
      </c>
      <c r="E79" s="185">
        <f>IF(D79=$N$6,1,IF(D79=$N$5,2,IF(D79=$N$4,3,IF(D79=$N$3,4,"n/a"))))</f>
        <v>3</v>
      </c>
      <c r="F79" s="519" t="s">
        <v>280</v>
      </c>
      <c r="G79" s="520"/>
      <c r="H79" s="519"/>
      <c r="I79" s="519"/>
      <c r="J79" s="520"/>
      <c r="K79" s="519"/>
      <c r="L79" s="389" t="s">
        <v>95</v>
      </c>
    </row>
    <row r="80" spans="1:19" s="163" customFormat="1" ht="27.75" customHeight="1" thickBot="1" x14ac:dyDescent="0.3">
      <c r="A80" s="526"/>
      <c r="B80" s="527"/>
      <c r="C80" s="47" t="s">
        <v>23</v>
      </c>
      <c r="D80" s="29" t="str">
        <f>IF(E80&lt;1.5,"Low",IF(E80&lt;2.5,"Moderate",IF(E80&lt;3.5,"Substantial",IF(E80&lt;4.5,"High","n/a"))))</f>
        <v>Substantial</v>
      </c>
      <c r="E80" s="154">
        <f>IF(COUNT(E77:E79)=0,"n/a",AVERAGE(E77:E79))</f>
        <v>2.6666666666666665</v>
      </c>
      <c r="F80" s="30">
        <f>E80</f>
        <v>2.6666666666666665</v>
      </c>
      <c r="G80" s="226"/>
      <c r="H80" s="31" t="s">
        <v>22</v>
      </c>
      <c r="I80" s="28" t="str">
        <f>D80</f>
        <v>Substantial</v>
      </c>
      <c r="J80" s="32">
        <f>IF(I80=$N$7,"n/a",IF(AND(I80=$N$5,D80=$N$6),1.5,IF(AND(I80=$N$4,D80=$N$5),2.5,IF(AND(I80=$N$3,D80=$N$4),3.5,IF(AND(I80=$N$6,D80=$N$5),1.49,IF(AND(I80=$N$5,D80=$N$4),2.49,IF(AND(I80=$N$4,D80=$N$3),3.49,E80)))))))</f>
        <v>2.6666666666666665</v>
      </c>
      <c r="K80" s="91" t="s">
        <v>90</v>
      </c>
      <c r="L80" s="396"/>
    </row>
    <row r="81" spans="1:17" s="163" customFormat="1" ht="21" customHeight="1" x14ac:dyDescent="0.25">
      <c r="A81" s="214" t="s">
        <v>57</v>
      </c>
      <c r="B81" s="209"/>
      <c r="C81" s="209"/>
      <c r="D81" s="209"/>
      <c r="E81" s="209"/>
      <c r="F81" s="209"/>
      <c r="G81" s="209"/>
      <c r="H81" s="209"/>
      <c r="I81" s="209"/>
      <c r="J81" s="209"/>
      <c r="K81" s="211"/>
      <c r="L81" s="396"/>
    </row>
    <row r="82" spans="1:17" s="163" customFormat="1" ht="101.5" customHeight="1" thickBot="1" x14ac:dyDescent="0.3">
      <c r="A82" s="530" t="s">
        <v>76</v>
      </c>
      <c r="B82" s="598"/>
      <c r="C82" s="240" t="s">
        <v>354</v>
      </c>
      <c r="D82" s="178" t="s">
        <v>41</v>
      </c>
      <c r="E82" s="125">
        <f>IF(D82=$N$6,1,IF(D82=$N$5,2,IF(D82=$N$4,3,IF(D82=$N$3,4,"n/a"))))</f>
        <v>2</v>
      </c>
      <c r="F82" s="525" t="s">
        <v>285</v>
      </c>
      <c r="G82" s="525"/>
      <c r="H82" s="525"/>
      <c r="I82" s="525"/>
      <c r="J82" s="525"/>
      <c r="K82" s="525"/>
      <c r="L82" s="396"/>
    </row>
    <row r="83" spans="1:17" s="163" customFormat="1" ht="60.5" customHeight="1" thickBot="1" x14ac:dyDescent="0.3">
      <c r="A83" s="510" t="s">
        <v>77</v>
      </c>
      <c r="B83" s="511"/>
      <c r="C83" s="240" t="s">
        <v>354</v>
      </c>
      <c r="D83" s="177" t="s">
        <v>5</v>
      </c>
      <c r="E83" s="185">
        <f>IF(D83=$N$6,1,IF(D83=$N$5,2,IF(D83=$N$4,3,IF(D83=$N$3,4,"n/a"))))</f>
        <v>3</v>
      </c>
      <c r="F83" s="595" t="s">
        <v>282</v>
      </c>
      <c r="G83" s="596"/>
      <c r="H83" s="596"/>
      <c r="I83" s="596"/>
      <c r="J83" s="596"/>
      <c r="K83" s="597"/>
      <c r="L83" s="389" t="s">
        <v>95</v>
      </c>
      <c r="Q83" s="164"/>
    </row>
    <row r="84" spans="1:17" s="163" customFormat="1" ht="26.25" customHeight="1" thickBot="1" x14ac:dyDescent="0.3">
      <c r="A84" s="220"/>
      <c r="B84" s="221"/>
      <c r="C84" s="222" t="s">
        <v>23</v>
      </c>
      <c r="D84" s="29" t="str">
        <f>IF(E84&lt;1.5,"Low",IF(E84&lt;2.5,"Moderate",IF(E84&lt;3.5,"Substantial",IF(E84&lt;4.5,"High","n/a"))))</f>
        <v>Substantial</v>
      </c>
      <c r="E84" s="154">
        <f>IF(COUNT(E82:E83)=0,"n/a",AVERAGE(E82:E83))</f>
        <v>2.5</v>
      </c>
      <c r="F84" s="51">
        <f>E84</f>
        <v>2.5</v>
      </c>
      <c r="G84" s="227"/>
      <c r="H84" s="335" t="s">
        <v>22</v>
      </c>
      <c r="I84" s="336" t="str">
        <f>D84</f>
        <v>Substantial</v>
      </c>
      <c r="J84" s="93">
        <f>IF(I84=$N$7,"n/a",IF(AND(I84=$N$5,D84=$N$6),1.5,IF(AND(I84=$N$4,D84=$N$5),2.5,IF(AND(I84=$N$3,D84=$N$4),3.5,IF(AND(I84=$N$6,D84=$N$5),1.49,IF(AND(I84=$N$5,D84=$N$4),2.49,IF(AND(I84=$N$4,D84=$N$3),3.49,E84)))))))</f>
        <v>2.5</v>
      </c>
      <c r="K84" s="337" t="s">
        <v>90</v>
      </c>
      <c r="L84" s="396"/>
      <c r="Q84" s="165"/>
    </row>
    <row r="85" spans="1:17" s="163" customFormat="1" ht="26.25" customHeight="1" thickBot="1" x14ac:dyDescent="0.3">
      <c r="A85" s="300" t="s">
        <v>215</v>
      </c>
      <c r="B85" s="299"/>
      <c r="C85" s="299"/>
      <c r="D85" s="299"/>
      <c r="E85" s="299"/>
      <c r="F85" s="299"/>
      <c r="G85" s="299"/>
      <c r="H85" s="299"/>
      <c r="I85" s="299"/>
      <c r="J85" s="299"/>
      <c r="K85" s="299"/>
      <c r="L85" s="396"/>
      <c r="Q85" s="165"/>
    </row>
    <row r="86" spans="1:17" s="163" customFormat="1" ht="21.75" customHeight="1" x14ac:dyDescent="0.25">
      <c r="A86" s="405" t="s">
        <v>172</v>
      </c>
      <c r="B86" s="301"/>
      <c r="C86" s="301"/>
      <c r="D86" s="301"/>
      <c r="E86" s="301"/>
      <c r="F86" s="301"/>
      <c r="G86" s="301"/>
      <c r="H86" s="301"/>
      <c r="I86" s="301"/>
      <c r="J86" s="301"/>
      <c r="K86" s="302"/>
      <c r="L86" s="396"/>
      <c r="Q86" s="165"/>
    </row>
    <row r="87" spans="1:17" s="163" customFormat="1" ht="33.75" customHeight="1" x14ac:dyDescent="0.25">
      <c r="A87" s="538" t="s">
        <v>152</v>
      </c>
      <c r="B87" s="539"/>
      <c r="C87" s="303" t="s">
        <v>355</v>
      </c>
      <c r="D87" s="235" t="s">
        <v>4</v>
      </c>
      <c r="E87" s="223">
        <f>IF(D87=$N$6,1,IF(D87=$N$5,2,IF(D87=$N$4,3,IF(D87=$N$3,4,"n/a"))))</f>
        <v>4</v>
      </c>
      <c r="F87" s="525" t="s">
        <v>287</v>
      </c>
      <c r="G87" s="525"/>
      <c r="H87" s="525"/>
      <c r="I87" s="525"/>
      <c r="J87" s="525"/>
      <c r="K87" s="525"/>
      <c r="L87" s="396"/>
      <c r="Q87" s="165"/>
    </row>
    <row r="88" spans="1:17" s="163" customFormat="1" ht="88.5" customHeight="1" x14ac:dyDescent="0.25">
      <c r="A88" s="538" t="s">
        <v>153</v>
      </c>
      <c r="B88" s="539"/>
      <c r="C88" s="303" t="s">
        <v>354</v>
      </c>
      <c r="D88" s="235" t="s">
        <v>5</v>
      </c>
      <c r="E88" s="223">
        <f>IF(D88=$N$6,1,IF(D88=$N$5,2,IF(D88=$N$4,3,IF(D88=$N$3,4,"n/a"))))</f>
        <v>3</v>
      </c>
      <c r="F88" s="525" t="s">
        <v>240</v>
      </c>
      <c r="G88" s="525"/>
      <c r="H88" s="525"/>
      <c r="I88" s="525"/>
      <c r="J88" s="525"/>
      <c r="K88" s="525"/>
      <c r="L88" s="389" t="s">
        <v>95</v>
      </c>
      <c r="Q88" s="165"/>
    </row>
    <row r="89" spans="1:17" s="163" customFormat="1" ht="65.5" customHeight="1" x14ac:dyDescent="0.25">
      <c r="A89" s="538" t="s">
        <v>154</v>
      </c>
      <c r="B89" s="539"/>
      <c r="C89" s="303" t="s">
        <v>354</v>
      </c>
      <c r="D89" s="235" t="s">
        <v>5</v>
      </c>
      <c r="E89" s="223">
        <f>IF(D89=$N$6,1,IF(D89=$N$5,2,IF(D89=$N$4,3,IF(D89=$N$3,4,"n/a"))))</f>
        <v>3</v>
      </c>
      <c r="F89" s="525" t="s">
        <v>288</v>
      </c>
      <c r="G89" s="525"/>
      <c r="H89" s="525"/>
      <c r="I89" s="525"/>
      <c r="J89" s="525"/>
      <c r="K89" s="525"/>
      <c r="L89" s="396"/>
      <c r="Q89" s="165"/>
    </row>
    <row r="90" spans="1:17" s="163" customFormat="1" ht="45.75" customHeight="1" thickBot="1" x14ac:dyDescent="0.3">
      <c r="A90" s="538" t="s">
        <v>173</v>
      </c>
      <c r="B90" s="539"/>
      <c r="C90" s="303"/>
      <c r="D90" s="235" t="s">
        <v>5</v>
      </c>
      <c r="E90" s="223">
        <f>IF(D90=$N$6,1,IF(D90=$N$5,2,IF(D90=$N$4,3,IF(D90=$N$3,4,"n/a"))))</f>
        <v>3</v>
      </c>
      <c r="F90" s="525" t="s">
        <v>289</v>
      </c>
      <c r="G90" s="525"/>
      <c r="H90" s="525"/>
      <c r="I90" s="525"/>
      <c r="J90" s="540"/>
      <c r="K90" s="525"/>
      <c r="L90" s="396"/>
      <c r="Q90" s="165"/>
    </row>
    <row r="91" spans="1:17" s="163" customFormat="1" ht="26.25" customHeight="1" thickBot="1" x14ac:dyDescent="0.3">
      <c r="A91" s="543"/>
      <c r="B91" s="544"/>
      <c r="C91" s="304" t="s">
        <v>23</v>
      </c>
      <c r="D91" s="29" t="str">
        <f>IF(E91&lt;1.5,"Low",IF(E91&lt;2.5,"Moderate",IF(E91&lt;3.5,"Substantial",IF(E91&lt;4.5,"High","n/a"))))</f>
        <v>Substantial</v>
      </c>
      <c r="E91" s="154">
        <f>IF(COUNT(E87:E90)=0,"n/a",AVERAGE(E87:E90))</f>
        <v>3.25</v>
      </c>
      <c r="F91" s="30">
        <f>E91</f>
        <v>3.25</v>
      </c>
      <c r="G91" s="227"/>
      <c r="H91" s="53" t="s">
        <v>22</v>
      </c>
      <c r="I91" s="28" t="str">
        <f>D91</f>
        <v>Substantial</v>
      </c>
      <c r="J91" s="32">
        <f>IF(I91=$N$7,"n/a",IF(AND(I91=$N$5,D91=$N$6),1.5,IF(AND(I91=$N$4,D91=$N$5),2.5,IF(AND(I91=$N$3,D91=$N$4),3.5,IF(AND(I91=$N$6,D91=$N$5),1.49,IF(AND(I91=$N$5,D91=$N$4),2.49,IF(AND(I91=$N$4,D91=$N$3),3.49,E91)))))))</f>
        <v>3.25</v>
      </c>
      <c r="K91" s="91" t="s">
        <v>90</v>
      </c>
      <c r="L91" s="396"/>
      <c r="Q91" s="165"/>
    </row>
    <row r="92" spans="1:17" s="163" customFormat="1" ht="21" customHeight="1" x14ac:dyDescent="0.25">
      <c r="A92" s="405" t="s">
        <v>165</v>
      </c>
      <c r="B92" s="301"/>
      <c r="C92" s="301"/>
      <c r="D92" s="301"/>
      <c r="E92" s="301"/>
      <c r="F92" s="301"/>
      <c r="G92" s="301"/>
      <c r="H92" s="301"/>
      <c r="I92" s="301"/>
      <c r="J92" s="301"/>
      <c r="K92" s="302"/>
      <c r="L92" s="396"/>
      <c r="Q92" s="165"/>
    </row>
    <row r="93" spans="1:17" s="163" customFormat="1" ht="47.25" customHeight="1" x14ac:dyDescent="0.25">
      <c r="A93" s="538" t="s">
        <v>166</v>
      </c>
      <c r="B93" s="539"/>
      <c r="C93" s="303" t="s">
        <v>356</v>
      </c>
      <c r="D93" s="178" t="s">
        <v>41</v>
      </c>
      <c r="E93" s="223">
        <f>IF(D93=$N$6,1,IF(D93=$N$5,2,IF(D93=$N$4,3,IF(D93=$N$3,4,"n/a"))))</f>
        <v>2</v>
      </c>
      <c r="F93" s="525" t="s">
        <v>357</v>
      </c>
      <c r="G93" s="525"/>
      <c r="H93" s="525"/>
      <c r="I93" s="525"/>
      <c r="J93" s="525"/>
      <c r="K93" s="525"/>
      <c r="L93" s="396"/>
      <c r="Q93" s="165"/>
    </row>
    <row r="94" spans="1:17" s="163" customFormat="1" ht="31.5" customHeight="1" thickBot="1" x14ac:dyDescent="0.3">
      <c r="A94" s="609" t="s">
        <v>175</v>
      </c>
      <c r="B94" s="610"/>
      <c r="C94" s="305"/>
      <c r="D94" s="177" t="s">
        <v>5</v>
      </c>
      <c r="E94" s="185">
        <f>IF(D94=$N$6,1,IF(D94=$N$5,2,IF(D94=$N$4,3,IF(D94=$N$3,4,"n/a"))))</f>
        <v>3</v>
      </c>
      <c r="F94" s="607" t="s">
        <v>290</v>
      </c>
      <c r="G94" s="608"/>
      <c r="H94" s="608"/>
      <c r="I94" s="608"/>
      <c r="J94" s="608"/>
      <c r="K94" s="606"/>
      <c r="L94" s="389" t="s">
        <v>95</v>
      </c>
      <c r="Q94" s="165"/>
    </row>
    <row r="95" spans="1:17" s="163" customFormat="1" ht="26.25" customHeight="1" thickBot="1" x14ac:dyDescent="0.3">
      <c r="A95" s="611"/>
      <c r="B95" s="612"/>
      <c r="C95" s="304" t="s">
        <v>23</v>
      </c>
      <c r="D95" s="29" t="str">
        <f>IF(E95&lt;1.5,"Low",IF(E95&lt;2.5,"Moderate",IF(E95&lt;3.5,"Substantial",IF(E95&lt;4.5,"High","n/a"))))</f>
        <v>Substantial</v>
      </c>
      <c r="E95" s="154">
        <f>IF(COUNT(E93:E94)=0,"n/a",AVERAGE(E93:E94))</f>
        <v>2.5</v>
      </c>
      <c r="F95" s="30">
        <f>E95</f>
        <v>2.5</v>
      </c>
      <c r="G95" s="226"/>
      <c r="H95" s="31" t="s">
        <v>22</v>
      </c>
      <c r="I95" s="28" t="str">
        <f>D95</f>
        <v>Substantial</v>
      </c>
      <c r="J95" s="32">
        <f>IF(I95=$N$7,"n/a",IF(AND(I95=$N$5,D95=$N$6),1.5,IF(AND(I95=$N$4,D95=$N$5),2.5,IF(AND(I95=$N$3,D95=$N$4),3.5,IF(AND(I95=$N$6,D95=$N$5),1.49,IF(AND(I95=$N$5,D95=$N$4),2.49,IF(AND(I95=$N$4,D95=$N$3),3.49,E95)))))))</f>
        <v>2.5</v>
      </c>
      <c r="K95" s="91" t="s">
        <v>90</v>
      </c>
      <c r="L95" s="396"/>
      <c r="Q95" s="165"/>
    </row>
    <row r="96" spans="1:17" s="163" customFormat="1" ht="21" customHeight="1" x14ac:dyDescent="0.25">
      <c r="A96" s="405" t="s">
        <v>156</v>
      </c>
      <c r="B96" s="301"/>
      <c r="C96" s="301"/>
      <c r="D96" s="301"/>
      <c r="E96" s="301"/>
      <c r="F96" s="301"/>
      <c r="G96" s="301"/>
      <c r="H96" s="301"/>
      <c r="I96" s="301"/>
      <c r="J96" s="301"/>
      <c r="K96" s="302"/>
      <c r="L96" s="396"/>
      <c r="Q96" s="165"/>
    </row>
    <row r="97" spans="1:17" s="163" customFormat="1" ht="51.5" customHeight="1" x14ac:dyDescent="0.25">
      <c r="A97" s="538" t="s">
        <v>157</v>
      </c>
      <c r="B97" s="539"/>
      <c r="C97" s="306" t="s">
        <v>354</v>
      </c>
      <c r="D97" s="178" t="s">
        <v>41</v>
      </c>
      <c r="E97" s="125">
        <f>IF(D97=$N$6,1,IF(D97=$N$5,2,IF(D97=$N$4,3,IF(D97=$N$3,4,"n/a"))))</f>
        <v>2</v>
      </c>
      <c r="F97" s="525" t="s">
        <v>241</v>
      </c>
      <c r="G97" s="525"/>
      <c r="H97" s="525"/>
      <c r="I97" s="525"/>
      <c r="J97" s="525"/>
      <c r="K97" s="525"/>
      <c r="L97" s="389" t="s">
        <v>95</v>
      </c>
      <c r="Q97" s="165"/>
    </row>
    <row r="98" spans="1:17" s="163" customFormat="1" ht="33" customHeight="1" x14ac:dyDescent="0.25">
      <c r="A98" s="609" t="s">
        <v>158</v>
      </c>
      <c r="B98" s="613"/>
      <c r="C98" s="306" t="s">
        <v>359</v>
      </c>
      <c r="D98" s="50" t="s">
        <v>5</v>
      </c>
      <c r="E98" s="125">
        <f>IF(D98=$N$6,1,IF(D98=$N$5,2,IF(D98=$N$4,3,IF(D98=$N$3,4,"n/a"))))</f>
        <v>3</v>
      </c>
      <c r="F98" s="603" t="s">
        <v>358</v>
      </c>
      <c r="G98" s="519"/>
      <c r="H98" s="519"/>
      <c r="I98" s="519"/>
      <c r="J98" s="519"/>
      <c r="K98" s="604"/>
      <c r="L98" s="389" t="s">
        <v>95</v>
      </c>
      <c r="P98" s="322"/>
      <c r="Q98" s="165"/>
    </row>
    <row r="99" spans="1:17" s="163" customFormat="1" ht="72.5" customHeight="1" thickBot="1" x14ac:dyDescent="0.3">
      <c r="A99" s="614" t="s">
        <v>159</v>
      </c>
      <c r="B99" s="615"/>
      <c r="C99" s="307" t="s">
        <v>341</v>
      </c>
      <c r="D99" s="297" t="s">
        <v>5</v>
      </c>
      <c r="E99" s="298">
        <f>IF(D99=$N$6,1,IF(D99=$N$5,2,IF(D99=$N$4,3,IF(D99=$N$3,4,"n/a"))))</f>
        <v>3</v>
      </c>
      <c r="F99" s="605" t="s">
        <v>360</v>
      </c>
      <c r="G99" s="520"/>
      <c r="H99" s="520"/>
      <c r="I99" s="520"/>
      <c r="J99" s="520"/>
      <c r="K99" s="606"/>
      <c r="L99" s="396"/>
      <c r="P99" s="322"/>
      <c r="Q99" s="165"/>
    </row>
    <row r="100" spans="1:17" s="163" customFormat="1" ht="26.25" customHeight="1" thickBot="1" x14ac:dyDescent="0.3">
      <c r="A100" s="601"/>
      <c r="B100" s="602"/>
      <c r="C100" s="304" t="s">
        <v>23</v>
      </c>
      <c r="D100" s="29" t="str">
        <f>IF(E100&lt;1.5,"Low",IF(E100&lt;2.5,"Moderate",IF(E100&lt;3.5,"Substantial",IF(E100&lt;4.5,"High","n/a"))))</f>
        <v>Substantial</v>
      </c>
      <c r="E100" s="154">
        <f>IF(COUNT(E97:E99)=0,"n/a",AVERAGE(E97:E99))</f>
        <v>2.6666666666666665</v>
      </c>
      <c r="F100" s="30">
        <f>E100</f>
        <v>2.6666666666666665</v>
      </c>
      <c r="G100" s="226"/>
      <c r="H100" s="31" t="s">
        <v>22</v>
      </c>
      <c r="I100" s="28" t="str">
        <f>D100</f>
        <v>Substantial</v>
      </c>
      <c r="J100" s="32">
        <f>IF(I100=$N$7,"n/a",IF(AND(I100=$N$5,D100=$N$6),1.5,IF(AND(I100=$N$4,D100=$N$5),2.5,IF(AND(I100=$N$3,D100=$N$4),3.5,IF(AND(I100=$N$6,D100=$N$5),1.49,IF(AND(I100=$N$5,D100=$N$4),2.49,IF(AND(I100=$N$4,D100=$N$3),3.49,E100)))))))</f>
        <v>2.6666666666666665</v>
      </c>
      <c r="K100" s="91" t="s">
        <v>90</v>
      </c>
      <c r="L100" s="396"/>
      <c r="P100" s="322"/>
      <c r="Q100" s="165"/>
    </row>
    <row r="101" spans="1:17" s="163" customFormat="1" ht="23.25" customHeight="1" thickBot="1" x14ac:dyDescent="0.3">
      <c r="A101" s="166" t="s">
        <v>216</v>
      </c>
      <c r="B101" s="167"/>
      <c r="C101" s="167"/>
      <c r="D101" s="167"/>
      <c r="E101" s="167"/>
      <c r="F101" s="167"/>
      <c r="G101" s="167"/>
      <c r="H101" s="167"/>
      <c r="I101" s="167"/>
      <c r="J101" s="167"/>
      <c r="K101" s="167"/>
      <c r="L101" s="396"/>
      <c r="M101" s="165"/>
    </row>
    <row r="102" spans="1:17" s="163" customFormat="1" ht="20.25" customHeight="1" x14ac:dyDescent="0.25">
      <c r="A102" s="406" t="s">
        <v>161</v>
      </c>
      <c r="B102" s="224"/>
      <c r="C102" s="224"/>
      <c r="D102" s="224"/>
      <c r="E102" s="224"/>
      <c r="F102" s="224"/>
      <c r="G102" s="224"/>
      <c r="H102" s="224"/>
      <c r="I102" s="224"/>
      <c r="J102" s="224"/>
      <c r="K102" s="225"/>
      <c r="L102" s="396"/>
    </row>
    <row r="103" spans="1:17" s="163" customFormat="1" ht="62" customHeight="1" x14ac:dyDescent="0.25">
      <c r="A103" s="523" t="s">
        <v>178</v>
      </c>
      <c r="B103" s="524"/>
      <c r="C103" s="241" t="s">
        <v>362</v>
      </c>
      <c r="D103" s="235" t="s">
        <v>5</v>
      </c>
      <c r="E103" s="223">
        <f>IF(D103=$N$6,1,IF(D103=$N$5,2,IF(D103=$N$4,3,IF(D103=$N$3,4,"n/a"))))</f>
        <v>3</v>
      </c>
      <c r="F103" s="525" t="s">
        <v>361</v>
      </c>
      <c r="G103" s="525"/>
      <c r="H103" s="525"/>
      <c r="I103" s="525"/>
      <c r="J103" s="525"/>
      <c r="K103" s="525"/>
      <c r="L103" s="389" t="s">
        <v>95</v>
      </c>
      <c r="Q103" s="165"/>
    </row>
    <row r="104" spans="1:17" s="163" customFormat="1" ht="32.25" customHeight="1" x14ac:dyDescent="0.25">
      <c r="A104" s="591" t="s">
        <v>179</v>
      </c>
      <c r="B104" s="592"/>
      <c r="C104" s="242"/>
      <c r="D104" s="205" t="s">
        <v>5</v>
      </c>
      <c r="E104" s="125">
        <f>IF(D104=$N$6,1,IF(D104=$N$5,2,IF(D104=$N$4,3,IF(D104=$N$3,4,"n/a"))))</f>
        <v>3</v>
      </c>
      <c r="F104" s="519" t="s">
        <v>363</v>
      </c>
      <c r="G104" s="519"/>
      <c r="H104" s="519"/>
      <c r="I104" s="519"/>
      <c r="J104" s="519"/>
      <c r="K104" s="519"/>
      <c r="L104" s="389" t="s">
        <v>95</v>
      </c>
      <c r="Q104" s="168"/>
    </row>
    <row r="105" spans="1:17" ht="31.5" customHeight="1" thickBot="1" x14ac:dyDescent="0.3">
      <c r="A105" s="536" t="s">
        <v>180</v>
      </c>
      <c r="B105" s="537"/>
      <c r="C105" s="243"/>
      <c r="D105" s="175" t="s">
        <v>5</v>
      </c>
      <c r="E105" s="185">
        <f>IF(D105=$N$6,1,IF(D105=$N$5,2,IF(D105=$N$4,3,IF(D105=$N$3,4,"n/a"))))</f>
        <v>3</v>
      </c>
      <c r="F105" s="519" t="s">
        <v>310</v>
      </c>
      <c r="G105" s="520"/>
      <c r="H105" s="519"/>
      <c r="I105" s="519"/>
      <c r="J105" s="520"/>
      <c r="K105" s="519"/>
      <c r="L105" s="389" t="s">
        <v>95</v>
      </c>
    </row>
    <row r="106" spans="1:17" ht="32.25" customHeight="1" thickBot="1" x14ac:dyDescent="0.3">
      <c r="A106" s="541"/>
      <c r="B106" s="542"/>
      <c r="C106" s="41" t="s">
        <v>23</v>
      </c>
      <c r="D106" s="29" t="str">
        <f>IF(E106&lt;1.5,"Low",IF(E106&lt;2.5,"Moderate",IF(E106&lt;3.5,"Substantial",IF(E106&lt;4.5,"High","n/a"))))</f>
        <v>Substantial</v>
      </c>
      <c r="E106" s="154">
        <f>IF(COUNT(E103:E105)=0,"n/a",AVERAGE(E103:E105))</f>
        <v>3</v>
      </c>
      <c r="F106" s="30">
        <f>E106</f>
        <v>3</v>
      </c>
      <c r="G106" s="227"/>
      <c r="H106" s="53" t="s">
        <v>22</v>
      </c>
      <c r="I106" s="28" t="str">
        <f>D106</f>
        <v>Substantial</v>
      </c>
      <c r="J106" s="32">
        <f>IF(I106=$N$7,"n/a",IF(AND(I106=$N$5,D106=$N$6),1.5,IF(AND(I106=$N$4,D106=$N$5),2.5,IF(AND(I106=$N$3,D106=$N$4),3.5,IF(AND(I106=$N$6,D106=$N$5),1.49,IF(AND(I106=$N$5,D106=$N$4),2.49,IF(AND(I106=$N$4,D106=$N$3),3.49,E106)))))))</f>
        <v>3</v>
      </c>
      <c r="K106" s="91" t="s">
        <v>90</v>
      </c>
      <c r="L106" s="391"/>
    </row>
    <row r="107" spans="1:17" ht="19.5" customHeight="1" x14ac:dyDescent="0.25">
      <c r="A107" s="407" t="s">
        <v>162</v>
      </c>
      <c r="B107" s="224"/>
      <c r="C107" s="224"/>
      <c r="D107" s="224"/>
      <c r="E107" s="224"/>
      <c r="F107" s="224"/>
      <c r="G107" s="224"/>
      <c r="H107" s="224"/>
      <c r="I107" s="224"/>
      <c r="J107" s="224"/>
      <c r="K107" s="225"/>
      <c r="L107" s="391"/>
    </row>
    <row r="108" spans="1:17" ht="31.5" customHeight="1" x14ac:dyDescent="0.25">
      <c r="A108" s="523" t="s">
        <v>181</v>
      </c>
      <c r="B108" s="524"/>
      <c r="C108" s="241" t="s">
        <v>341</v>
      </c>
      <c r="D108" s="178" t="s">
        <v>5</v>
      </c>
      <c r="E108" s="223">
        <f>IF(D108=$N$6,1,IF(D108=$N$5,2,IF(D108=$N$4,3,IF(D108=$N$3,4,"n/a"))))</f>
        <v>3</v>
      </c>
      <c r="F108" s="525" t="s">
        <v>364</v>
      </c>
      <c r="G108" s="525"/>
      <c r="H108" s="525"/>
      <c r="I108" s="525"/>
      <c r="J108" s="525"/>
      <c r="K108" s="525"/>
      <c r="L108" s="391"/>
    </row>
    <row r="109" spans="1:17" ht="92" customHeight="1" thickBot="1" x14ac:dyDescent="0.3">
      <c r="A109" s="593" t="s">
        <v>182</v>
      </c>
      <c r="B109" s="594"/>
      <c r="C109" s="244" t="s">
        <v>365</v>
      </c>
      <c r="D109" s="177" t="s">
        <v>5</v>
      </c>
      <c r="E109" s="185">
        <f>IF(D109=$N$6,1,IF(D109=$N$5,2,IF(D109=$N$4,3,IF(D109=$N$3,4,"n/a"))))</f>
        <v>3</v>
      </c>
      <c r="F109" s="607" t="s">
        <v>366</v>
      </c>
      <c r="G109" s="608"/>
      <c r="H109" s="608"/>
      <c r="I109" s="608"/>
      <c r="J109" s="608"/>
      <c r="K109" s="606"/>
      <c r="L109" s="391"/>
    </row>
    <row r="110" spans="1:17" ht="27" customHeight="1" thickBot="1" x14ac:dyDescent="0.3">
      <c r="A110" s="521"/>
      <c r="B110" s="522"/>
      <c r="C110" s="41" t="s">
        <v>23</v>
      </c>
      <c r="D110" s="29" t="str">
        <f>IF(E110&lt;1.5,"Low",IF(E110&lt;2.5,"Moderate",IF(E110&lt;3.5,"Substantial",IF(E110&lt;4.5,"High","n/a"))))</f>
        <v>Substantial</v>
      </c>
      <c r="E110" s="154">
        <f>IF(COUNT(E108:E109)=0,"n/a",AVERAGE(E108:E109))</f>
        <v>3</v>
      </c>
      <c r="F110" s="30">
        <f>E110</f>
        <v>3</v>
      </c>
      <c r="G110" s="226"/>
      <c r="H110" s="31" t="s">
        <v>22</v>
      </c>
      <c r="I110" s="28" t="str">
        <f>D110</f>
        <v>Substantial</v>
      </c>
      <c r="J110" s="32">
        <f>IF(I110=$N$7,"n/a",IF(AND(I110=$N$5,D110=$N$6),1.5,IF(AND(I110=$N$4,D110=$N$5),2.5,IF(AND(I110=$N$3,D110=$N$4),3.5,IF(AND(I110=$N$6,D110=$N$5),1.49,IF(AND(I110=$N$5,D110=$N$4),2.49,IF(AND(I110=$N$4,D110=$N$3),3.49,E110)))))))</f>
        <v>3</v>
      </c>
      <c r="K110" s="91" t="s">
        <v>90</v>
      </c>
      <c r="L110" s="391"/>
    </row>
    <row r="111" spans="1:17" ht="21" customHeight="1" x14ac:dyDescent="0.35">
      <c r="A111" s="407" t="s">
        <v>163</v>
      </c>
      <c r="B111" s="224"/>
      <c r="C111" s="224"/>
      <c r="D111" s="224"/>
      <c r="E111" s="224"/>
      <c r="F111" s="224"/>
      <c r="G111" s="224"/>
      <c r="H111" s="224"/>
      <c r="I111" s="224"/>
      <c r="J111" s="224"/>
      <c r="K111" s="225"/>
      <c r="L111" s="391"/>
      <c r="Q111" s="169"/>
    </row>
    <row r="112" spans="1:17" ht="29.25" customHeight="1" x14ac:dyDescent="0.25">
      <c r="A112" s="523" t="s">
        <v>183</v>
      </c>
      <c r="B112" s="524"/>
      <c r="C112" s="241" t="s">
        <v>367</v>
      </c>
      <c r="D112" s="235" t="s">
        <v>5</v>
      </c>
      <c r="E112" s="223">
        <f>IF(D112=$N$6,1,IF(D112=$N$5,2,IF(D112=$N$4,3,IF(D112=$N$3,4,"n/a"))))</f>
        <v>3</v>
      </c>
      <c r="F112" s="525" t="s">
        <v>299</v>
      </c>
      <c r="G112" s="525"/>
      <c r="H112" s="525"/>
      <c r="I112" s="525"/>
      <c r="J112" s="525"/>
      <c r="K112" s="525"/>
      <c r="L112" s="391"/>
    </row>
    <row r="113" spans="1:12" ht="30.75" customHeight="1" x14ac:dyDescent="0.25">
      <c r="A113" s="591" t="s">
        <v>184</v>
      </c>
      <c r="B113" s="592"/>
      <c r="C113" s="241" t="s">
        <v>367</v>
      </c>
      <c r="D113" s="205" t="s">
        <v>5</v>
      </c>
      <c r="E113" s="125">
        <f>IF(D113=$N$6,1,IF(D113=$N$5,2,IF(D113=$N$4,3,IF(D113=$N$3,4,"n/a"))))</f>
        <v>3</v>
      </c>
      <c r="F113" s="603" t="s">
        <v>242</v>
      </c>
      <c r="G113" s="519"/>
      <c r="H113" s="519"/>
      <c r="I113" s="519"/>
      <c r="J113" s="519"/>
      <c r="K113" s="604"/>
      <c r="L113" s="391"/>
    </row>
    <row r="114" spans="1:12" ht="42.75" customHeight="1" thickBot="1" x14ac:dyDescent="0.3">
      <c r="A114" s="536" t="s">
        <v>164</v>
      </c>
      <c r="B114" s="537"/>
      <c r="C114" s="243" t="s">
        <v>229</v>
      </c>
      <c r="D114" s="175" t="s">
        <v>5</v>
      </c>
      <c r="E114" s="185">
        <f>IF(D114=$N$6,1,IF(D114=$N$5,2,IF(D114=$N$4,3,IF(D114=$N$3,4,"n/a"))))</f>
        <v>3</v>
      </c>
      <c r="F114" s="605" t="s">
        <v>293</v>
      </c>
      <c r="G114" s="520"/>
      <c r="H114" s="520"/>
      <c r="I114" s="520"/>
      <c r="J114" s="520"/>
      <c r="K114" s="606"/>
      <c r="L114" s="389" t="s">
        <v>95</v>
      </c>
    </row>
    <row r="115" spans="1:12" ht="26.25" customHeight="1" thickBot="1" x14ac:dyDescent="0.3">
      <c r="A115" s="528"/>
      <c r="B115" s="529"/>
      <c r="C115" s="41" t="s">
        <v>23</v>
      </c>
      <c r="D115" s="29" t="str">
        <f>IF(E115&lt;1.5,"Low",IF(E115&lt;2.5,"Moderate",IF(E115&lt;3.5,"Substantial",IF(E115&lt;4.5,"High","n/a"))))</f>
        <v>Substantial</v>
      </c>
      <c r="E115" s="154">
        <f>IF(COUNT(E112:E114)=0,"n/a",AVERAGE(E112:E114))</f>
        <v>3</v>
      </c>
      <c r="F115" s="30">
        <f>E115</f>
        <v>3</v>
      </c>
      <c r="G115" s="226"/>
      <c r="H115" s="31" t="s">
        <v>22</v>
      </c>
      <c r="I115" s="28" t="str">
        <f>D115</f>
        <v>Substantial</v>
      </c>
      <c r="J115" s="32">
        <f>IF(I115=$N$7,"n/a",IF(AND(I115=$N$5,D115=$N$6),1.5,IF(AND(I115=$N$4,D115=$N$5),2.5,IF(AND(I115=$N$3,D115=$N$4),3.5,IF(AND(I115=$N$6,D115=$N$5),1.49,IF(AND(I115=$N$5,D115=$N$4),2.49,IF(AND(I115=$N$4,D115=$N$3),3.49,E115)))))))</f>
        <v>3</v>
      </c>
      <c r="K115" s="91" t="s">
        <v>90</v>
      </c>
      <c r="L115" s="391"/>
    </row>
    <row r="116" spans="1:12" ht="23.25" customHeight="1" x14ac:dyDescent="0.25">
      <c r="A116" s="407" t="s">
        <v>167</v>
      </c>
      <c r="B116" s="224"/>
      <c r="C116" s="224"/>
      <c r="D116" s="224"/>
      <c r="E116" s="224"/>
      <c r="F116" s="224"/>
      <c r="G116" s="224"/>
      <c r="H116" s="224"/>
      <c r="I116" s="224"/>
      <c r="J116" s="224"/>
      <c r="K116" s="225"/>
      <c r="L116" s="391"/>
    </row>
    <row r="117" spans="1:12" ht="80.5" customHeight="1" x14ac:dyDescent="0.25">
      <c r="A117" s="534" t="s">
        <v>219</v>
      </c>
      <c r="B117" s="535"/>
      <c r="C117" s="245" t="s">
        <v>230</v>
      </c>
      <c r="D117" s="178" t="s">
        <v>5</v>
      </c>
      <c r="E117" s="125">
        <f>IF(D117=$N$6,1,IF(D117=$N$5,2,IF(D117=$N$4,3,IF(D117=$N$3,4,"n/a"))))</f>
        <v>3</v>
      </c>
      <c r="F117" s="525" t="s">
        <v>368</v>
      </c>
      <c r="G117" s="525"/>
      <c r="H117" s="525"/>
      <c r="I117" s="525"/>
      <c r="J117" s="525"/>
      <c r="K117" s="525"/>
      <c r="L117" s="389"/>
    </row>
    <row r="118" spans="1:12" ht="47.5" customHeight="1" x14ac:dyDescent="0.25">
      <c r="A118" s="534" t="s">
        <v>220</v>
      </c>
      <c r="B118" s="535"/>
      <c r="C118" s="242"/>
      <c r="D118" s="205" t="s">
        <v>41</v>
      </c>
      <c r="E118" s="125">
        <f>IF(D118=$N$6,1,IF(D118=$N$5,2,IF(D118=$N$4,3,IF(D118=$N$3,4,"n/a"))))</f>
        <v>2</v>
      </c>
      <c r="F118" s="603" t="s">
        <v>294</v>
      </c>
      <c r="G118" s="519"/>
      <c r="H118" s="519"/>
      <c r="I118" s="519"/>
      <c r="J118" s="519"/>
      <c r="K118" s="604"/>
      <c r="L118" s="389"/>
    </row>
    <row r="119" spans="1:12" ht="81.5" customHeight="1" thickBot="1" x14ac:dyDescent="0.3">
      <c r="A119" s="532" t="s">
        <v>221</v>
      </c>
      <c r="B119" s="533"/>
      <c r="C119" s="245"/>
      <c r="D119" s="177" t="s">
        <v>5</v>
      </c>
      <c r="E119" s="185">
        <f>IF(D119=$N$6,1,IF(D119=$N$5,2,IF(D119=$N$4,3,IF(D119=$N$3,4,"n/a"))))</f>
        <v>3</v>
      </c>
      <c r="F119" s="605" t="s">
        <v>302</v>
      </c>
      <c r="G119" s="520"/>
      <c r="H119" s="520"/>
      <c r="I119" s="520"/>
      <c r="J119" s="520"/>
      <c r="K119" s="606"/>
      <c r="L119" s="389"/>
    </row>
    <row r="120" spans="1:12" ht="27" customHeight="1" thickBot="1" x14ac:dyDescent="0.3">
      <c r="A120" s="521"/>
      <c r="B120" s="522"/>
      <c r="C120" s="41" t="s">
        <v>23</v>
      </c>
      <c r="D120" s="29" t="str">
        <f>IF(E120&lt;1.5,"Low",IF(E120&lt;2.5,"Moderate",IF(E120&lt;3.5,"Substantial",IF(E120&lt;4.5,"High","n/a"))))</f>
        <v>Substantial</v>
      </c>
      <c r="E120" s="154">
        <f>IF(COUNT(E117:E119)=0,"n/a",AVERAGE(E117:E119))</f>
        <v>2.6666666666666665</v>
      </c>
      <c r="F120" s="30">
        <f>E120</f>
        <v>2.6666666666666665</v>
      </c>
      <c r="G120" s="226"/>
      <c r="H120" s="31" t="s">
        <v>22</v>
      </c>
      <c r="I120" s="28" t="str">
        <f>D120</f>
        <v>Substantial</v>
      </c>
      <c r="J120" s="32">
        <f>IF(I120=$N$7,"n/a",IF(AND(I120=$N$5,D120=$N$6),1.5,IF(AND(I120=$N$4,D120=$N$5),2.5,IF(AND(I120=$N$3,D120=$N$4),3.5,IF(AND(I120=$N$6,D120=$N$5),1.49,IF(AND(I120=$N$5,D120=$N$4),2.49,IF(AND(I120=$N$4,D120=$N$3),3.49,E120)))))))</f>
        <v>2.6666666666666665</v>
      </c>
      <c r="K120" s="91" t="s">
        <v>90</v>
      </c>
      <c r="L120" s="391"/>
    </row>
  </sheetData>
  <sheetProtection password="CC15" sheet="1" objects="1" scenarios="1" formatRows="0"/>
  <mergeCells count="155">
    <mergeCell ref="F93:K93"/>
    <mergeCell ref="A94:B94"/>
    <mergeCell ref="A95:B95"/>
    <mergeCell ref="A97:B97"/>
    <mergeCell ref="F97:K97"/>
    <mergeCell ref="A98:B98"/>
    <mergeCell ref="A99:B99"/>
    <mergeCell ref="A74:B74"/>
    <mergeCell ref="F74:K74"/>
    <mergeCell ref="A78:B78"/>
    <mergeCell ref="F78:K78"/>
    <mergeCell ref="A77:B77"/>
    <mergeCell ref="A75:B75"/>
    <mergeCell ref="A118:B118"/>
    <mergeCell ref="F113:K113"/>
    <mergeCell ref="F118:K118"/>
    <mergeCell ref="F119:K119"/>
    <mergeCell ref="F114:K114"/>
    <mergeCell ref="F109:K109"/>
    <mergeCell ref="F99:K99"/>
    <mergeCell ref="F98:K98"/>
    <mergeCell ref="F94:K94"/>
    <mergeCell ref="A113:B113"/>
    <mergeCell ref="A112:B112"/>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s>
  <phoneticPr fontId="1" type="noConversion"/>
  <conditionalFormatting sqref="A2:H2">
    <cfRule type="cellIs" dxfId="103" priority="912" operator="equal">
      <formula>"High"</formula>
    </cfRule>
    <cfRule type="cellIs" dxfId="102" priority="913" operator="equal">
      <formula>"Substantial"</formula>
    </cfRule>
    <cfRule type="cellIs" dxfId="101" priority="914" operator="equal">
      <formula>"Moderate"</formula>
    </cfRule>
    <cfRule type="cellIs" dxfId="100" priority="915" operator="equal">
      <formula>"Low"</formula>
    </cfRule>
  </conditionalFormatting>
  <conditionalFormatting sqref="C1">
    <cfRule type="cellIs" dxfId="99" priority="619" operator="equal">
      <formula>"High"</formula>
    </cfRule>
    <cfRule type="cellIs" dxfId="98" priority="620" operator="equal">
      <formula>"Substantial"</formula>
    </cfRule>
    <cfRule type="cellIs" dxfId="97" priority="621" operator="equal">
      <formula>"Moderate"</formula>
    </cfRule>
    <cfRule type="cellIs" dxfId="96" priority="622" operator="equal">
      <formula>"Low"</formula>
    </cfRule>
  </conditionalFormatting>
  <conditionalFormatting sqref="F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A26 A106 A92:K93 A107:K108 C119:J119 A109:J109 A99:J99 A94:J94 A73:J74 A3:K25 A27:K58 A62:K72 A95:K96 A100:K105 C106:K106 A110:K112 A115:K116 A120:K120 C26:K26 C117:K117 A75:K90 A113:J114">
    <cfRule type="cellIs" dxfId="91" priority="37" operator="equal">
      <formula>$N$6</formula>
    </cfRule>
    <cfRule type="cellIs" dxfId="90" priority="38" operator="equal">
      <formula>$N$5</formula>
    </cfRule>
    <cfRule type="cellIs" dxfId="89" priority="39" operator="equal">
      <formula>$N$4</formula>
    </cfRule>
    <cfRule type="cellIs" dxfId="88" priority="40" operator="equal">
      <formula>$N$3</formula>
    </cfRule>
  </conditionalFormatting>
  <conditionalFormatting sqref="A59:E61">
    <cfRule type="cellIs" dxfId="87" priority="49" operator="equal">
      <formula>$N$6</formula>
    </cfRule>
    <cfRule type="cellIs" dxfId="86" priority="50" operator="equal">
      <formula>$N$5</formula>
    </cfRule>
    <cfRule type="cellIs" dxfId="85" priority="51" operator="equal">
      <formula>$N$4</formula>
    </cfRule>
    <cfRule type="cellIs" dxfId="84" priority="52" operator="equal">
      <formula>$N$3</formula>
    </cfRule>
  </conditionalFormatting>
  <conditionalFormatting sqref="F59:K61">
    <cfRule type="cellIs" dxfId="83" priority="25" operator="equal">
      <formula>$N$6</formula>
    </cfRule>
    <cfRule type="cellIs" dxfId="82" priority="26" operator="equal">
      <formula>$N$5</formula>
    </cfRule>
    <cfRule type="cellIs" dxfId="81" priority="27" operator="equal">
      <formula>$N$4</formula>
    </cfRule>
    <cfRule type="cellIs" dxfId="80" priority="28" operator="equal">
      <formula>$N$3</formula>
    </cfRule>
  </conditionalFormatting>
  <conditionalFormatting sqref="A91 C91:I91 K9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7:K97 A98:J98">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C118:J11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J91">
    <cfRule type="cellIs" dxfId="67" priority="5" operator="equal">
      <formula>$N$6</formula>
    </cfRule>
    <cfRule type="cellIs" dxfId="66" priority="6" operator="equal">
      <formula>$N$5</formula>
    </cfRule>
    <cfRule type="cellIs" dxfId="65" priority="7" operator="equal">
      <formula>$N$4</formula>
    </cfRule>
    <cfRule type="cellIs" dxfId="64" priority="8" operator="equal">
      <formula>$N$3</formula>
    </cfRule>
  </conditionalFormatting>
  <conditionalFormatting sqref="A117:B119">
    <cfRule type="cellIs" dxfId="63" priority="1" operator="equal">
      <formula>$M$6</formula>
    </cfRule>
    <cfRule type="cellIs" dxfId="62" priority="2" operator="equal">
      <formula>$M$5</formula>
    </cfRule>
    <cfRule type="cellIs" dxfId="61" priority="3" operator="equal">
      <formula>$M$4</formula>
    </cfRule>
    <cfRule type="cellIs" dxfId="60" priority="4" operator="equal">
      <formula>$M$3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88"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78"/>
  <sheetViews>
    <sheetView tabSelected="1" topLeftCell="C1" workbookViewId="0">
      <selection activeCell="E1" sqref="E1:G52"/>
    </sheetView>
  </sheetViews>
  <sheetFormatPr baseColWidth="10" defaultRowHeight="12.5" x14ac:dyDescent="0.25"/>
  <cols>
    <col min="1" max="1" width="7.36328125" customWidth="1"/>
    <col min="2" max="2" width="17.90625" customWidth="1"/>
    <col min="3" max="3" width="58.6328125" style="626" customWidth="1"/>
    <col min="4" max="4" width="4.36328125" style="627" customWidth="1"/>
    <col min="5" max="5" width="6" customWidth="1"/>
    <col min="6" max="6" width="27.81640625" customWidth="1"/>
    <col min="7" max="7" width="52.08984375" customWidth="1"/>
  </cols>
  <sheetData>
    <row r="1" spans="1:7" s="623" customFormat="1" ht="14.5" x14ac:dyDescent="0.35">
      <c r="A1" s="623" t="s">
        <v>369</v>
      </c>
      <c r="B1" s="623" t="s">
        <v>370</v>
      </c>
      <c r="C1" s="624"/>
      <c r="D1" s="625"/>
      <c r="E1" s="623" t="s">
        <v>371</v>
      </c>
      <c r="F1" s="623" t="s">
        <v>372</v>
      </c>
      <c r="G1" s="623" t="s">
        <v>373</v>
      </c>
    </row>
    <row r="2" spans="1:7" ht="32" customHeight="1" x14ac:dyDescent="0.25">
      <c r="A2" t="s">
        <v>374</v>
      </c>
      <c r="B2" t="s">
        <v>375</v>
      </c>
      <c r="C2" s="626" t="s">
        <v>376</v>
      </c>
      <c r="E2" t="s">
        <v>377</v>
      </c>
      <c r="F2" t="s">
        <v>378</v>
      </c>
      <c r="G2" t="s">
        <v>379</v>
      </c>
    </row>
    <row r="3" spans="1:7" ht="25" x14ac:dyDescent="0.25">
      <c r="A3" t="s">
        <v>380</v>
      </c>
      <c r="B3" t="s">
        <v>381</v>
      </c>
      <c r="C3" s="626" t="s">
        <v>382</v>
      </c>
      <c r="E3" t="s">
        <v>383</v>
      </c>
      <c r="F3" t="s">
        <v>384</v>
      </c>
      <c r="G3" t="s">
        <v>385</v>
      </c>
    </row>
    <row r="4" spans="1:7" x14ac:dyDescent="0.25">
      <c r="A4" t="s">
        <v>386</v>
      </c>
      <c r="B4" t="s">
        <v>387</v>
      </c>
      <c r="C4" s="626" t="s">
        <v>388</v>
      </c>
      <c r="E4" t="s">
        <v>389</v>
      </c>
      <c r="F4" t="s">
        <v>390</v>
      </c>
      <c r="G4" t="s">
        <v>391</v>
      </c>
    </row>
    <row r="5" spans="1:7" ht="29" customHeight="1" x14ac:dyDescent="0.25">
      <c r="A5" t="s">
        <v>392</v>
      </c>
      <c r="B5" t="s">
        <v>393</v>
      </c>
      <c r="C5" s="626" t="s">
        <v>394</v>
      </c>
      <c r="E5" t="s">
        <v>395</v>
      </c>
      <c r="F5" t="s">
        <v>396</v>
      </c>
      <c r="G5" t="s">
        <v>397</v>
      </c>
    </row>
    <row r="6" spans="1:7" ht="25" x14ac:dyDescent="0.25">
      <c r="A6" t="s">
        <v>398</v>
      </c>
      <c r="B6" t="s">
        <v>399</v>
      </c>
      <c r="C6" s="626" t="s">
        <v>400</v>
      </c>
      <c r="E6" t="s">
        <v>222</v>
      </c>
      <c r="F6" t="s">
        <v>401</v>
      </c>
      <c r="G6" t="s">
        <v>402</v>
      </c>
    </row>
    <row r="7" spans="1:7" x14ac:dyDescent="0.25">
      <c r="A7" t="s">
        <v>403</v>
      </c>
      <c r="B7" t="s">
        <v>404</v>
      </c>
      <c r="C7" s="626" t="s">
        <v>405</v>
      </c>
      <c r="E7" t="s">
        <v>406</v>
      </c>
      <c r="F7" t="s">
        <v>407</v>
      </c>
      <c r="G7" t="s">
        <v>408</v>
      </c>
    </row>
    <row r="8" spans="1:7" x14ac:dyDescent="0.25">
      <c r="A8" t="s">
        <v>409</v>
      </c>
      <c r="B8" t="s">
        <v>410</v>
      </c>
      <c r="C8" s="626" t="s">
        <v>411</v>
      </c>
      <c r="E8" t="s">
        <v>412</v>
      </c>
      <c r="F8" t="s">
        <v>413</v>
      </c>
      <c r="G8" t="s">
        <v>414</v>
      </c>
    </row>
    <row r="9" spans="1:7" ht="25" x14ac:dyDescent="0.25">
      <c r="A9" t="s">
        <v>415</v>
      </c>
      <c r="B9" t="s">
        <v>416</v>
      </c>
      <c r="C9" s="626" t="s">
        <v>417</v>
      </c>
      <c r="E9" t="s">
        <v>418</v>
      </c>
      <c r="F9" t="s">
        <v>419</v>
      </c>
      <c r="G9" t="s">
        <v>420</v>
      </c>
    </row>
    <row r="10" spans="1:7" x14ac:dyDescent="0.25">
      <c r="A10" t="s">
        <v>421</v>
      </c>
      <c r="B10" t="s">
        <v>422</v>
      </c>
      <c r="C10" s="626" t="s">
        <v>423</v>
      </c>
      <c r="E10" t="s">
        <v>424</v>
      </c>
      <c r="F10" t="s">
        <v>425</v>
      </c>
      <c r="G10" t="s">
        <v>426</v>
      </c>
    </row>
    <row r="11" spans="1:7" ht="25" x14ac:dyDescent="0.25">
      <c r="A11" t="s">
        <v>427</v>
      </c>
      <c r="B11" t="s">
        <v>428</v>
      </c>
      <c r="C11" s="626" t="s">
        <v>429</v>
      </c>
      <c r="E11" t="s">
        <v>225</v>
      </c>
      <c r="F11" t="s">
        <v>430</v>
      </c>
      <c r="G11" t="s">
        <v>431</v>
      </c>
    </row>
    <row r="12" spans="1:7" ht="29" customHeight="1" x14ac:dyDescent="0.25">
      <c r="A12" t="s">
        <v>432</v>
      </c>
      <c r="B12" t="s">
        <v>433</v>
      </c>
      <c r="C12" s="626" t="s">
        <v>434</v>
      </c>
      <c r="E12" t="s">
        <v>435</v>
      </c>
      <c r="F12" t="s">
        <v>436</v>
      </c>
      <c r="G12" t="s">
        <v>437</v>
      </c>
    </row>
    <row r="13" spans="1:7" ht="37.5" x14ac:dyDescent="0.25">
      <c r="A13" t="s">
        <v>438</v>
      </c>
      <c r="B13" t="s">
        <v>439</v>
      </c>
      <c r="C13" s="626" t="s">
        <v>440</v>
      </c>
      <c r="E13" t="s">
        <v>441</v>
      </c>
      <c r="F13" t="s">
        <v>442</v>
      </c>
      <c r="G13" t="s">
        <v>443</v>
      </c>
    </row>
    <row r="14" spans="1:7" x14ac:dyDescent="0.25">
      <c r="A14" t="s">
        <v>444</v>
      </c>
      <c r="B14" t="s">
        <v>445</v>
      </c>
      <c r="C14" s="626" t="s">
        <v>446</v>
      </c>
      <c r="E14" t="s">
        <v>447</v>
      </c>
      <c r="F14" t="s">
        <v>448</v>
      </c>
      <c r="G14" t="s">
        <v>449</v>
      </c>
    </row>
    <row r="15" spans="1:7" ht="25" x14ac:dyDescent="0.25">
      <c r="A15" t="s">
        <v>450</v>
      </c>
      <c r="B15" t="s">
        <v>451</v>
      </c>
      <c r="C15" s="626" t="s">
        <v>452</v>
      </c>
      <c r="E15" t="s">
        <v>453</v>
      </c>
      <c r="F15" t="s">
        <v>454</v>
      </c>
      <c r="G15" t="s">
        <v>455</v>
      </c>
    </row>
    <row r="16" spans="1:7" x14ac:dyDescent="0.25">
      <c r="A16" t="s">
        <v>456</v>
      </c>
      <c r="B16" t="s">
        <v>457</v>
      </c>
      <c r="C16" s="626" t="s">
        <v>458</v>
      </c>
      <c r="E16" t="s">
        <v>230</v>
      </c>
      <c r="F16" t="s">
        <v>459</v>
      </c>
      <c r="G16" t="s">
        <v>460</v>
      </c>
    </row>
    <row r="17" spans="1:7" x14ac:dyDescent="0.25">
      <c r="A17" t="s">
        <v>461</v>
      </c>
      <c r="B17" t="s">
        <v>462</v>
      </c>
      <c r="C17" s="626" t="s">
        <v>463</v>
      </c>
      <c r="E17" t="s">
        <v>464</v>
      </c>
      <c r="F17" t="s">
        <v>465</v>
      </c>
      <c r="G17" t="s">
        <v>466</v>
      </c>
    </row>
    <row r="18" spans="1:7" ht="30.5" customHeight="1" x14ac:dyDescent="0.25">
      <c r="A18" t="s">
        <v>467</v>
      </c>
      <c r="B18" t="s">
        <v>468</v>
      </c>
      <c r="C18" s="626" t="s">
        <v>469</v>
      </c>
      <c r="E18" t="s">
        <v>470</v>
      </c>
      <c r="F18" t="s">
        <v>471</v>
      </c>
      <c r="G18" t="s">
        <v>466</v>
      </c>
    </row>
    <row r="19" spans="1:7" ht="25" x14ac:dyDescent="0.25">
      <c r="A19" t="s">
        <v>472</v>
      </c>
      <c r="B19" t="s">
        <v>473</v>
      </c>
      <c r="C19" s="626" t="s">
        <v>474</v>
      </c>
      <c r="E19" t="s">
        <v>475</v>
      </c>
      <c r="F19" t="s">
        <v>476</v>
      </c>
      <c r="G19" t="s">
        <v>477</v>
      </c>
    </row>
    <row r="20" spans="1:7" x14ac:dyDescent="0.25">
      <c r="A20" t="s">
        <v>478</v>
      </c>
      <c r="B20" t="s">
        <v>479</v>
      </c>
      <c r="C20" s="626" t="s">
        <v>480</v>
      </c>
      <c r="E20" t="s">
        <v>481</v>
      </c>
      <c r="F20" t="s">
        <v>482</v>
      </c>
      <c r="G20" t="s">
        <v>483</v>
      </c>
    </row>
    <row r="21" spans="1:7" ht="25" x14ac:dyDescent="0.25">
      <c r="A21" t="s">
        <v>484</v>
      </c>
      <c r="B21" t="s">
        <v>485</v>
      </c>
      <c r="C21" s="626" t="s">
        <v>486</v>
      </c>
      <c r="E21" t="s">
        <v>487</v>
      </c>
      <c r="F21" t="s">
        <v>488</v>
      </c>
      <c r="G21" t="s">
        <v>466</v>
      </c>
    </row>
    <row r="22" spans="1:7" ht="25" x14ac:dyDescent="0.25">
      <c r="A22" t="s">
        <v>489</v>
      </c>
      <c r="B22" t="s">
        <v>490</v>
      </c>
      <c r="C22" s="626" t="s">
        <v>491</v>
      </c>
      <c r="E22" t="s">
        <v>238</v>
      </c>
      <c r="F22" t="s">
        <v>492</v>
      </c>
      <c r="G22" t="s">
        <v>466</v>
      </c>
    </row>
    <row r="23" spans="1:7" ht="25" x14ac:dyDescent="0.25">
      <c r="A23" t="s">
        <v>493</v>
      </c>
      <c r="B23" t="s">
        <v>494</v>
      </c>
      <c r="C23" s="626" t="s">
        <v>495</v>
      </c>
      <c r="E23" t="s">
        <v>496</v>
      </c>
      <c r="F23" t="s">
        <v>497</v>
      </c>
      <c r="G23" t="s">
        <v>498</v>
      </c>
    </row>
    <row r="24" spans="1:7" ht="25" x14ac:dyDescent="0.25">
      <c r="A24" t="s">
        <v>499</v>
      </c>
      <c r="B24" t="s">
        <v>422</v>
      </c>
      <c r="C24" s="626" t="s">
        <v>500</v>
      </c>
      <c r="E24" t="s">
        <v>501</v>
      </c>
      <c r="F24" t="s">
        <v>502</v>
      </c>
      <c r="G24" s="626" t="s">
        <v>503</v>
      </c>
    </row>
    <row r="25" spans="1:7" ht="25" x14ac:dyDescent="0.25">
      <c r="A25" t="s">
        <v>504</v>
      </c>
      <c r="B25" t="s">
        <v>505</v>
      </c>
      <c r="C25" s="626" t="s">
        <v>506</v>
      </c>
      <c r="E25" t="s">
        <v>507</v>
      </c>
      <c r="F25" t="s">
        <v>508</v>
      </c>
      <c r="G25" t="s">
        <v>466</v>
      </c>
    </row>
    <row r="26" spans="1:7" x14ac:dyDescent="0.25">
      <c r="A26" t="s">
        <v>509</v>
      </c>
      <c r="B26" t="s">
        <v>510</v>
      </c>
      <c r="C26" s="626" t="s">
        <v>511</v>
      </c>
      <c r="E26" t="s">
        <v>236</v>
      </c>
      <c r="F26" t="s">
        <v>512</v>
      </c>
      <c r="G26" t="s">
        <v>513</v>
      </c>
    </row>
    <row r="27" spans="1:7" ht="27.5" customHeight="1" x14ac:dyDescent="0.25">
      <c r="A27" t="s">
        <v>514</v>
      </c>
      <c r="B27" t="s">
        <v>515</v>
      </c>
      <c r="C27" s="628" t="s">
        <v>516</v>
      </c>
      <c r="E27" t="s">
        <v>517</v>
      </c>
      <c r="F27" t="s">
        <v>518</v>
      </c>
      <c r="G27" t="s">
        <v>519</v>
      </c>
    </row>
    <row r="28" spans="1:7" x14ac:dyDescent="0.25">
      <c r="A28" t="s">
        <v>520</v>
      </c>
      <c r="B28" t="s">
        <v>521</v>
      </c>
      <c r="C28" s="626" t="s">
        <v>522</v>
      </c>
      <c r="E28" t="s">
        <v>523</v>
      </c>
      <c r="F28" t="s">
        <v>524</v>
      </c>
      <c r="G28" t="s">
        <v>525</v>
      </c>
    </row>
    <row r="29" spans="1:7" x14ac:dyDescent="0.25">
      <c r="A29" t="s">
        <v>526</v>
      </c>
      <c r="B29" t="s">
        <v>527</v>
      </c>
      <c r="C29" s="626" t="s">
        <v>528</v>
      </c>
      <c r="E29" t="s">
        <v>529</v>
      </c>
      <c r="F29" t="s">
        <v>530</v>
      </c>
      <c r="G29" t="s">
        <v>531</v>
      </c>
    </row>
    <row r="30" spans="1:7" ht="25" x14ac:dyDescent="0.25">
      <c r="A30" t="s">
        <v>532</v>
      </c>
      <c r="B30" t="s">
        <v>393</v>
      </c>
      <c r="C30" s="626" t="s">
        <v>533</v>
      </c>
      <c r="E30" t="s">
        <v>534</v>
      </c>
      <c r="F30" t="s">
        <v>535</v>
      </c>
      <c r="G30" t="s">
        <v>536</v>
      </c>
    </row>
    <row r="31" spans="1:7" s="629" customFormat="1" ht="37.5" x14ac:dyDescent="0.25">
      <c r="A31" s="629" t="s">
        <v>537</v>
      </c>
      <c r="B31" s="629" t="s">
        <v>538</v>
      </c>
      <c r="C31" s="630" t="s">
        <v>539</v>
      </c>
      <c r="D31" s="631"/>
      <c r="E31" s="629" t="s">
        <v>540</v>
      </c>
      <c r="F31" s="629" t="s">
        <v>541</v>
      </c>
      <c r="G31" s="630" t="s">
        <v>542</v>
      </c>
    </row>
    <row r="32" spans="1:7" ht="25" x14ac:dyDescent="0.25">
      <c r="A32" t="s">
        <v>543</v>
      </c>
      <c r="B32" t="s">
        <v>544</v>
      </c>
      <c r="C32" s="626" t="s">
        <v>545</v>
      </c>
      <c r="E32" t="s">
        <v>546</v>
      </c>
      <c r="F32" t="s">
        <v>547</v>
      </c>
      <c r="G32" t="s">
        <v>548</v>
      </c>
    </row>
    <row r="33" spans="1:7" ht="25" x14ac:dyDescent="0.25">
      <c r="A33" t="s">
        <v>549</v>
      </c>
      <c r="B33" t="s">
        <v>550</v>
      </c>
      <c r="C33" s="626" t="s">
        <v>551</v>
      </c>
      <c r="E33" t="s">
        <v>234</v>
      </c>
      <c r="F33" t="s">
        <v>552</v>
      </c>
      <c r="G33" t="s">
        <v>553</v>
      </c>
    </row>
    <row r="34" spans="1:7" ht="28.5" customHeight="1" x14ac:dyDescent="0.25">
      <c r="A34" t="s">
        <v>554</v>
      </c>
      <c r="B34" t="s">
        <v>555</v>
      </c>
      <c r="C34" s="626" t="s">
        <v>556</v>
      </c>
      <c r="E34" t="s">
        <v>557</v>
      </c>
      <c r="F34" t="s">
        <v>558</v>
      </c>
      <c r="G34" s="626" t="s">
        <v>559</v>
      </c>
    </row>
    <row r="35" spans="1:7" ht="28" customHeight="1" x14ac:dyDescent="0.25">
      <c r="A35" t="s">
        <v>560</v>
      </c>
      <c r="B35" t="s">
        <v>561</v>
      </c>
      <c r="C35" s="626" t="s">
        <v>562</v>
      </c>
      <c r="E35" t="s">
        <v>563</v>
      </c>
      <c r="F35" t="s">
        <v>564</v>
      </c>
      <c r="G35" t="s">
        <v>565</v>
      </c>
    </row>
    <row r="36" spans="1:7" ht="25" x14ac:dyDescent="0.25">
      <c r="A36" t="s">
        <v>566</v>
      </c>
      <c r="B36" t="s">
        <v>567</v>
      </c>
      <c r="C36" s="626" t="s">
        <v>568</v>
      </c>
      <c r="E36" t="s">
        <v>569</v>
      </c>
      <c r="F36" t="s">
        <v>570</v>
      </c>
      <c r="G36" s="626" t="s">
        <v>571</v>
      </c>
    </row>
    <row r="37" spans="1:7" ht="25" x14ac:dyDescent="0.25">
      <c r="A37" t="s">
        <v>572</v>
      </c>
      <c r="B37" t="s">
        <v>573</v>
      </c>
      <c r="C37" s="626" t="s">
        <v>574</v>
      </c>
      <c r="E37" t="s">
        <v>575</v>
      </c>
      <c r="F37" t="s">
        <v>576</v>
      </c>
      <c r="G37" s="626" t="s">
        <v>577</v>
      </c>
    </row>
    <row r="38" spans="1:7" ht="38" customHeight="1" x14ac:dyDescent="0.25">
      <c r="A38" t="s">
        <v>578</v>
      </c>
      <c r="B38" t="s">
        <v>579</v>
      </c>
      <c r="C38" s="626" t="s">
        <v>580</v>
      </c>
      <c r="E38" t="s">
        <v>581</v>
      </c>
      <c r="F38" t="s">
        <v>582</v>
      </c>
      <c r="G38" s="626" t="s">
        <v>583</v>
      </c>
    </row>
    <row r="39" spans="1:7" x14ac:dyDescent="0.25">
      <c r="A39" t="s">
        <v>584</v>
      </c>
      <c r="B39" t="s">
        <v>585</v>
      </c>
      <c r="C39" s="626" t="s">
        <v>586</v>
      </c>
      <c r="E39" t="s">
        <v>587</v>
      </c>
      <c r="F39" t="s">
        <v>588</v>
      </c>
      <c r="G39" t="s">
        <v>589</v>
      </c>
    </row>
    <row r="40" spans="1:7" s="629" customFormat="1" ht="62.5" x14ac:dyDescent="0.25">
      <c r="A40" s="629" t="s">
        <v>279</v>
      </c>
      <c r="B40" s="629" t="s">
        <v>590</v>
      </c>
      <c r="C40" s="630" t="s">
        <v>591</v>
      </c>
      <c r="D40" s="631"/>
      <c r="E40" s="629" t="s">
        <v>592</v>
      </c>
      <c r="F40" s="629" t="s">
        <v>593</v>
      </c>
      <c r="G40" s="630" t="s">
        <v>594</v>
      </c>
    </row>
    <row r="41" spans="1:7" ht="25" x14ac:dyDescent="0.25">
      <c r="A41" t="s">
        <v>595</v>
      </c>
      <c r="B41" t="s">
        <v>596</v>
      </c>
      <c r="C41" s="626" t="s">
        <v>597</v>
      </c>
      <c r="E41" t="s">
        <v>598</v>
      </c>
      <c r="F41" t="s">
        <v>599</v>
      </c>
      <c r="G41" s="626" t="s">
        <v>600</v>
      </c>
    </row>
    <row r="42" spans="1:7" ht="44.5" customHeight="1" x14ac:dyDescent="0.25">
      <c r="A42" t="s">
        <v>601</v>
      </c>
      <c r="B42" t="s">
        <v>602</v>
      </c>
      <c r="C42" s="626" t="s">
        <v>603</v>
      </c>
      <c r="E42" t="s">
        <v>604</v>
      </c>
      <c r="F42" s="626" t="s">
        <v>605</v>
      </c>
      <c r="G42" s="626" t="s">
        <v>606</v>
      </c>
    </row>
    <row r="43" spans="1:7" ht="25" x14ac:dyDescent="0.25">
      <c r="A43" t="s">
        <v>607</v>
      </c>
      <c r="B43" t="s">
        <v>608</v>
      </c>
      <c r="C43" s="626" t="s">
        <v>609</v>
      </c>
      <c r="E43" t="s">
        <v>610</v>
      </c>
      <c r="F43" t="s">
        <v>611</v>
      </c>
      <c r="G43" s="626" t="s">
        <v>612</v>
      </c>
    </row>
    <row r="44" spans="1:7" ht="25" x14ac:dyDescent="0.25">
      <c r="A44" t="s">
        <v>613</v>
      </c>
      <c r="B44" t="s">
        <v>614</v>
      </c>
      <c r="C44" s="626" t="s">
        <v>615</v>
      </c>
      <c r="E44" t="s">
        <v>616</v>
      </c>
      <c r="F44" t="s">
        <v>617</v>
      </c>
      <c r="G44" s="626" t="s">
        <v>618</v>
      </c>
    </row>
    <row r="45" spans="1:7" ht="27.5" customHeight="1" x14ac:dyDescent="0.25">
      <c r="A45" t="s">
        <v>619</v>
      </c>
      <c r="B45" t="s">
        <v>620</v>
      </c>
      <c r="C45" s="626" t="s">
        <v>621</v>
      </c>
      <c r="E45" t="s">
        <v>622</v>
      </c>
      <c r="F45" t="s">
        <v>623</v>
      </c>
      <c r="G45" s="626" t="s">
        <v>624</v>
      </c>
    </row>
    <row r="46" spans="1:7" x14ac:dyDescent="0.25">
      <c r="A46" t="s">
        <v>625</v>
      </c>
      <c r="B46" t="s">
        <v>626</v>
      </c>
      <c r="C46" s="626" t="s">
        <v>627</v>
      </c>
      <c r="E46" t="s">
        <v>628</v>
      </c>
      <c r="F46" t="s">
        <v>629</v>
      </c>
      <c r="G46" s="626" t="s">
        <v>630</v>
      </c>
    </row>
    <row r="47" spans="1:7" x14ac:dyDescent="0.25">
      <c r="A47" t="s">
        <v>631</v>
      </c>
      <c r="B47" t="s">
        <v>632</v>
      </c>
      <c r="C47" s="626" t="s">
        <v>633</v>
      </c>
      <c r="E47" t="s">
        <v>634</v>
      </c>
      <c r="F47" t="s">
        <v>635</v>
      </c>
    </row>
    <row r="48" spans="1:7" x14ac:dyDescent="0.25">
      <c r="A48" t="s">
        <v>636</v>
      </c>
      <c r="B48" t="s">
        <v>637</v>
      </c>
      <c r="C48" s="626" t="s">
        <v>638</v>
      </c>
      <c r="E48" t="s">
        <v>639</v>
      </c>
      <c r="F48" t="s">
        <v>640</v>
      </c>
    </row>
    <row r="49" spans="1:7" x14ac:dyDescent="0.25">
      <c r="A49" t="s">
        <v>641</v>
      </c>
      <c r="B49" t="s">
        <v>642</v>
      </c>
      <c r="C49" s="626" t="s">
        <v>643</v>
      </c>
      <c r="E49" t="s">
        <v>644</v>
      </c>
      <c r="F49" t="s">
        <v>645</v>
      </c>
    </row>
    <row r="50" spans="1:7" ht="37.5" x14ac:dyDescent="0.25">
      <c r="A50" t="s">
        <v>646</v>
      </c>
      <c r="B50" t="s">
        <v>647</v>
      </c>
      <c r="C50" s="626" t="s">
        <v>648</v>
      </c>
      <c r="E50" t="s">
        <v>341</v>
      </c>
      <c r="F50" t="s">
        <v>649</v>
      </c>
    </row>
    <row r="51" spans="1:7" ht="25" x14ac:dyDescent="0.25">
      <c r="A51" t="s">
        <v>650</v>
      </c>
      <c r="B51" t="s">
        <v>651</v>
      </c>
      <c r="C51" s="626" t="s">
        <v>652</v>
      </c>
      <c r="E51" t="s">
        <v>653</v>
      </c>
      <c r="F51" t="s">
        <v>654</v>
      </c>
    </row>
    <row r="52" spans="1:7" x14ac:dyDescent="0.25">
      <c r="A52" t="s">
        <v>655</v>
      </c>
      <c r="B52" t="s">
        <v>656</v>
      </c>
      <c r="C52" s="626" t="s">
        <v>657</v>
      </c>
      <c r="E52" t="s">
        <v>326</v>
      </c>
      <c r="F52" t="s">
        <v>658</v>
      </c>
      <c r="G52" t="s">
        <v>659</v>
      </c>
    </row>
    <row r="53" spans="1:7" x14ac:dyDescent="0.25">
      <c r="A53" t="s">
        <v>660</v>
      </c>
      <c r="B53" t="s">
        <v>661</v>
      </c>
      <c r="C53" s="626" t="s">
        <v>662</v>
      </c>
    </row>
    <row r="54" spans="1:7" x14ac:dyDescent="0.25">
      <c r="A54" t="s">
        <v>663</v>
      </c>
      <c r="B54" t="s">
        <v>642</v>
      </c>
      <c r="C54" s="626" t="s">
        <v>664</v>
      </c>
    </row>
    <row r="55" spans="1:7" x14ac:dyDescent="0.25">
      <c r="A55" t="s">
        <v>665</v>
      </c>
      <c r="B55" t="s">
        <v>666</v>
      </c>
      <c r="C55" s="626" t="s">
        <v>667</v>
      </c>
    </row>
    <row r="56" spans="1:7" x14ac:dyDescent="0.25">
      <c r="A56" t="s">
        <v>668</v>
      </c>
      <c r="B56" t="s">
        <v>669</v>
      </c>
      <c r="C56" s="626" t="s">
        <v>670</v>
      </c>
    </row>
    <row r="57" spans="1:7" x14ac:dyDescent="0.25">
      <c r="A57" t="s">
        <v>671</v>
      </c>
      <c r="B57" t="s">
        <v>669</v>
      </c>
      <c r="C57" s="626" t="s">
        <v>672</v>
      </c>
    </row>
    <row r="58" spans="1:7" x14ac:dyDescent="0.25">
      <c r="A58" t="s">
        <v>673</v>
      </c>
      <c r="B58" t="s">
        <v>674</v>
      </c>
      <c r="C58" s="626" t="s">
        <v>675</v>
      </c>
    </row>
    <row r="59" spans="1:7" x14ac:dyDescent="0.25">
      <c r="A59" t="s">
        <v>676</v>
      </c>
      <c r="B59" t="s">
        <v>674</v>
      </c>
      <c r="C59" s="626" t="s">
        <v>677</v>
      </c>
    </row>
    <row r="60" spans="1:7" x14ac:dyDescent="0.25">
      <c r="A60" t="s">
        <v>678</v>
      </c>
      <c r="B60" t="s">
        <v>674</v>
      </c>
      <c r="C60" s="626" t="s">
        <v>679</v>
      </c>
    </row>
    <row r="61" spans="1:7" x14ac:dyDescent="0.25">
      <c r="A61" t="s">
        <v>680</v>
      </c>
      <c r="C61" s="626" t="s">
        <v>681</v>
      </c>
    </row>
    <row r="62" spans="1:7" x14ac:dyDescent="0.25">
      <c r="A62" t="s">
        <v>682</v>
      </c>
      <c r="C62" s="626" t="s">
        <v>683</v>
      </c>
    </row>
    <row r="63" spans="1:7" x14ac:dyDescent="0.25">
      <c r="A63" t="s">
        <v>684</v>
      </c>
      <c r="B63" t="s">
        <v>659</v>
      </c>
      <c r="C63" s="626" t="s">
        <v>685</v>
      </c>
    </row>
    <row r="64" spans="1:7" x14ac:dyDescent="0.25">
      <c r="A64" t="s">
        <v>686</v>
      </c>
      <c r="B64" t="s">
        <v>659</v>
      </c>
      <c r="C64" s="626" t="s">
        <v>687</v>
      </c>
    </row>
    <row r="65" spans="1:4" x14ac:dyDescent="0.25">
      <c r="A65" t="s">
        <v>228</v>
      </c>
      <c r="B65" t="s">
        <v>659</v>
      </c>
      <c r="C65" s="626" t="s">
        <v>688</v>
      </c>
    </row>
    <row r="66" spans="1:4" x14ac:dyDescent="0.25">
      <c r="A66" t="s">
        <v>229</v>
      </c>
      <c r="B66" t="s">
        <v>422</v>
      </c>
      <c r="C66" s="626" t="s">
        <v>689</v>
      </c>
    </row>
    <row r="67" spans="1:4" x14ac:dyDescent="0.25">
      <c r="A67" t="s">
        <v>690</v>
      </c>
      <c r="B67" t="s">
        <v>691</v>
      </c>
      <c r="C67" s="626" t="s">
        <v>692</v>
      </c>
    </row>
    <row r="68" spans="1:4" x14ac:dyDescent="0.25">
      <c r="A68" t="s">
        <v>693</v>
      </c>
      <c r="C68" s="626" t="s">
        <v>694</v>
      </c>
    </row>
    <row r="69" spans="1:4" x14ac:dyDescent="0.25">
      <c r="A69" t="s">
        <v>695</v>
      </c>
      <c r="B69" t="s">
        <v>599</v>
      </c>
      <c r="C69" s="626" t="s">
        <v>696</v>
      </c>
    </row>
    <row r="70" spans="1:4" ht="25" x14ac:dyDescent="0.25">
      <c r="A70" t="s">
        <v>697</v>
      </c>
      <c r="B70" t="s">
        <v>698</v>
      </c>
      <c r="C70" s="626" t="s">
        <v>699</v>
      </c>
    </row>
    <row r="71" spans="1:4" x14ac:dyDescent="0.25">
      <c r="A71" t="s">
        <v>700</v>
      </c>
      <c r="B71" t="s">
        <v>701</v>
      </c>
      <c r="C71" s="626" t="s">
        <v>702</v>
      </c>
    </row>
    <row r="72" spans="1:4" x14ac:dyDescent="0.25">
      <c r="A72" t="s">
        <v>703</v>
      </c>
      <c r="B72" t="s">
        <v>704</v>
      </c>
      <c r="C72" s="626" t="s">
        <v>705</v>
      </c>
    </row>
    <row r="73" spans="1:4" ht="25" x14ac:dyDescent="0.25">
      <c r="A73" t="s">
        <v>706</v>
      </c>
      <c r="B73" t="s">
        <v>707</v>
      </c>
      <c r="C73" s="626" t="s">
        <v>708</v>
      </c>
    </row>
    <row r="74" spans="1:4" s="629" customFormat="1" ht="37.5" x14ac:dyDescent="0.25">
      <c r="A74" s="629" t="s">
        <v>709</v>
      </c>
      <c r="B74" s="629" t="s">
        <v>710</v>
      </c>
      <c r="C74" s="630" t="s">
        <v>711</v>
      </c>
      <c r="D74" s="631"/>
    </row>
    <row r="75" spans="1:4" x14ac:dyDescent="0.25">
      <c r="A75" t="s">
        <v>712</v>
      </c>
      <c r="B75" t="s">
        <v>713</v>
      </c>
      <c r="C75" s="626" t="s">
        <v>714</v>
      </c>
    </row>
    <row r="76" spans="1:4" x14ac:dyDescent="0.25">
      <c r="A76" t="s">
        <v>281</v>
      </c>
      <c r="B76" t="s">
        <v>715</v>
      </c>
    </row>
    <row r="77" spans="1:4" x14ac:dyDescent="0.25">
      <c r="A77" t="s">
        <v>292</v>
      </c>
      <c r="B77" t="s">
        <v>716</v>
      </c>
      <c r="C77" s="626" t="s">
        <v>717</v>
      </c>
    </row>
    <row r="78" spans="1:4" s="632" customFormat="1" ht="25" x14ac:dyDescent="0.25">
      <c r="A78" s="632" t="s">
        <v>718</v>
      </c>
      <c r="B78" s="632" t="s">
        <v>719</v>
      </c>
      <c r="C78" s="633" t="s">
        <v>720</v>
      </c>
      <c r="D78" s="634"/>
    </row>
  </sheetData>
  <pageMargins left="0.7" right="0.7" top="0.78740157499999996" bottom="0.78740157499999996" header="0.3" footer="0.3"/>
  <pageSetup paperSize="9" scale="76"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zoomScaleNormal="100" zoomScaleSheetLayoutView="115" workbookViewId="0">
      <selection activeCell="B10" sqref="B10"/>
    </sheetView>
  </sheetViews>
  <sheetFormatPr baseColWidth="10" defaultColWidth="8.81640625" defaultRowHeight="12.5" x14ac:dyDescent="0.25"/>
  <cols>
    <col min="1" max="1" width="12.81640625" style="95" customWidth="1"/>
    <col min="2" max="2" width="126" style="95" customWidth="1"/>
    <col min="3" max="3" width="8.81640625" style="95"/>
    <col min="4" max="5" width="17.7265625" style="95" customWidth="1"/>
    <col min="6" max="6" width="17.81640625" style="95" customWidth="1"/>
    <col min="7" max="16384" width="8.81640625" style="95"/>
  </cols>
  <sheetData>
    <row r="1" spans="1:2" ht="24" customHeight="1" thickBot="1" x14ac:dyDescent="0.3">
      <c r="A1" s="617" t="s">
        <v>121</v>
      </c>
      <c r="B1" s="618"/>
    </row>
    <row r="2" spans="1:2" s="163" customFormat="1" ht="23.25" customHeight="1" x14ac:dyDescent="0.25">
      <c r="A2" s="619" t="s">
        <v>205</v>
      </c>
      <c r="B2" s="620"/>
    </row>
    <row r="3" spans="1:2" ht="40.5" customHeight="1" x14ac:dyDescent="0.25">
      <c r="A3" s="399" t="s">
        <v>194</v>
      </c>
      <c r="B3" s="404" t="s">
        <v>190</v>
      </c>
    </row>
    <row r="4" spans="1:2" ht="36" customHeight="1" x14ac:dyDescent="0.25">
      <c r="A4" s="422" t="s">
        <v>195</v>
      </c>
      <c r="B4" s="97" t="s">
        <v>192</v>
      </c>
    </row>
    <row r="5" spans="1:2" ht="36" customHeight="1" thickBot="1" x14ac:dyDescent="0.3">
      <c r="A5" s="399" t="s">
        <v>209</v>
      </c>
      <c r="B5" s="402" t="s">
        <v>210</v>
      </c>
    </row>
    <row r="6" spans="1:2" ht="23.25" customHeight="1" x14ac:dyDescent="0.25">
      <c r="A6" s="621" t="s">
        <v>191</v>
      </c>
      <c r="B6" s="622"/>
    </row>
    <row r="7" spans="1:2" ht="21.75" customHeight="1" x14ac:dyDescent="0.25">
      <c r="A7" s="398" t="s">
        <v>133</v>
      </c>
      <c r="B7" s="263"/>
    </row>
    <row r="8" spans="1:2" ht="37.5" customHeight="1" x14ac:dyDescent="0.25">
      <c r="A8" s="96">
        <v>1</v>
      </c>
      <c r="B8" s="404" t="s">
        <v>193</v>
      </c>
    </row>
    <row r="9" spans="1:2" ht="22.5" customHeight="1" x14ac:dyDescent="0.3">
      <c r="A9" s="398" t="s">
        <v>131</v>
      </c>
      <c r="B9" s="262"/>
    </row>
    <row r="10" spans="1:2" ht="130.5" customHeight="1" x14ac:dyDescent="0.25">
      <c r="A10" s="403">
        <f>+A8+1</f>
        <v>2</v>
      </c>
      <c r="B10" s="97" t="s">
        <v>206</v>
      </c>
    </row>
    <row r="11" spans="1:2" ht="27" customHeight="1" x14ac:dyDescent="0.25">
      <c r="A11" s="403">
        <f>+A10+1</f>
        <v>3</v>
      </c>
      <c r="B11" s="97" t="s">
        <v>196</v>
      </c>
    </row>
    <row r="12" spans="1:2" ht="23.25" customHeight="1" x14ac:dyDescent="0.25">
      <c r="A12" s="403">
        <f t="shared" ref="A12:A13" si="0">+A11+1</f>
        <v>4</v>
      </c>
      <c r="B12" s="97" t="s">
        <v>203</v>
      </c>
    </row>
    <row r="13" spans="1:2" ht="114" customHeight="1" x14ac:dyDescent="0.25">
      <c r="A13" s="403">
        <f t="shared" si="0"/>
        <v>5</v>
      </c>
      <c r="B13" s="97" t="s">
        <v>204</v>
      </c>
    </row>
    <row r="14" spans="1:2" ht="22.5" customHeight="1" x14ac:dyDescent="0.25">
      <c r="A14" s="398" t="s">
        <v>132</v>
      </c>
      <c r="B14" s="263"/>
    </row>
    <row r="15" spans="1:2" ht="54.75" customHeight="1" x14ac:dyDescent="0.25">
      <c r="A15" s="403">
        <f>+A13+1</f>
        <v>6</v>
      </c>
      <c r="B15" s="97" t="s">
        <v>197</v>
      </c>
    </row>
    <row r="16" spans="1:2" ht="23.25" customHeight="1" x14ac:dyDescent="0.25">
      <c r="A16" s="403">
        <f t="shared" ref="A16:A18" si="1">+A15+1</f>
        <v>7</v>
      </c>
      <c r="B16" s="97" t="s">
        <v>198</v>
      </c>
    </row>
    <row r="17" spans="1:6" ht="24.75" customHeight="1" x14ac:dyDescent="0.25">
      <c r="A17" s="403">
        <f t="shared" si="1"/>
        <v>8</v>
      </c>
      <c r="B17" s="97" t="s">
        <v>199</v>
      </c>
    </row>
    <row r="18" spans="1:6" ht="24.75" customHeight="1" x14ac:dyDescent="0.25">
      <c r="A18" s="403">
        <f t="shared" si="1"/>
        <v>9</v>
      </c>
      <c r="B18" s="97" t="s">
        <v>200</v>
      </c>
    </row>
    <row r="19" spans="1:6" ht="21.75" customHeight="1" x14ac:dyDescent="0.25">
      <c r="A19" s="398" t="s">
        <v>133</v>
      </c>
      <c r="B19" s="263"/>
    </row>
    <row r="20" spans="1:6" ht="40.5" customHeight="1" thickBot="1" x14ac:dyDescent="0.3">
      <c r="A20" s="96">
        <f>+A18+1</f>
        <v>10</v>
      </c>
      <c r="B20" s="402" t="s">
        <v>201</v>
      </c>
    </row>
    <row r="21" spans="1:6" ht="52.5" customHeight="1" thickBot="1" x14ac:dyDescent="0.3">
      <c r="A21" s="401" t="s">
        <v>122</v>
      </c>
      <c r="B21" s="264" t="s">
        <v>202</v>
      </c>
      <c r="E21" s="14"/>
      <c r="F21" s="14"/>
    </row>
    <row r="24" spans="1:6" ht="17.25" customHeight="1" x14ac:dyDescent="0.25">
      <c r="A24" s="400" t="s">
        <v>92</v>
      </c>
      <c r="B24" s="400" t="s">
        <v>91</v>
      </c>
    </row>
    <row r="25" spans="1:6" x14ac:dyDescent="0.25">
      <c r="A25" s="98" t="s">
        <v>93</v>
      </c>
      <c r="B25" s="98" t="s">
        <v>71</v>
      </c>
    </row>
    <row r="26" spans="1:6" x14ac:dyDescent="0.25">
      <c r="A26" s="98" t="s">
        <v>94</v>
      </c>
      <c r="B26" s="98" t="s">
        <v>71</v>
      </c>
    </row>
    <row r="27" spans="1:6" x14ac:dyDescent="0.25">
      <c r="A27" s="98" t="s">
        <v>96</v>
      </c>
      <c r="B27" s="99" t="s">
        <v>97</v>
      </c>
    </row>
    <row r="28" spans="1:6" ht="34.5" x14ac:dyDescent="0.25">
      <c r="A28" s="100">
        <v>2.1</v>
      </c>
      <c r="B28" s="101" t="s">
        <v>62</v>
      </c>
    </row>
    <row r="29" spans="1:6" x14ac:dyDescent="0.25">
      <c r="A29" s="102" t="s">
        <v>98</v>
      </c>
      <c r="B29" s="102" t="s">
        <v>63</v>
      </c>
    </row>
    <row r="30" spans="1:6" x14ac:dyDescent="0.25">
      <c r="A30" s="102" t="s">
        <v>99</v>
      </c>
      <c r="B30" s="102" t="s">
        <v>46</v>
      </c>
    </row>
    <row r="31" spans="1:6" ht="23" x14ac:dyDescent="0.25">
      <c r="A31" s="103" t="s">
        <v>100</v>
      </c>
      <c r="B31" s="102" t="s">
        <v>65</v>
      </c>
    </row>
    <row r="32" spans="1:6" x14ac:dyDescent="0.25">
      <c r="A32" s="104" t="s">
        <v>101</v>
      </c>
      <c r="B32" s="104" t="s">
        <v>31</v>
      </c>
    </row>
    <row r="33" spans="1:3" ht="23" x14ac:dyDescent="0.25">
      <c r="A33" s="105">
        <v>4</v>
      </c>
      <c r="B33" s="105" t="s">
        <v>102</v>
      </c>
    </row>
    <row r="34" spans="1:3" x14ac:dyDescent="0.25">
      <c r="A34" s="90" t="s">
        <v>103</v>
      </c>
      <c r="B34" s="90" t="s">
        <v>189</v>
      </c>
    </row>
    <row r="35" spans="1:3" x14ac:dyDescent="0.25">
      <c r="A35" s="90" t="s">
        <v>104</v>
      </c>
      <c r="B35" s="90" t="s">
        <v>115</v>
      </c>
    </row>
    <row r="36" spans="1:3" x14ac:dyDescent="0.25">
      <c r="A36" s="90" t="s">
        <v>105</v>
      </c>
      <c r="B36" s="90" t="s">
        <v>114</v>
      </c>
    </row>
    <row r="37" spans="1:3" ht="34.5" x14ac:dyDescent="0.25">
      <c r="A37" s="90" t="s">
        <v>106</v>
      </c>
      <c r="B37" s="90" t="s">
        <v>107</v>
      </c>
    </row>
    <row r="38" spans="1:3" ht="23" x14ac:dyDescent="0.25">
      <c r="A38" s="90" t="s">
        <v>108</v>
      </c>
      <c r="B38" s="90" t="s">
        <v>75</v>
      </c>
    </row>
    <row r="39" spans="1:3" x14ac:dyDescent="0.25">
      <c r="A39" s="90" t="s">
        <v>109</v>
      </c>
      <c r="B39" s="90" t="s">
        <v>116</v>
      </c>
    </row>
    <row r="40" spans="1:3" x14ac:dyDescent="0.25">
      <c r="A40" s="319" t="s">
        <v>110</v>
      </c>
      <c r="B40" s="319" t="s">
        <v>155</v>
      </c>
    </row>
    <row r="41" spans="1:3" x14ac:dyDescent="0.25">
      <c r="A41" s="320" t="s">
        <v>174</v>
      </c>
      <c r="B41" s="320" t="s">
        <v>177</v>
      </c>
    </row>
    <row r="42" spans="1:3" x14ac:dyDescent="0.25">
      <c r="A42" s="320" t="s">
        <v>160</v>
      </c>
      <c r="B42" s="320" t="s">
        <v>119</v>
      </c>
    </row>
    <row r="43" spans="1:3" x14ac:dyDescent="0.25">
      <c r="A43" s="320" t="s">
        <v>113</v>
      </c>
      <c r="B43" s="320" t="s">
        <v>120</v>
      </c>
    </row>
    <row r="44" spans="1:3" x14ac:dyDescent="0.25">
      <c r="A44" s="106" t="s">
        <v>168</v>
      </c>
      <c r="B44" s="106" t="s">
        <v>111</v>
      </c>
    </row>
    <row r="45" spans="1:3" x14ac:dyDescent="0.25">
      <c r="A45" s="106" t="s">
        <v>169</v>
      </c>
      <c r="B45" s="107" t="s">
        <v>112</v>
      </c>
    </row>
    <row r="46" spans="1:3" x14ac:dyDescent="0.25">
      <c r="A46" s="107" t="s">
        <v>170</v>
      </c>
      <c r="B46" s="107" t="s">
        <v>117</v>
      </c>
    </row>
    <row r="47" spans="1:3" x14ac:dyDescent="0.25">
      <c r="A47" s="107" t="s">
        <v>171</v>
      </c>
      <c r="B47" s="107" t="s">
        <v>118</v>
      </c>
    </row>
    <row r="48" spans="1:3" ht="13" thickBot="1" x14ac:dyDescent="0.3">
      <c r="A48" s="323"/>
      <c r="B48" s="323"/>
      <c r="C48" s="14"/>
    </row>
    <row r="49" spans="1:6" ht="27.75" customHeight="1" thickBot="1" x14ac:dyDescent="0.35">
      <c r="A49" s="260"/>
      <c r="B49" s="261"/>
      <c r="D49" s="265"/>
      <c r="E49" s="271" t="s">
        <v>124</v>
      </c>
      <c r="F49" s="266" t="s">
        <v>126</v>
      </c>
    </row>
    <row r="50" spans="1:6" ht="45" customHeight="1" thickBot="1" x14ac:dyDescent="0.3">
      <c r="A50" s="260"/>
      <c r="B50" s="261" t="s">
        <v>134</v>
      </c>
      <c r="C50" s="15"/>
      <c r="D50" s="276" t="s">
        <v>125</v>
      </c>
      <c r="E50" s="272" t="s">
        <v>127</v>
      </c>
      <c r="F50" s="270" t="s">
        <v>128</v>
      </c>
    </row>
    <row r="51" spans="1:6" ht="21.75" customHeight="1" x14ac:dyDescent="0.25">
      <c r="A51" s="260"/>
      <c r="B51" s="261"/>
      <c r="C51" s="15"/>
      <c r="D51" s="277" t="s">
        <v>4</v>
      </c>
      <c r="E51" s="273">
        <v>4</v>
      </c>
      <c r="F51" s="269" t="s">
        <v>135</v>
      </c>
    </row>
    <row r="52" spans="1:6" ht="21.75" customHeight="1" x14ac:dyDescent="0.25">
      <c r="A52" s="260"/>
      <c r="B52" s="261"/>
      <c r="C52" s="15"/>
      <c r="D52" s="278" t="s">
        <v>5</v>
      </c>
      <c r="E52" s="274">
        <v>3</v>
      </c>
      <c r="F52" s="267" t="s">
        <v>136</v>
      </c>
    </row>
    <row r="53" spans="1:6" ht="21.75" customHeight="1" x14ac:dyDescent="0.25">
      <c r="A53" s="260"/>
      <c r="B53" s="261"/>
      <c r="C53" s="15"/>
      <c r="D53" s="279" t="s">
        <v>41</v>
      </c>
      <c r="E53" s="274">
        <v>2</v>
      </c>
      <c r="F53" s="267" t="s">
        <v>137</v>
      </c>
    </row>
    <row r="54" spans="1:6" ht="21.75" customHeight="1" x14ac:dyDescent="0.25">
      <c r="A54" s="260"/>
      <c r="B54" s="261"/>
      <c r="C54" s="15"/>
      <c r="D54" s="280" t="s">
        <v>78</v>
      </c>
      <c r="E54" s="274">
        <v>1</v>
      </c>
      <c r="F54" s="267" t="s">
        <v>130</v>
      </c>
    </row>
    <row r="55" spans="1:6" ht="21.75" customHeight="1" thickBot="1" x14ac:dyDescent="0.3">
      <c r="A55" s="260"/>
      <c r="B55" s="261"/>
      <c r="C55" s="15"/>
      <c r="D55" s="281" t="s">
        <v>18</v>
      </c>
      <c r="E55" s="275" t="s">
        <v>129</v>
      </c>
      <c r="F55" s="268" t="s">
        <v>129</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Props1.xml><?xml version="1.0" encoding="utf-8"?>
<ds:datastoreItem xmlns:ds="http://schemas.openxmlformats.org/officeDocument/2006/customXml" ds:itemID="{7206ED4C-168B-4B96-9518-822F166C0561}"/>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AD789124-D42E-41EA-9C34-CFE157928930}">
  <ds:schemaRefs>
    <ds:schemaRef ds:uri="http://purl.org/dc/dcmitype/"/>
    <ds:schemaRef ds:uri="http://schemas.microsoft.com/sharepoint/v3"/>
    <ds:schemaRef ds:uri="http://purl.org/dc/elements/1.1/"/>
    <ds:schemaRef ds:uri="http://www.w3.org/XML/1998/namespace"/>
    <ds:schemaRef ds:uri="http://schemas.microsoft.com/office/infopath/2007/PartnerControls"/>
    <ds:schemaRef ds:uri="http://schemas.microsoft.com/office/2006/documentManagement/types"/>
    <ds:schemaRef ds:uri="http://schemas.openxmlformats.org/package/2006/metadata/core-propertie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4</vt:i4>
      </vt:variant>
    </vt:vector>
  </HeadingPairs>
  <TitlesOfParts>
    <vt:vector size="9" baseType="lpstr">
      <vt:lpstr>Profile</vt:lpstr>
      <vt:lpstr>Register</vt:lpstr>
      <vt:lpstr>Questionnaire</vt:lpstr>
      <vt:lpstr>used codes in "Sources" (Quest)</vt:lpstr>
      <vt:lpstr>Guidance</vt:lpstr>
      <vt:lpstr>Profile!Druckbereich</vt:lpstr>
      <vt:lpstr>Register!Druckbereich</vt:lpstr>
      <vt:lpstr>Questionnaire!Drucktitel</vt:lpstr>
      <vt:lpstr>Register!Drucktitel</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Nicolay Gian</cp:lastModifiedBy>
  <cp:lastPrinted>2019-05-03T14:04:05Z</cp:lastPrinted>
  <dcterms:created xsi:type="dcterms:W3CDTF">2012-01-04T16:00:22Z</dcterms:created>
  <dcterms:modified xsi:type="dcterms:W3CDTF">2019-05-03T15:52:19Z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