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0" yWindow="-405" windowWidth="15090" windowHeight="5220"/>
  </bookViews>
  <sheets>
    <sheet name="Profile" sheetId="1" r:id="rId1"/>
    <sheet name="Register" sheetId="2" r:id="rId2"/>
    <sheet name="Questionnaire" sheetId="3" r:id="rId3"/>
    <sheet name="Guidance" sheetId="4" r:id="rId4"/>
    <sheet name="Feuil1" sheetId="5" r:id="rId5"/>
  </sheets>
  <definedNames>
    <definedName name="_xlnm._FilterDatabase" localSheetId="2" hidden="1">Questionnaire!$A$1:$N$120</definedName>
    <definedName name="_xlnm.Print_Titles" localSheetId="2">Questionnaire!$2:$2</definedName>
    <definedName name="_xlnm.Print_Titles" localSheetId="1">Register!$1:$4</definedName>
    <definedName name="_xlnm.Print_Area" localSheetId="0">Profile!$A$1:$G$29</definedName>
    <definedName name="_xlnm.Print_Area" localSheetId="2">Questionnaire!$A$1:$L$121</definedName>
    <definedName name="_xlnm.Print_Area" localSheetId="1">Register!$A$1:$I$39</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11" i="4" l="1"/>
  <c r="A10" i="4"/>
  <c r="A12" i="4"/>
  <c r="A13" i="4" s="1"/>
  <c r="A15" i="4" s="1"/>
  <c r="A16" i="4" s="1"/>
  <c r="A17" i="4" s="1"/>
  <c r="A18" i="4" s="1"/>
  <c r="A20" i="4" s="1"/>
  <c r="I39" i="2"/>
  <c r="I38" i="2"/>
  <c r="I37" i="2"/>
  <c r="I36" i="2"/>
  <c r="I35" i="2"/>
  <c r="I32" i="2"/>
  <c r="I31" i="2"/>
  <c r="I30" i="2"/>
  <c r="I28" i="2"/>
  <c r="I27" i="2"/>
  <c r="I26" i="2"/>
  <c r="I25" i="2"/>
  <c r="I24" i="2"/>
  <c r="I22" i="2"/>
  <c r="I21" i="2"/>
  <c r="I20" i="2"/>
  <c r="I19" i="2"/>
  <c r="I18" i="2"/>
  <c r="I17" i="2"/>
  <c r="I15" i="2"/>
  <c r="I14" i="2"/>
  <c r="I13" i="2"/>
  <c r="I12" i="2"/>
  <c r="I10" i="2"/>
  <c r="I9" i="2"/>
  <c r="I8" i="2"/>
  <c r="I7" i="2"/>
  <c r="I6" i="2"/>
  <c r="E119" i="3" l="1"/>
  <c r="E118" i="3"/>
  <c r="E117" i="3"/>
  <c r="E120" i="3" s="1"/>
  <c r="E114" i="3"/>
  <c r="E113" i="3"/>
  <c r="E112" i="3"/>
  <c r="E115" i="3" s="1"/>
  <c r="E109" i="3"/>
  <c r="E108" i="3"/>
  <c r="E105" i="3"/>
  <c r="E104" i="3"/>
  <c r="E103" i="3"/>
  <c r="E99" i="3"/>
  <c r="E98" i="3"/>
  <c r="E97" i="3"/>
  <c r="E100" i="3" s="1"/>
  <c r="E94" i="3"/>
  <c r="E93" i="3"/>
  <c r="E90" i="3"/>
  <c r="E89" i="3"/>
  <c r="E88" i="3"/>
  <c r="E87" i="3"/>
  <c r="E83" i="3"/>
  <c r="E82" i="3"/>
  <c r="E84" i="3" s="1"/>
  <c r="E79" i="3"/>
  <c r="E78" i="3"/>
  <c r="E77" i="3"/>
  <c r="E74" i="3"/>
  <c r="E73" i="3"/>
  <c r="E75" i="3" s="1"/>
  <c r="E70" i="3"/>
  <c r="E69" i="3"/>
  <c r="E65" i="3"/>
  <c r="E64" i="3"/>
  <c r="E66" i="3" s="1"/>
  <c r="E61" i="3"/>
  <c r="E60" i="3"/>
  <c r="E59" i="3"/>
  <c r="E58" i="3"/>
  <c r="E55" i="3"/>
  <c r="E54" i="3"/>
  <c r="E53" i="3"/>
  <c r="E52" i="3"/>
  <c r="E51" i="3"/>
  <c r="E48" i="3"/>
  <c r="E47" i="3"/>
  <c r="E46" i="3"/>
  <c r="E45" i="3"/>
  <c r="E42" i="3"/>
  <c r="E41" i="3"/>
  <c r="E37" i="3"/>
  <c r="E36" i="3"/>
  <c r="E35" i="3"/>
  <c r="E34" i="3"/>
  <c r="E31" i="3"/>
  <c r="E30" i="3"/>
  <c r="E29" i="3"/>
  <c r="E28" i="3"/>
  <c r="E25" i="3"/>
  <c r="E24" i="3"/>
  <c r="E20" i="3"/>
  <c r="E19" i="3"/>
  <c r="E21" i="3" s="1"/>
  <c r="E16" i="3"/>
  <c r="E17" i="3" s="1"/>
  <c r="E13" i="3"/>
  <c r="E12" i="3"/>
  <c r="E9" i="3"/>
  <c r="E8" i="3"/>
  <c r="E7" i="3"/>
  <c r="E6" i="3"/>
  <c r="E5" i="3"/>
  <c r="E71" i="3" l="1"/>
  <c r="E95" i="3"/>
  <c r="E110" i="3"/>
  <c r="E106" i="3"/>
  <c r="E91" i="3"/>
  <c r="E80" i="3"/>
  <c r="E62" i="3"/>
  <c r="E56" i="3"/>
  <c r="E49" i="3"/>
  <c r="E43" i="3"/>
  <c r="E38" i="3"/>
  <c r="E32" i="3"/>
  <c r="E14" i="3"/>
  <c r="E10" i="3"/>
  <c r="E26" i="3"/>
  <c r="H33" i="2"/>
  <c r="A32" i="2"/>
  <c r="A31" i="2"/>
  <c r="A30" i="2"/>
  <c r="A29" i="2"/>
  <c r="A18" i="1" s="1"/>
  <c r="I33" i="2" l="1"/>
  <c r="G18" i="1"/>
  <c r="F100" i="3"/>
  <c r="D100" i="3"/>
  <c r="I100" i="3" s="1"/>
  <c r="D95" i="3"/>
  <c r="I95" i="3" s="1"/>
  <c r="F91" i="3"/>
  <c r="D91" i="3"/>
  <c r="I91" i="3" s="1"/>
  <c r="F95" i="3"/>
  <c r="D1" i="2"/>
  <c r="G1" i="2"/>
  <c r="J1" i="3"/>
  <c r="D1" i="3"/>
  <c r="B1" i="3"/>
  <c r="A1" i="2"/>
  <c r="J100" i="3" l="1"/>
  <c r="B32" i="2" s="1"/>
  <c r="J95" i="3"/>
  <c r="B31" i="2" s="1"/>
  <c r="J91" i="3"/>
  <c r="B30"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D32" i="2" l="1"/>
  <c r="C32" i="2"/>
  <c r="D31" i="2"/>
  <c r="C31" i="2"/>
  <c r="C30" i="2"/>
  <c r="D30" i="2"/>
  <c r="B33" i="2"/>
  <c r="C33" i="2" s="1"/>
  <c r="C18" i="1" s="1"/>
  <c r="D62" i="3"/>
  <c r="D66" i="3"/>
  <c r="D106" i="3"/>
  <c r="D115" i="3"/>
  <c r="D110" i="3"/>
  <c r="D71" i="3"/>
  <c r="F18" i="1"/>
  <c r="D43" i="3"/>
  <c r="D26" i="3"/>
  <c r="I26" i="3" s="1"/>
  <c r="J26" i="3" s="1"/>
  <c r="D32" i="3"/>
  <c r="D38" i="3"/>
  <c r="D84" i="3"/>
  <c r="D120" i="3"/>
  <c r="D17" i="3"/>
  <c r="D33" i="2" l="1"/>
  <c r="E18" i="1" s="1"/>
  <c r="D18" i="1"/>
  <c r="F49" i="3"/>
  <c r="D49" i="3"/>
  <c r="D14" i="3"/>
  <c r="I14" i="3" s="1"/>
  <c r="J14" i="3" s="1"/>
  <c r="D21" i="3"/>
  <c r="D10" i="3" l="1"/>
  <c r="I10" i="3" s="1"/>
  <c r="J10" i="3" l="1"/>
  <c r="B6" i="2" s="1"/>
  <c r="C6" i="2" s="1"/>
  <c r="F80" i="3"/>
  <c r="I80" i="3"/>
  <c r="F75" i="3"/>
  <c r="I75" i="3"/>
  <c r="F71" i="3"/>
  <c r="J80" i="3" l="1"/>
  <c r="B26" i="2" s="1"/>
  <c r="C26" i="2" s="1"/>
  <c r="J75" i="3"/>
  <c r="B25" i="2" s="1"/>
  <c r="C25" i="2" s="1"/>
  <c r="H39" i="2"/>
  <c r="F19" i="1" s="1"/>
  <c r="G12" i="1"/>
  <c r="H28" i="2"/>
  <c r="F17" i="1" s="1"/>
  <c r="H22" i="2"/>
  <c r="H10" i="2"/>
  <c r="F14" i="1" s="1"/>
  <c r="H15" i="2"/>
  <c r="F15" i="1" s="1"/>
  <c r="I15" i="1"/>
  <c r="I19" i="1"/>
  <c r="I14" i="1"/>
  <c r="I20" i="1" s="1"/>
  <c r="I17" i="1"/>
  <c r="I16" i="1"/>
  <c r="G19" i="1" l="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120" i="3" l="1"/>
  <c r="B38" i="2" s="1"/>
  <c r="C38" i="2" s="1"/>
  <c r="J71" i="3"/>
  <c r="B24" i="2" s="1"/>
  <c r="J38" i="3"/>
  <c r="B14" i="2" s="1"/>
  <c r="C14"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J110" i="3" l="1"/>
  <c r="B36" i="2" s="1"/>
  <c r="C36" i="2" s="1"/>
  <c r="C24" i="2"/>
  <c r="D24" i="2"/>
  <c r="J21" i="3"/>
  <c r="B9" i="2" s="1"/>
  <c r="C9" i="2" s="1"/>
  <c r="B15" i="2"/>
  <c r="C15" i="2" s="1"/>
  <c r="D21" i="2"/>
  <c r="D19" i="2"/>
  <c r="D18" i="2"/>
  <c r="B35" i="2"/>
  <c r="C35" i="2" s="1"/>
  <c r="B37" i="2"/>
  <c r="C37" i="2" s="1"/>
  <c r="B27" i="2"/>
  <c r="D14" i="2"/>
  <c r="D17" i="2"/>
  <c r="D25" i="2"/>
  <c r="B20" i="2"/>
  <c r="D13" i="2"/>
  <c r="B7" i="2"/>
  <c r="D8" i="2"/>
  <c r="D9" i="2" l="1"/>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<sst xmlns="http://schemas.openxmlformats.org/spreadsheetml/2006/main" count="561" uniqueCount="357">
  <si>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</si>
  <si>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</si>
  <si>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</si>
  <si>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</si>
  <si>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</si>
  <si>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</si>
  <si>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</si>
  <si>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</si>
  <si>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</si>
  <si>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</si>
  <si>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</si>
  <si>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</si>
  <si>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</si>
  <si>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</si>
  <si>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</si>
  <si>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</si>
  <si>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</si>
  <si>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</si>
  <si>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</si>
  <si>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</si>
  <si>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</si>
  <si>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</si>
  <si>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</si>
  <si>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</si>
  <si>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</si>
  <si>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</si>
  <si>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</si>
  <si>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</si>
  <si>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</si>
  <si>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</si>
  <si>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</si>
  <si>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</si>
  <si>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</si>
  <si>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</si>
  <si>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</si>
  <si>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</si>
  <si>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</si>
  <si>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</si>
  <si>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</si>
  <si>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</si>
  <si>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</si>
  <si>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</si>
  <si>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</si>
  <si>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</si>
  <si>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</si>
  <si>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</si>
  <si>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</si>
  <si>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</si>
  <si>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</si>
  <si>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</si>
  <si>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</si>
  <si>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</si>
  <si>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</si>
  <si>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</si>
  <si>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</si>
  <si>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</si>
  <si>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</si>
  <si>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</si>
  <si>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</si>
  <si>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</si>
  <si>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</si>
  <si>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</si>
  <si>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</si>
  <si>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</si>
  <si>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</si>
  <si>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</si>
  <si>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</si>
  <si>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</si>
  <si>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</si>
  <si>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</si>
  <si>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</si>
  <si>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</si>
  <si>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</si>
  <si>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</si>
  <si>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</si>
  <si>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</si>
  <si>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</si>
  <si>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</si>
  <si>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</si>
  <si>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</si>
  <si>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</si>
  <si>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</si>
  <si>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</si>
  <si>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</si>
  <si>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</si>
  <si>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</si>
  <si>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</si>
  <si>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</si>
  <si>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</si>
  <si>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</si>
  <si>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</si>
  <si>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</si>
  <si>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</si>
  <si>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</si>
  <si>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</si>
  <si>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</si>
  <si>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</si>
  <si>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</si>
  <si>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</si>
  <si>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</si>
  <si>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</si>
  <si>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</si>
  <si>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</si>
  <si>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</si>
  <si>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</si>
  <si>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</si>
  <si>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</si>
  <si>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</si>
  <si>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</si>
  <si>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</si>
  <si>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</si>
  <si>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</si>
  <si>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</si>
  <si>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</si>
  <si>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</si>
  <si>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</si>
  <si>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</si>
  <si>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</si>
  <si>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</si>
  <si>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</si>
  <si>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</si>
  <si>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</si>
  <si>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</si>
  <si>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</si>
  <si>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</si>
  <si>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</si>
  <si>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</si>
  <si>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</si>
  <si>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</si>
  <si>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</si>
  <si>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</si>
  <si>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</si>
  <si>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</si>
  <si>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</si>
  <si>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</si>
  <si>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</si>
  <si>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</si>
  <si>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</si>
  <si>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</si>
  <si>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</si>
  <si>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</si>
  <si>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</si>
  <si>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</si>
  <si>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</si>
  <si>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</si>
  <si>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</si>
  <si>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</si>
  <si>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</si>
  <si>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</si>
  <si>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</si>
  <si>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</si>
  <si>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</si>
  <si>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</si>
  <si>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</si>
  <si>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</si>
  <si>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</si>
  <si>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</si>
  <si>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</si>
  <si>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</si>
  <si>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</si>
  <si>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</si>
  <si>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</si>
  <si>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</si>
  <si>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</si>
  <si>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</si>
  <si>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</si>
  <si>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</si>
  <si>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</si>
  <si>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</si>
  <si>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</si>
  <si>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</si>
  <si>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</si>
  <si>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</si>
  <si>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</si>
  <si>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</si>
  <si>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</si>
  <si>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</si>
  <si>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</si>
  <si>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</si>
  <si>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</si>
  <si>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</si>
  <si>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</si>
  <si>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</si>
  <si>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</si>
  <si>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</si>
  <si>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</si>
  <si>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</si>
  <si>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</si>
  <si>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</si>
  <si>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</si>
  <si>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</si>
  <si>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</si>
  <si>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</si>
  <si>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</si>
  <si>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</si>
  <si>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</si>
  <si>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</si>
  <si>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</si>
  <si>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</si>
  <si>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</si>
  <si>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</si>
  <si>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</si>
  <si>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</si>
  <si>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</si>
  <si>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</si>
  <si>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</si>
  <si>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</si>
  <si>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</si>
  <si>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</si>
  <si>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</si>
  <si>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</si>
  <si>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</si>
  <si>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</si>
  <si>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</si>
  <si>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</si>
  <si>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</si>
  <si>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</si>
  <si>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</si>
  <si>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</si>
  <si>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beef value chain</t>
  </si>
  <si>
    <t>Zimbabwe</t>
  </si>
  <si>
    <t xml:space="preserve">Despite a legislative framework in favour of women rights, women are still highly discriminate by the traditional practices and have been sidelined by the last land reform. </t>
  </si>
  <si>
    <t xml:space="preserve">very low since access to credit depends on land and cattle ownership for securing loans. </t>
  </si>
  <si>
    <t xml:space="preserve">women are litte represented in the decision bodies </t>
  </si>
  <si>
    <t>Access to cattle draft power is more difficult for women.</t>
  </si>
  <si>
    <t>cattle ownership contributes to increase farm resilience</t>
  </si>
  <si>
    <t>poor conditions but not specific to beef sector</t>
  </si>
  <si>
    <t>cattle income is used to pay school fees</t>
  </si>
  <si>
    <t>no specific vocational training. Workers learn by doing.</t>
  </si>
  <si>
    <t>poor access but not specific to the beef value chain</t>
  </si>
  <si>
    <t>formal employements in the commercial sector give access to health insurance</t>
  </si>
  <si>
    <t xml:space="preserve">Freedom of association is problematic in the context of Zimbabwe, including in the agriculture sector (but not specific to the beef sector). </t>
  </si>
  <si>
    <t xml:space="preserve">No evidence of forced labour </t>
  </si>
  <si>
    <t>reports.</t>
  </si>
  <si>
    <t>Reports,  national  statistics</t>
  </si>
  <si>
    <t>reports</t>
  </si>
  <si>
    <t>Beef value chain development can contribute to increase micronutrients and protein intakes.</t>
  </si>
  <si>
    <t>see 5,1,1</t>
  </si>
  <si>
    <t>As beef production relies on a large number of small scale farms, is not concentrated (nor in time, nor in space) it is difficult for farmers to organize and negociate wtith output  markets.(input market is limited)</t>
  </si>
  <si>
    <t>Women are mainly involved in communal actvities in relation with education and health</t>
  </si>
  <si>
    <t>National statistics. Interviews with  Employment Council director and companies owners</t>
  </si>
  <si>
    <t xml:space="preserve">National statistics. </t>
  </si>
  <si>
    <t>National statistics. Focus groups and interviews with farmers</t>
  </si>
  <si>
    <t>6.4.1  labour migration</t>
  </si>
  <si>
    <t>Remittances contribute to buy cattle.</t>
  </si>
  <si>
    <t>There are numerous contols of cattle  movement with numerous fees to be paid. These controls are supposed to limit theft and diseases spreading.  But they encourage corruption. They also limit trade options and  the mobility required in a grazing systems submitted to regular droughts periods.</t>
  </si>
  <si>
    <t xml:space="preserve">6.4.2 animal </t>
  </si>
  <si>
    <t xml:space="preserve">Interviews with farmers, vet services, abattoirs </t>
  </si>
  <si>
    <t xml:space="preserve">Children may be involved in familial herding and milking but there is no evidence of any negative impact on shool attendance </t>
  </si>
  <si>
    <t>Accidents related to cattle are rare</t>
  </si>
  <si>
    <t>No evidence of discrimination.</t>
  </si>
  <si>
    <t>Children value cattle rearing and consider it as an attractive job</t>
  </si>
  <si>
    <t>Interviews with companies' owners.</t>
  </si>
  <si>
    <t>Previous studies and reports.</t>
  </si>
  <si>
    <t>Policies, laws and procedure are numerous and complex. In the present context of political changes (with Mugabe departure), there is a high uncertainty for all stakeholders on what will be the next orientations in agriculture and livestock policies.</t>
  </si>
  <si>
    <t>see above</t>
  </si>
  <si>
    <t>Interviews at Empl. Council,  Farmers' Union,  and Farm Workers' Union</t>
  </si>
  <si>
    <t>Interviews at  Employment Council,  Farm workers' union</t>
  </si>
  <si>
    <t>Women participation in the value chain is low. But the different projects (i.e. pen fattening) encourage actively their participation.</t>
  </si>
  <si>
    <t>Rural women own mainly goats</t>
  </si>
  <si>
    <t xml:space="preserve">Interviews with local vet. services </t>
  </si>
  <si>
    <t>low participation in accordance with local norms</t>
  </si>
  <si>
    <t>The production (beef meat) supplies the national market (no export) and increases national food availability.  Rural markets are supplied by low quality meat (offals and lower grade of caracass)</t>
  </si>
  <si>
    <t>As a source of draft power, cattle  increase labour productivity and yield.</t>
  </si>
  <si>
    <t>Previous studies, interviews with farmers</t>
  </si>
  <si>
    <t>Milk in surplus is sold and the money is used to buy food for the household.</t>
  </si>
  <si>
    <t>FGD with pupils in Chiredzi. Interview with the representative of workers committee in an abattoir.</t>
  </si>
  <si>
    <t>Land dispute is a crucial issue in the country but Zimbabwe has not  engaged  in the principles established by the VGGT . Private companies do not refer to VGGT</t>
  </si>
  <si>
    <t xml:space="preserve">Different projects in the past have affected and still affect land and water rights, and with consequences on  cattle management, such as: the fast track land reform, the park and wildlife management, and the FMD zoning. They have been conducted with no consideration of the principles exposed in the Guide . </t>
  </si>
  <si>
    <t>Previous studies and reports. FGD with farmers</t>
  </si>
  <si>
    <t>Previous studies and reports. Interviews at Ministry of Agriculture, Dir of Vet Services, Farmer's Unions, Commodities Associations...</t>
  </si>
  <si>
    <t>Previous studies and reports. Interviews at Ministry of Agriculture, Dir of Vet Services, Farmers Unions, Livestock and Meat Advisory Council.</t>
  </si>
  <si>
    <t>Compensation of the past large cattle farms  owners  is still a pending and sensitive  issue</t>
  </si>
  <si>
    <t xml:space="preserve">For the formal sector (abattoirs, feed companies...) there is a strong legislative framework. Controls are numerous in abattoirs in relation with health and hygien issues. </t>
  </si>
  <si>
    <t>women are littel involved in cattle production.</t>
  </si>
  <si>
    <t>women have controled on milk income</t>
  </si>
  <si>
    <t>nothing specific to the beef value chain</t>
  </si>
  <si>
    <t>A consultation of people (farmers, local vet services, traders, abattoirs...) should be organized (for example on FMD management options)</t>
  </si>
  <si>
    <t>National statistisc. Interview with the staff of a workers union.</t>
  </si>
  <si>
    <t>FGD with women</t>
  </si>
  <si>
    <t>FGD with farmers</t>
  </si>
  <si>
    <t>Workers in the vet drugs companies  are exposed to chemicals with potential health consequences.</t>
  </si>
  <si>
    <t xml:space="preserve">Workers have a weak position in the value chain: lack of freedom of association, importance of casual works, lack of formal contract (except in large scale abattoirs and feed companies). </t>
  </si>
  <si>
    <t xml:space="preserve">It is not just a problem of protective clothes. The standards for drugs storage should be clarified in the legislation and controlled. </t>
  </si>
  <si>
    <t>The development of the beef VC can increase the tensions for the use of the grazing areas, in particular where the status (ownership) of these grazing areas is unclear. Restoring the past FMD zoning  could contribute to restore a dualistic animal farming system.</t>
  </si>
  <si>
    <t>there is a need to better understand the production systems in the large scale commercial farms, and how it is impacted by the recent changes in land policies (opportunities for land renting, 99-years leasing...) and how this could impact the VC in the next future.</t>
  </si>
  <si>
    <t>Attention should be given that public investement in the beef value chain  can also benefit  for small livestock (e.g. extension services).</t>
  </si>
  <si>
    <t>There is a risk for women investing in the beef VC chain to be sidelined  from decisions that might have an impact on their investment.</t>
  </si>
  <si>
    <t>Cattle are essential for food availiity and accessibility</t>
  </si>
  <si>
    <t>The increase in cattle off take could make more difficult  accessing to draught power, for women in particular (and all those who need to rent draft animal).</t>
  </si>
  <si>
    <t>cf 4.2</t>
  </si>
  <si>
    <t>There is a strong risk that investments in the restoration of a foot-and-mouth disease fence will be made without taking into account the "new" land use and users  (compared to the period before the land reform)</t>
  </si>
  <si>
    <t>The asymmetry in market information (prices and trends for cattle, feed...) increase the economic risks for farmers.</t>
  </si>
  <si>
    <t xml:space="preserve">In the Livestock and Meat Advisory  Council (LMAC), there is no beef producers' association. (but there is an abattoirs' association, a feed producers' association...). The risk for producers is to be sidelined from decision making in the beef VC </t>
  </si>
  <si>
    <t>Relevant issue for other works: what is the strength of "traditional" associations and arrangements in areas of restlement?</t>
  </si>
  <si>
    <t>Housing is said to be problematic for farm workers but the issue is no specific to the beef VC</t>
  </si>
  <si>
    <t>The problem is not specific to the beef VC. In the beef sector, it could be mitigated by  strengthening the workers' committees in the companies (abattoirs, vet drugs and feed companies...)</t>
  </si>
  <si>
    <t>Relevant issues by other works:  legislation on vet drugs storage, safety in small scale rural abattoirs.</t>
  </si>
  <si>
    <t xml:space="preserve">Other options (than zoning) for FMD control should be explored : vaccination, Commodity Based Trade, animal tracking system... </t>
  </si>
  <si>
    <t>Farmers' unions are not strong enough to obtain the payment of the fifth quarter and the revision of the carcass grading system. This affects the economic margin of producers and their vulnerability to economic risks</t>
  </si>
  <si>
    <t>Participation and consultation are lacking. It can contribute to a low implementabilty of the livestock policies or increasing inequity</t>
  </si>
  <si>
    <t xml:space="preserve">Donors should invest in  areas of resettlement in order to support mechanisms for land dispute resolution, land securitization, waters points rehabilitation... </t>
  </si>
  <si>
    <t>Relevant issue by other works: investigating living conditions in the neighbourhood of abattoirs, in relation with waste management.</t>
  </si>
  <si>
    <t>Opportunities for women in the beef VC are limited, and mainly restricted to the production stage at farm level . But as  cattle acquisition is difficult for women, the risk is to exclude women from the direct benefit of a potential beef VC development.</t>
  </si>
  <si>
    <t xml:space="preserve">There is a risk that  investments in the beef VC compete with  women activities (e.g. goat raising).  </t>
  </si>
  <si>
    <t>Rural women should be helped to acquiring their first head of cattle.</t>
  </si>
  <si>
    <t xml:space="preserve">The number of women with responsibilities in each  Livestock Development Committee  should be proportionate of the number of women resgistered in this committee (i.e. female "stock card holders") </t>
  </si>
  <si>
    <t xml:space="preserve">It is important to avoid to set up projects or short term policies that would encourage an important destocking (the command livestock programme?) and change herd structure. Herd structure (old animals, high number of female) is adapted and reflects the diversity of cattle functions.  </t>
  </si>
  <si>
    <t xml:space="preserve">Incentives should be given for the set up of a producers' association inside LMAC representing their diversity. </t>
  </si>
  <si>
    <t xml:space="preserve">A market information systems should be set up for farmers. It coudl be  based on the network of dip tanks. </t>
  </si>
  <si>
    <t xml:space="preserve">Movements of farmers and their herd are more difficult for small scale farmers. The control  is not adapted to the fluidity required for the functionning of the present market chain (many stakholders all over the country) and for strengthening the resilience to the increasing frequency of drought events. </t>
  </si>
  <si>
    <t>Interviews with companies owners , members of a farm worker's union, the Employement Council,  workers' committee  in an abattoir. ILO report</t>
  </si>
  <si>
    <t>interviews with the staff of a farm workers' union. ILO report.</t>
  </si>
  <si>
    <t>Interview with the executive director of the Employment Council and with the staff of a farm workers' union</t>
  </si>
  <si>
    <t>interview with the staff of a farm workers' union. ILO report.</t>
  </si>
  <si>
    <t>Interviews with teachers and a Focus Group Discussion (FGD) with pupils in Chiredzi District</t>
  </si>
  <si>
    <t>Interviews with the staff of the  Hospital in Chiredzi, companies owners , farm workers' union, Employment Council, dip tank attendants and one representant of a workers' committee in an abattoir.</t>
  </si>
  <si>
    <t>Interviews with  the executive director of the Employement Council (EC), companies' owners, farmers and one representant of a workers' committee  in an abattoir.</t>
  </si>
  <si>
    <t>National statistics</t>
  </si>
  <si>
    <t>Observations of prices  in two supermarkets. FGD with women. Interviews with butchers</t>
  </si>
  <si>
    <t>our own observations from one FGD with farmers (male and female), and other interviews (Veterinary  staff, research institutes)</t>
  </si>
  <si>
    <t>FGD with women. Nat. Statistic</t>
  </si>
  <si>
    <t>Focus group discussion (FGD) with women. Interviews with companies' owners and NGO project managers.</t>
  </si>
  <si>
    <t>FGD with women. Interviews with companies' owners</t>
  </si>
  <si>
    <t>FGD with women. National statistics</t>
  </si>
  <si>
    <t>FGD with women, national stat.</t>
  </si>
  <si>
    <t>Focus group discussion (FGD) with women. Reports</t>
  </si>
  <si>
    <t xml:space="preserve">Interviews with the staff of a farm workers' union, farmers' unions (GAPWUZ, CFU, ZFU, ZNFU) and  commodities association (LMAC, Stock feed manufactures). </t>
  </si>
  <si>
    <t>Interviews with the staff of farmers' unions (CFU, ZFU, ZNFU) and  commodities association (LMAC, Stock feed manufactures). ILO report.</t>
  </si>
  <si>
    <t>Interview with members of a  Livestock Development Committe and  of a pen fattening group.</t>
  </si>
  <si>
    <t>All the interviews with the different stakeholders</t>
  </si>
  <si>
    <t>National statistics. Interview with the staff of a workers' union</t>
  </si>
  <si>
    <t>National statistics. Focus group discussions and interviews with farmers</t>
  </si>
  <si>
    <t>Interviews with  Vet Services and abattoirs' owners</t>
  </si>
  <si>
    <t xml:space="preserve">Most workers in the value chain are communal farmers self-employed. For contract jobs, there are relatively fair contracts in the abattoirs. For informal jobs, there are many problems but they are not specfic to the beef value chain. </t>
  </si>
  <si>
    <t>Working conditons in large sacle commercial abattoirs are good but the situation is probably more problematic in vet drugs companies : workers in charge of storage and repackaging are exposed to chemicals</t>
  </si>
  <si>
    <t>Wages in agriculture are low compared to the poverty line and to wages  in other economic sectors. Wages in agroindustries (i.e. abbattoirs) are more attractive and above the official mimimum wage for the sector.</t>
  </si>
  <si>
    <t>Projects and policies are implemenetd without local consultation and information.</t>
  </si>
  <si>
    <t xml:space="preserve">the different options for livestock policies are not exposed and discussed. For example, an ambitious "Command livestock programme"  has been annouced by the Government but no one knows exactly what is the content and how it will be implemented and funded.  </t>
  </si>
  <si>
    <t>The 2000 Land reform contributed to a more equitable access to land and has allowed  the involvement of new smallholders in the beef value chain. But the securitization of tenure rights is still to be done.</t>
  </si>
  <si>
    <t>The process of compensation for evicted farm workers (the "retrenchment package") is still uncompleted</t>
  </si>
  <si>
    <t>Recently a "Land Commmision Bill" has been set up but with no concrete effects yet visible.</t>
  </si>
  <si>
    <t xml:space="preserve">According to the local social norms, cattle is a male activity. Women are involved at farm level.  At other stages of the VC (abattoirs, feed companies...) their presence is very limited and  mainly in  laundry, canteen, administration department... </t>
  </si>
  <si>
    <t>Livestock extension services are focused on men' cattle to the detriment of women' goats. Women might nevertheless benefit indirectly from these services.</t>
  </si>
  <si>
    <t>women in the fed lot groups have their own income</t>
  </si>
  <si>
    <t>In the organisations related to livestock (i.e. Livestock Development Committe), women are few</t>
  </si>
  <si>
    <t>Women occupy the  trustworthy function of treasurier (e.g. in the Livestock Development Committee)</t>
  </si>
  <si>
    <t xml:space="preserve"> women (farmers, animal health workers, researchers)  hardly speak in a mixed group (male and female).</t>
  </si>
  <si>
    <t>Beef meat is expensive compared to poultry meat, except for offals. Low income consumers mainly consume beef offals.</t>
  </si>
  <si>
    <t>Current diet diversity is very low for most of the consumers. Meat and milk consumption can improve it.</t>
  </si>
  <si>
    <t>see 4.3.2</t>
  </si>
  <si>
    <t>There is no cattle farmer's association at national level. Small scale farmers do not feel represented by the national Farmers' Unions. In the value chain,  commodities associations (abattoirs, feed) are more organized</t>
  </si>
  <si>
    <t>Relevant issue by other works: a cattle producers' association existed in the past. There a need to understand why it has disapeared</t>
  </si>
  <si>
    <t xml:space="preserve">Land and water rights are a major topic, at national level. They raise complex social and political issues, which confront black and white land owners, small and large scale farmers, conservation and agriculture objectives. The beef value chain is embedded in this complex context. 
Food and nutrition/ livelihoods. The beef VC can contribute to increase food availability (in supplying the domestic market) and accessibility (through income generated). But cattle is also an important source of draft power and manure. Cattle also support family livelihoods through punctual sells (Christmas, start of the school year, droughts periods…). The development of the beef value chain has to take into account this multifunctionality, so as to contribute to support farmers' livelihoods.
Gender. At the moment, women have a minor role in the beef VC. The development of the beef value chain can nevertheless bring opportunities for them. It can also compete with their present activities in livestock (small ruminants, poultry).
</t>
  </si>
  <si>
    <t xml:space="preserve">The value chain is more inclusive that it was in the past. But, in the present context of low bargaining power of cattle farmers, absence of consultation of the stakeholders, non-intervention could jeopardize this inclusiveness. There is a need to face the on-going trends (growing number of taxes and fees -i.e tagging systems- supported by farmers without return); political willingness to restore FMD fencing…).
Without intervention, there is a risk that the multifunctionality of cattle at farms level might be jeopardized by some national policies highly focused on beef as a commodity (cattle versus beef). 
Without external support (from donors and NGOs) it is likely that women will not participate to the development of the beef value chain.
</t>
  </si>
  <si>
    <t xml:space="preserve">Very general measures would benefit to the beef value chain and mitigated risks such as: improved enforcement of international standards on labour rights, land and water rights, elimination of discrimination against women. 
Cattle farmers' have a very low bargaining power in the beef value chain. This could be mitigated by supporting cattle producers' associations at local and national level and by setting up a market information system. This can contribute more fair relation in the beef value chain, in relation with topics such as payment of the fifth quarter, the revision of the grading system, the control of taxes rise and of their use....
Extension services in relation with livestock are highly focused on cattle and health issues. In relation with health issues, means are lacking (in particular for the functioning of the dip tanks) and high attention is given to FMD control. There a need to overcome this vet and FMD bias, in order to adapt to the present beef value chain.
This could be done by developing  more inclusive extension services and livestock policies in relation with 1) species (in order to include women' livestock, i.e. goats and poultry), 2) thematic (not only health but also feeding practices for example), 3) diseases (priority should be given to diseases with high mortality), disease control strategies (in relation with FMD, there is a need also to consider alternatives strategies to zoning and exclusion)
At the present, donors' interventions mainly focus on communal farms. But there is a need to include the other types of farms in the interventions (and in particular the ones in the resettlement areas). This will allow to avoid silo thinking, and to take into account the complementarities (present and potential) between these farms (including with large scale farms) in the functioning of the beef value chain.
</t>
  </si>
  <si>
    <t>The beef value chain is more inclusive than it was in the past, at least for small scale male farmers. They represent the larger group in the beef VC. Nevertheless social inclusion and social sustainability are limited and threatened by different elements: lack of participation in decision making and the low bargaining power for the small scale farmers; the current policies and discourses contributing to discredit cattle multi-functionality and farmers rationalities. As a consequence the economic growth in the VC benefits mainly to abattoirs. 
There is a risk that further beef value chain development may weaken cattle multi-functionality and bring competition in accessing resources for small-livestock holders, i.e. rural women. It is possible to mitigate these risks by supporting cattle producers associations (the national association does not exist anymore), services (to overcome the narrow focus on veterinary issues and especially on FMD), and to support NGOs' work in favour of the inclusion of women. There is a need to get a better understanding of cattle farming systems in areas of resettlement (A1 and A2) and large scale farms, and to identify the opportunities to reinforce the complementarities between these different systems.</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</si>
</sst>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18">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7" fillId="0" borderId="23" xfId="0" applyFont="1" applyBorder="1" applyAlignment="1" applyProtection="1">
      <alignment vertical="top" wrapText="1"/>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0" xfId="0" applyFont="1" applyFill="1" applyBorder="1" applyAlignment="1" applyProtection="1">
      <alignment horizontal="left" vertical="top" wrapText="1"/>
      <protection locked="0"/>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2" borderId="43"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9" borderId="6"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22" xfId="0" applyFont="1" applyFill="1" applyBorder="1" applyAlignment="1" applyProtection="1">
      <alignment horizontal="left" vertical="top" wrapText="1"/>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66"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9" fillId="19" borderId="63" xfId="0" applyFont="1" applyFill="1" applyBorder="1" applyAlignment="1" applyProtection="1">
      <alignment horizontal="lef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10" fillId="0" borderId="36"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10" fillId="0" borderId="71" xfId="0" applyFont="1" applyFill="1" applyBorder="1" applyAlignment="1" applyProtection="1">
      <alignment vertical="top" wrapText="1"/>
      <protection locked="0"/>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1" borderId="63" xfId="0" applyFont="1" applyFill="1" applyBorder="1" applyAlignment="1" applyProtection="1">
      <alignment horizontal="left" vertical="top" wrapText="1"/>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71"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9" fillId="11" borderId="64" xfId="0" applyFont="1" applyFill="1" applyBorder="1" applyAlignment="1" applyProtection="1">
      <alignment horizontal="left" vertical="top" wrapText="1"/>
    </xf>
    <xf numFmtId="0" fontId="9" fillId="11" borderId="22" xfId="0" applyFont="1" applyFill="1" applyBorder="1" applyAlignment="1" applyProtection="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10" fillId="0" borderId="65" xfId="0" applyFont="1" applyFill="1" applyBorder="1" applyAlignment="1" applyProtection="1">
      <alignment horizontal="left" vertical="top" wrapText="1"/>
      <protection locked="0"/>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2" fillId="11" borderId="61"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10" fillId="0" borderId="40"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2" fillId="19" borderId="61"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2" fillId="11" borderId="25" xfId="0" applyFont="1" applyFill="1" applyBorder="1" applyAlignment="1" applyProtection="1">
      <alignment horizontal="center" vertical="center"/>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9" fillId="12" borderId="6"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10" fillId="0" borderId="72"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19" borderId="22" xfId="0" applyFont="1" applyFill="1" applyBorder="1" applyProtection="1"/>
    <xf numFmtId="0" fontId="2" fillId="19" borderId="25" xfId="0" applyFont="1" applyFill="1" applyBorder="1" applyAlignment="1" applyProtection="1">
      <alignment horizontal="center" vertical="center"/>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0" fillId="0" borderId="72" xfId="0" applyBorder="1" applyAlignment="1">
      <alignment vertical="top" wrapText="1"/>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44">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2.6</c:v>
                </c:pt>
                <c:pt idx="1">
                  <c:v>1.25</c:v>
                </c:pt>
                <c:pt idx="2">
                  <c:v>1.8699999999999999</c:v>
                </c:pt>
                <c:pt idx="3">
                  <c:v>3.75</c:v>
                </c:pt>
                <c:pt idx="4">
                  <c:v>1.9166666666666667</c:v>
                </c:pt>
                <c:pt idx="5">
                  <c:v>2.1666666666666665</c:v>
                </c:pt>
              </c:numCache>
            </c:numRef>
          </c:val>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axId val="112703360"/>
        <c:axId val="112704896"/>
      </c:radarChart>
      <c:catAx>
        <c:axId val="11270336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fr-FR"/>
          </a:p>
        </c:txPr>
        <c:crossAx val="112704896"/>
        <c:crosses val="autoZero"/>
        <c:auto val="0"/>
        <c:lblAlgn val="ctr"/>
        <c:lblOffset val="100"/>
        <c:noMultiLvlLbl val="0"/>
      </c:catAx>
      <c:valAx>
        <c:axId val="112704896"/>
        <c:scaling>
          <c:orientation val="minMax"/>
          <c:max val="4"/>
          <c:min val="0"/>
        </c:scaling>
        <c:delete val="0"/>
        <c:axPos val="l"/>
        <c:majorGridlines/>
        <c:numFmt formatCode="@" sourceLinked="0"/>
        <c:majorTickMark val="out"/>
        <c:minorTickMark val="none"/>
        <c:tickLblPos val="nextTo"/>
        <c:txPr>
          <a:bodyPr rot="0" vert="horz"/>
          <a:lstStyle/>
          <a:p>
            <a:pPr>
              <a:defRPr/>
            </a:pPr>
            <a:endParaRPr lang="fr-FR"/>
          </a:p>
        </c:txPr>
        <c:crossAx val="112703360"/>
        <c:crosses val="autoZero"/>
        <c:crossBetween val="between"/>
      </c:valAx>
    </c:plotArea>
    <c:legend>
      <c:legendPos val="b"/>
      <c:layout/>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J29"/>
  <sheetViews>
    <sheetView tabSelected="1" view="pageBreakPreview" topLeftCell="D1" zoomScaleNormal="100" zoomScaleSheetLayoutView="100" workbookViewId="0">
      <pane ySplit="3" topLeftCell="A10" activePane="bottomLeft" state="frozen"/>
      <selection pane="bottomLeft" activeCell="A22" sqref="A22:G22"/>
    </sheetView>
  </sheetViews>
  <sheetFormatPr baseColWidth="10" defaultColWidth="8.85546875" defaultRowHeight="12.75" x14ac:dyDescent="0.2"/>
  <cols>
    <col min="1" max="1" width="20" style="95" customWidth="1"/>
    <col min="2" max="2" width="13.28515625" style="95" customWidth="1"/>
    <col min="3" max="3" width="14.28515625" style="95" customWidth="1"/>
    <col min="4" max="4" width="10.42578125" style="95" customWidth="1"/>
    <col min="5" max="5" width="8.42578125" style="95" customWidth="1"/>
    <col min="6" max="6" width="13.42578125" style="95" customWidth="1"/>
    <col min="7" max="7" width="11.28515625" style="95" customWidth="1"/>
    <col min="8" max="8" width="8.85546875" style="95"/>
    <col min="9" max="9" width="10.85546875" style="95" hidden="1" customWidth="1"/>
    <col min="10" max="16384" width="8.85546875" style="95"/>
  </cols>
  <sheetData>
    <row r="1" spans="1:10" ht="22.5" customHeight="1" thickBot="1" x14ac:dyDescent="0.25">
      <c r="A1" s="458" t="s">
        <v>210</v>
      </c>
      <c r="B1" s="459"/>
      <c r="C1" s="460"/>
      <c r="D1" s="408" t="s">
        <v>27</v>
      </c>
      <c r="E1" s="338"/>
      <c r="F1" s="429" t="s">
        <v>219</v>
      </c>
      <c r="G1" s="430"/>
      <c r="I1" s="226"/>
    </row>
    <row r="2" spans="1:10" ht="16.5" customHeight="1" thickBot="1" x14ac:dyDescent="0.25">
      <c r="A2" s="410"/>
      <c r="B2" s="411"/>
      <c r="C2" s="411"/>
      <c r="D2" s="339" t="s">
        <v>124</v>
      </c>
      <c r="E2" s="431" t="s">
        <v>220</v>
      </c>
      <c r="F2" s="431"/>
      <c r="G2" s="432"/>
    </row>
    <row r="3" spans="1:10" ht="18" customHeight="1" thickBot="1" x14ac:dyDescent="0.25">
      <c r="A3" s="16" t="s">
        <v>25</v>
      </c>
      <c r="B3" s="433">
        <v>43187</v>
      </c>
      <c r="C3" s="434"/>
      <c r="D3" s="17"/>
      <c r="E3" s="14"/>
      <c r="F3" s="14"/>
      <c r="G3" s="15"/>
      <c r="J3" s="294"/>
    </row>
    <row r="4" spans="1:10" ht="13.5" customHeight="1" x14ac:dyDescent="0.2">
      <c r="A4" s="13"/>
      <c r="B4" s="14"/>
      <c r="C4" s="14"/>
      <c r="D4" s="14"/>
      <c r="E4" s="14"/>
      <c r="F4" s="14"/>
      <c r="G4" s="15"/>
      <c r="J4" s="415"/>
    </row>
    <row r="5" spans="1:10" ht="20.25" customHeight="1" x14ac:dyDescent="0.2">
      <c r="A5" s="14"/>
      <c r="B5" s="14"/>
      <c r="C5" s="14"/>
      <c r="D5" s="14"/>
      <c r="E5" s="14"/>
      <c r="F5" s="14"/>
      <c r="G5" s="15"/>
      <c r="J5" s="415"/>
    </row>
    <row r="6" spans="1:10" ht="18" customHeight="1" x14ac:dyDescent="0.2">
      <c r="A6" s="14"/>
      <c r="B6" s="14"/>
      <c r="C6" s="14"/>
      <c r="D6" s="14"/>
      <c r="E6" s="14"/>
      <c r="F6" s="14"/>
      <c r="G6" s="15"/>
      <c r="J6" s="415"/>
    </row>
    <row r="7" spans="1:10" ht="18" customHeight="1" x14ac:dyDescent="0.2">
      <c r="A7" s="14"/>
      <c r="B7" s="14"/>
      <c r="C7" s="14"/>
      <c r="D7" s="14"/>
      <c r="E7" s="14"/>
      <c r="F7" s="14"/>
      <c r="G7" s="15"/>
    </row>
    <row r="8" spans="1:10" ht="18" customHeight="1" x14ac:dyDescent="0.2">
      <c r="A8" s="14"/>
      <c r="B8" s="14"/>
      <c r="C8" s="14"/>
      <c r="D8" s="14"/>
      <c r="E8" s="14"/>
      <c r="F8" s="14"/>
      <c r="G8" s="15"/>
    </row>
    <row r="9" spans="1:10" ht="18" customHeight="1" x14ac:dyDescent="0.2">
      <c r="A9" s="14"/>
      <c r="B9" s="14"/>
      <c r="C9" s="14"/>
      <c r="D9" s="14"/>
      <c r="E9" s="14"/>
      <c r="F9" s="14"/>
      <c r="G9" s="15"/>
    </row>
    <row r="10" spans="1:10" ht="6" customHeight="1" thickBot="1" x14ac:dyDescent="0.25">
      <c r="A10" s="13"/>
      <c r="B10" s="14"/>
      <c r="C10" s="14"/>
      <c r="D10" s="14"/>
      <c r="E10" s="14"/>
      <c r="F10" s="14"/>
      <c r="G10" s="15"/>
    </row>
    <row r="11" spans="1:10" ht="13.5" hidden="1" thickBot="1" x14ac:dyDescent="0.25">
      <c r="A11" s="13"/>
      <c r="B11" s="14"/>
      <c r="C11" s="14"/>
      <c r="D11" s="14"/>
      <c r="E11" s="14"/>
      <c r="F11" s="14"/>
      <c r="G11" s="15"/>
    </row>
    <row r="12" spans="1:10" ht="13.5" thickBot="1" x14ac:dyDescent="0.25">
      <c r="A12" s="450" t="s">
        <v>83</v>
      </c>
      <c r="B12" s="451"/>
      <c r="C12" s="454" t="s">
        <v>84</v>
      </c>
      <c r="D12" s="455"/>
      <c r="E12" s="435" t="s">
        <v>7</v>
      </c>
      <c r="F12" s="18" t="s">
        <v>85</v>
      </c>
      <c r="G12" s="19" t="str">
        <f>Register!H3</f>
        <v>../../20..</v>
      </c>
    </row>
    <row r="13" spans="1:10" ht="13.5" thickBot="1" x14ac:dyDescent="0.25">
      <c r="A13" s="452"/>
      <c r="B13" s="453"/>
      <c r="C13" s="88" t="s">
        <v>87</v>
      </c>
      <c r="D13" s="89" t="s">
        <v>88</v>
      </c>
      <c r="E13" s="436"/>
      <c r="F13" s="20" t="s">
        <v>87</v>
      </c>
      <c r="G13" s="21" t="s">
        <v>88</v>
      </c>
      <c r="I13" s="227" t="s">
        <v>15</v>
      </c>
    </row>
    <row r="14" spans="1:10" ht="15" x14ac:dyDescent="0.2">
      <c r="A14" s="440" t="str">
        <f>Register!A5</f>
        <v>1. WORKING CONDITIONS</v>
      </c>
      <c r="B14" s="441"/>
      <c r="C14" s="340" t="str">
        <f>Register!C10</f>
        <v>Substantial</v>
      </c>
      <c r="D14" s="324">
        <f>Register!B10</f>
        <v>2.6</v>
      </c>
      <c r="E14" s="325" t="str">
        <f>Register!D10</f>
        <v>↑</v>
      </c>
      <c r="F14" s="22" t="str">
        <f>Register!I10</f>
        <v>Not at all</v>
      </c>
      <c r="G14" s="331">
        <f>Register!H10</f>
        <v>0</v>
      </c>
      <c r="I14" s="228" t="e">
        <f>Register!#REF!</f>
        <v>#REF!</v>
      </c>
    </row>
    <row r="15" spans="1:10" ht="15" x14ac:dyDescent="0.2">
      <c r="A15" s="442" t="str">
        <f>Register!A11</f>
        <v>2. LAND &amp; WATER RIGHTS</v>
      </c>
      <c r="B15" s="443"/>
      <c r="C15" s="341" t="str">
        <f>Register!C15</f>
        <v>Not at all</v>
      </c>
      <c r="D15" s="326">
        <f>Register!B15</f>
        <v>1.25</v>
      </c>
      <c r="E15" s="327" t="str">
        <f>Register!D15</f>
        <v>↑</v>
      </c>
      <c r="F15" s="23" t="str">
        <f>Register!I15</f>
        <v>Not at all</v>
      </c>
      <c r="G15" s="332">
        <f>Register!H15</f>
        <v>0</v>
      </c>
      <c r="I15" s="229" t="e">
        <f>Register!#REF!</f>
        <v>#REF!</v>
      </c>
    </row>
    <row r="16" spans="1:10" ht="15" x14ac:dyDescent="0.2">
      <c r="A16" s="444" t="str">
        <f>Register!A16</f>
        <v>3. GENDER EQUALITY</v>
      </c>
      <c r="B16" s="445"/>
      <c r="C16" s="341" t="str">
        <f>Register!C22</f>
        <v>Moderate/Low</v>
      </c>
      <c r="D16" s="326">
        <f>Register!B22</f>
        <v>1.8699999999999999</v>
      </c>
      <c r="E16" s="327" t="str">
        <f>Register!D22</f>
        <v>↑</v>
      </c>
      <c r="F16" s="23" t="str">
        <f>Register!I22</f>
        <v>Not at all</v>
      </c>
      <c r="G16" s="332">
        <f>Register!H22</f>
        <v>0</v>
      </c>
      <c r="I16" s="229" t="e">
        <f>Register!#REF!</f>
        <v>#REF!</v>
      </c>
    </row>
    <row r="17" spans="1:9" ht="15" x14ac:dyDescent="0.2">
      <c r="A17" s="446" t="str">
        <f>Register!A23</f>
        <v>4. FOOD AND NUTRITION SECURITY</v>
      </c>
      <c r="B17" s="447"/>
      <c r="C17" s="341" t="str">
        <f>Register!C28</f>
        <v>High</v>
      </c>
      <c r="D17" s="326">
        <f>Register!B28</f>
        <v>3.75</v>
      </c>
      <c r="E17" s="327" t="str">
        <f>Register!D28</f>
        <v>↑</v>
      </c>
      <c r="F17" s="23" t="str">
        <f>Register!I28</f>
        <v>Not at all</v>
      </c>
      <c r="G17" s="332">
        <f>Register!H28</f>
        <v>0</v>
      </c>
      <c r="I17" s="229" t="e">
        <f>Register!#REF!</f>
        <v>#REF!</v>
      </c>
    </row>
    <row r="18" spans="1:9" ht="15" x14ac:dyDescent="0.2">
      <c r="A18" s="456" t="str">
        <f>Register!A29</f>
        <v>5. SOCIAL CAPITAL</v>
      </c>
      <c r="B18" s="457"/>
      <c r="C18" s="341" t="str">
        <f>Register!C33</f>
        <v>Moderate/Low</v>
      </c>
      <c r="D18" s="328">
        <f>Register!B33</f>
        <v>1.9166666666666667</v>
      </c>
      <c r="E18" s="327" t="str">
        <f>Register!D33</f>
        <v>↑</v>
      </c>
      <c r="F18" s="317" t="str">
        <f>Register!I33</f>
        <v>Not at all</v>
      </c>
      <c r="G18" s="332">
        <f>Register!H33</f>
        <v>0</v>
      </c>
      <c r="I18" s="316"/>
    </row>
    <row r="19" spans="1:9" ht="15.75" thickBot="1" x14ac:dyDescent="0.25">
      <c r="A19" s="448" t="str">
        <f>Register!A34</f>
        <v>6. LIVING CONDITIONS</v>
      </c>
      <c r="B19" s="449"/>
      <c r="C19" s="342" t="str">
        <f>Register!C39</f>
        <v>Moderate/Low</v>
      </c>
      <c r="D19" s="329">
        <f>Register!B39</f>
        <v>2.1666666666666665</v>
      </c>
      <c r="E19" s="330" t="str">
        <f>Register!D39</f>
        <v>↑</v>
      </c>
      <c r="F19" s="24" t="str">
        <f>Register!I39</f>
        <v>Not at all</v>
      </c>
      <c r="G19" s="333">
        <f>Register!H39</f>
        <v>0</v>
      </c>
      <c r="I19" s="230" t="e">
        <f>Register!#REF!</f>
        <v>#REF!</v>
      </c>
    </row>
    <row r="20" spans="1:9" s="116" customFormat="1" ht="9" customHeight="1" thickBot="1" x14ac:dyDescent="0.25">
      <c r="A20" s="25"/>
      <c r="B20" s="26"/>
      <c r="C20" s="26"/>
      <c r="D20" s="26"/>
      <c r="E20" s="14"/>
      <c r="F20" s="27"/>
      <c r="G20" s="15"/>
      <c r="I20" s="231" t="e">
        <f>AVERAGE(I14:I19)</f>
        <v>#REF!</v>
      </c>
    </row>
    <row r="21" spans="1:9" ht="13.5" thickBot="1" x14ac:dyDescent="0.25">
      <c r="A21" s="437" t="s">
        <v>8</v>
      </c>
      <c r="B21" s="438"/>
      <c r="C21" s="438"/>
      <c r="D21" s="438"/>
      <c r="E21" s="438"/>
      <c r="F21" s="438"/>
      <c r="G21" s="439"/>
    </row>
    <row r="22" spans="1:9" ht="107.25" customHeight="1" thickBot="1" x14ac:dyDescent="0.25">
      <c r="A22" s="416" t="s">
        <v>356</v>
      </c>
      <c r="B22" s="417"/>
      <c r="C22" s="417"/>
      <c r="D22" s="417"/>
      <c r="E22" s="417"/>
      <c r="F22" s="417"/>
      <c r="G22" s="418"/>
    </row>
    <row r="23" spans="1:9" ht="7.5" customHeight="1" thickBot="1" x14ac:dyDescent="0.25">
      <c r="A23" s="13"/>
      <c r="B23" s="14"/>
      <c r="C23" s="14"/>
      <c r="D23" s="14"/>
      <c r="E23" s="14"/>
      <c r="F23" s="14"/>
      <c r="G23" s="15"/>
    </row>
    <row r="24" spans="1:9" ht="13.5" thickBot="1" x14ac:dyDescent="0.25">
      <c r="A24" s="419" t="s">
        <v>89</v>
      </c>
      <c r="B24" s="420"/>
      <c r="C24" s="420"/>
      <c r="D24" s="427"/>
      <c r="E24" s="427"/>
      <c r="F24" s="427"/>
      <c r="G24" s="428"/>
    </row>
    <row r="25" spans="1:9" ht="105.75" customHeight="1" thickBot="1" x14ac:dyDescent="0.25">
      <c r="A25" s="416" t="s">
        <v>353</v>
      </c>
      <c r="B25" s="422"/>
      <c r="C25" s="422"/>
      <c r="D25" s="422"/>
      <c r="E25" s="422"/>
      <c r="F25" s="422"/>
      <c r="G25" s="423"/>
    </row>
    <row r="26" spans="1:9" ht="13.5" thickBot="1" x14ac:dyDescent="0.25">
      <c r="A26" s="419" t="s">
        <v>90</v>
      </c>
      <c r="B26" s="420"/>
      <c r="C26" s="420"/>
      <c r="D26" s="420"/>
      <c r="E26" s="420"/>
      <c r="F26" s="420"/>
      <c r="G26" s="421"/>
    </row>
    <row r="27" spans="1:9" ht="83.25" customHeight="1" thickBot="1" x14ac:dyDescent="0.25">
      <c r="A27" s="424" t="s">
        <v>354</v>
      </c>
      <c r="B27" s="425"/>
      <c r="C27" s="425"/>
      <c r="D27" s="425"/>
      <c r="E27" s="425"/>
      <c r="F27" s="425"/>
      <c r="G27" s="426"/>
    </row>
    <row r="28" spans="1:9" ht="13.5" thickBot="1" x14ac:dyDescent="0.25">
      <c r="A28" s="419" t="s">
        <v>17</v>
      </c>
      <c r="B28" s="420"/>
      <c r="C28" s="420"/>
      <c r="D28" s="420"/>
      <c r="E28" s="420"/>
      <c r="F28" s="420"/>
      <c r="G28" s="421"/>
    </row>
    <row r="29" spans="1:9" ht="83.25" customHeight="1" thickBot="1" x14ac:dyDescent="0.25">
      <c r="A29" s="416" t="s">
        <v>355</v>
      </c>
      <c r="B29" s="417"/>
      <c r="C29" s="417"/>
      <c r="D29" s="417"/>
      <c r="E29" s="417"/>
      <c r="F29" s="417"/>
      <c r="G29" s="418"/>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143" priority="1" operator="equal">
      <formula>"High"</formula>
    </cfRule>
    <cfRule type="cellIs" dxfId="142" priority="2" operator="equal">
      <formula>"Substantial"</formula>
    </cfRule>
    <cfRule type="cellIs" dxfId="141" priority="3" operator="equal">
      <formula>"Moderate"</formula>
    </cfRule>
    <cfRule type="cellIs" dxfId="140"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O52"/>
  <sheetViews>
    <sheetView zoomScale="70" zoomScaleNormal="70" zoomScaleSheetLayoutView="100" workbookViewId="0">
      <pane ySplit="4" topLeftCell="A5" activePane="bottomLeft" state="frozen"/>
      <selection pane="bottomLeft" activeCell="G30" sqref="G30"/>
    </sheetView>
  </sheetViews>
  <sheetFormatPr baseColWidth="10" defaultColWidth="8.85546875" defaultRowHeight="12.75" x14ac:dyDescent="0.2"/>
  <cols>
    <col min="1" max="1" width="36.7109375" style="14" customWidth="1"/>
    <col min="2" max="2" width="10.28515625" style="283" customWidth="1"/>
    <col min="3" max="3" width="15.140625" style="116" customWidth="1"/>
    <col min="4" max="4" width="6.28515625" style="116" customWidth="1"/>
    <col min="5" max="5" width="66.42578125" style="95" customWidth="1"/>
    <col min="6" max="7" width="39.28515625" style="95" customWidth="1"/>
    <col min="8" max="8" width="6" style="283" customWidth="1"/>
    <col min="9" max="9" width="14.140625" style="116" customWidth="1"/>
    <col min="10" max="10" width="8.85546875" style="95" hidden="1" customWidth="1"/>
    <col min="11" max="11" width="9.140625" style="95" hidden="1" customWidth="1"/>
    <col min="12" max="12" width="14.85546875" style="95" hidden="1" customWidth="1"/>
    <col min="13" max="13" width="9.140625" style="95" hidden="1" customWidth="1"/>
    <col min="14" max="14" width="9.140625" style="95" customWidth="1"/>
    <col min="15" max="16384" width="8.85546875" style="95"/>
  </cols>
  <sheetData>
    <row r="1" spans="1:15" s="108" customFormat="1" ht="27.75" customHeight="1" thickBot="1" x14ac:dyDescent="0.25">
      <c r="A1" s="465" t="str">
        <f>Profile!F1</f>
        <v>beef value chain</v>
      </c>
      <c r="B1" s="466"/>
      <c r="C1" s="377" t="s">
        <v>22</v>
      </c>
      <c r="D1" s="461" t="str">
        <f>Profile!E2</f>
        <v>Zimbabwe</v>
      </c>
      <c r="E1" s="462"/>
      <c r="F1" s="375" t="s">
        <v>26</v>
      </c>
      <c r="G1" s="376">
        <f>Profile!B3</f>
        <v>43187</v>
      </c>
      <c r="H1" s="463" t="s">
        <v>80</v>
      </c>
      <c r="I1" s="464"/>
      <c r="M1" s="109"/>
    </row>
    <row r="2" spans="1:15" s="108" customFormat="1" ht="10.5" customHeight="1" x14ac:dyDescent="0.2">
      <c r="A2" s="469" t="s">
        <v>9</v>
      </c>
      <c r="B2" s="481" t="s">
        <v>88</v>
      </c>
      <c r="C2" s="484" t="s">
        <v>87</v>
      </c>
      <c r="D2" s="472" t="s">
        <v>7</v>
      </c>
      <c r="E2" s="478" t="s">
        <v>10</v>
      </c>
      <c r="F2" s="472" t="s">
        <v>18</v>
      </c>
      <c r="G2" s="475" t="s">
        <v>86</v>
      </c>
      <c r="H2" s="463" t="s">
        <v>82</v>
      </c>
      <c r="I2" s="464"/>
      <c r="M2" s="109"/>
    </row>
    <row r="3" spans="1:15" s="109" customFormat="1" ht="13.5" customHeight="1" thickBot="1" x14ac:dyDescent="0.25">
      <c r="A3" s="470"/>
      <c r="B3" s="482"/>
      <c r="C3" s="485"/>
      <c r="D3" s="473"/>
      <c r="E3" s="479"/>
      <c r="F3" s="473"/>
      <c r="G3" s="476"/>
      <c r="H3" s="467" t="s">
        <v>81</v>
      </c>
      <c r="I3" s="468"/>
      <c r="L3" s="110" t="str">
        <f>Questionnaire!$N$3</f>
        <v>High</v>
      </c>
      <c r="M3" s="109" t="s">
        <v>20</v>
      </c>
    </row>
    <row r="4" spans="1:15" s="111" customFormat="1" ht="13.5" thickBot="1" x14ac:dyDescent="0.25">
      <c r="A4" s="471"/>
      <c r="B4" s="483"/>
      <c r="C4" s="486"/>
      <c r="D4" s="474"/>
      <c r="E4" s="480"/>
      <c r="F4" s="474"/>
      <c r="G4" s="477"/>
      <c r="H4" s="86" t="s">
        <v>1</v>
      </c>
      <c r="I4" s="87" t="s">
        <v>6</v>
      </c>
      <c r="L4" s="110" t="str">
        <f>Questionnaire!$N$4</f>
        <v>Substantial</v>
      </c>
      <c r="M4" s="109" t="s">
        <v>3</v>
      </c>
    </row>
    <row r="5" spans="1:15" s="109" customFormat="1" ht="15" customHeight="1" thickBot="1" x14ac:dyDescent="0.25">
      <c r="A5" s="55" t="str">
        <f>Questionnaire!$A$3</f>
        <v>1. WORKING CONDITIONS</v>
      </c>
      <c r="B5" s="56"/>
      <c r="C5" s="56"/>
      <c r="D5" s="56"/>
      <c r="E5" s="57"/>
      <c r="F5" s="57"/>
      <c r="G5" s="57"/>
      <c r="H5" s="57"/>
      <c r="I5" s="288"/>
      <c r="L5" s="110" t="str">
        <f>Questionnaire!$N$5</f>
        <v>Moderate/Low</v>
      </c>
      <c r="M5" s="109" t="s">
        <v>21</v>
      </c>
    </row>
    <row r="6" spans="1:15" s="112" customFormat="1" ht="71.25" x14ac:dyDescent="0.2">
      <c r="A6" s="58" t="str">
        <f>Questionnaire!$A$4</f>
        <v>1.1 Respect of labour rights</v>
      </c>
      <c r="B6" s="343">
        <f>Questionnaire!J10</f>
        <v>2.4</v>
      </c>
      <c r="C6" s="344" t="str">
        <f>IF(B6&lt;1.5,$L$6,IF(B6&lt;2.5,$L$5,IF(B6&lt;3.5,$L$4,IF(B6&lt;4.5,$L$3,"n/a"))))</f>
        <v>Moderate/Low</v>
      </c>
      <c r="D6" s="345" t="str">
        <f>IF(H6&lt;B6,"↑",IF(H6&gt;B6,"↓","↔"))</f>
        <v>↑</v>
      </c>
      <c r="E6" s="2" t="s">
        <v>282</v>
      </c>
      <c r="F6" s="1" t="s">
        <v>296</v>
      </c>
      <c r="G6" s="1"/>
      <c r="H6" s="244">
        <v>0</v>
      </c>
      <c r="I6" s="287" t="str">
        <f>IF(H6&lt;1.5,$L$6,IF(H6&lt;2.5,$L$5,IF(H6&lt;3.5,$L$4,IF(H6&lt;4.5,$L$3,"n/a"))))</f>
        <v>Not at all</v>
      </c>
      <c r="K6" s="112" t="s">
        <v>11</v>
      </c>
      <c r="L6" s="110" t="str">
        <f>Questionnaire!$N$6</f>
        <v>Not at all</v>
      </c>
      <c r="M6" s="112" t="s">
        <v>4</v>
      </c>
    </row>
    <row r="7" spans="1:15" s="112" customFormat="1" ht="14.25" x14ac:dyDescent="0.2">
      <c r="A7" s="59" t="str">
        <f>Questionnaire!$A$11</f>
        <v>1.2 Child Labour</v>
      </c>
      <c r="B7" s="346">
        <f>Questionnaire!J14</f>
        <v>3</v>
      </c>
      <c r="C7" s="347" t="str">
        <f>IF(B7&lt;1.5,$L$6,IF(B7&lt;2.5,$L$5,IF(B7&lt;3.5,$L$4,IF(B7&lt;4.5,$L$3,"n/a"))))</f>
        <v>Substantial</v>
      </c>
      <c r="D7" s="348" t="str">
        <f>IF(H7&lt;B7,"↑",IF(H7&gt;B7,"↓","↔"))</f>
        <v>↑</v>
      </c>
      <c r="E7" s="3"/>
      <c r="F7" s="3"/>
      <c r="G7" s="3"/>
      <c r="H7" s="245">
        <v>0</v>
      </c>
      <c r="I7" s="287" t="str">
        <f>IF(H7&lt;1.5,$L$6,IF(H7&lt;2.5,$L$5,IF(H7&lt;3.5,$L$4,IF(H7&lt;4.5,$L$3,"n/a"))))</f>
        <v>Not at all</v>
      </c>
      <c r="K7" s="112" t="s">
        <v>12</v>
      </c>
      <c r="L7" s="110" t="str">
        <f>Questionnaire!$N$7</f>
        <v>n/a</v>
      </c>
    </row>
    <row r="8" spans="1:15" s="112" customFormat="1" ht="57" x14ac:dyDescent="0.2">
      <c r="A8" s="59" t="str">
        <f>Questionnaire!$A$15</f>
        <v>1.3 Job safety</v>
      </c>
      <c r="B8" s="346">
        <f>Questionnaire!J17</f>
        <v>2</v>
      </c>
      <c r="C8" s="349" t="str">
        <f>IF(B8&lt;1.5,$L$6,IF(B8&lt;2.5,$L$5,IF(B8&lt;3.5,$L$4,IF(B8&lt;4.5,$L$3,"n/a"))))</f>
        <v>Moderate/Low</v>
      </c>
      <c r="D8" s="348" t="str">
        <f>IF(H8&lt;B8,"↑",IF(H8&gt;B8,"↓","↔"))</f>
        <v>↑</v>
      </c>
      <c r="E8" s="3" t="s">
        <v>281</v>
      </c>
      <c r="F8" s="3" t="s">
        <v>283</v>
      </c>
      <c r="G8" s="3" t="s">
        <v>297</v>
      </c>
      <c r="H8" s="245">
        <v>0</v>
      </c>
      <c r="I8" s="287" t="str">
        <f>IF(H8&lt;1.5,$L$6,IF(H8&lt;2.5,$L$5,IF(H8&lt;3.5,$L$4,IF(H8&lt;4.5,$L$3,"n/a"))))</f>
        <v>Not at all</v>
      </c>
      <c r="K8" s="112" t="s">
        <v>13</v>
      </c>
      <c r="L8" s="113"/>
    </row>
    <row r="9" spans="1:15" s="112" customFormat="1" ht="15" thickBot="1" x14ac:dyDescent="0.25">
      <c r="A9" s="60" t="str">
        <f>Questionnaire!$A$18</f>
        <v>1.4 Attractiveness</v>
      </c>
      <c r="B9" s="350">
        <f>Questionnaire!J21</f>
        <v>3</v>
      </c>
      <c r="C9" s="347" t="str">
        <f>IF(B9&lt;1.5,$L$6,IF(B9&lt;2.5,$L$5,IF(B9&lt;3.5,$L$4,IF(B9&lt;4.5,$L$3,"n/a"))))</f>
        <v>Substantial</v>
      </c>
      <c r="D9" s="351" t="str">
        <f>IF(H9&lt;B9,"↑",IF(H9&gt;B9,"↓","↔"))</f>
        <v>↑</v>
      </c>
      <c r="E9" s="4"/>
      <c r="F9" s="4"/>
      <c r="G9" s="4"/>
      <c r="H9" s="246">
        <v>0</v>
      </c>
      <c r="I9" s="257" t="str">
        <f>IF(H9&lt;1.5,$L$6,IF(H9&lt;2.5,$L$5,IF(H9&lt;3.5,$L$4,IF(H9&lt;4.5,$L$3,"n/a"))))</f>
        <v>Not at all</v>
      </c>
      <c r="L9" s="113"/>
    </row>
    <row r="10" spans="1:15" s="115" customFormat="1" ht="18" customHeight="1" thickTop="1" thickBot="1" x14ac:dyDescent="0.25">
      <c r="A10" s="61" t="s">
        <v>14</v>
      </c>
      <c r="B10" s="352">
        <f>IF(COUNT(B6:B9)=0,"n/a",(AVERAGE(B6:B9)))</f>
        <v>2.6</v>
      </c>
      <c r="C10" s="409" t="str">
        <f>IF(B10&lt;1.5,$L$6,IF(B10&lt;2.5,$L$5,IF(B10&lt;3.5,$L$4,IF(B10&lt;4.5,$L$3,"n/a"))))</f>
        <v>Substantial</v>
      </c>
      <c r="D10" s="353" t="str">
        <f>IF(H10&lt;B10,"↑",IF(H10&gt;B10,"↓","↔"))</f>
        <v>↑</v>
      </c>
      <c r="E10" s="11"/>
      <c r="F10" s="114"/>
      <c r="G10" s="114"/>
      <c r="H10" s="12">
        <f>AVERAGE(H6:H9)</f>
        <v>0</v>
      </c>
      <c r="I10" s="286" t="str">
        <f>IF(H10&lt;1.5,$L$6,IF(H10&lt;2.5,$L$5,IF(H10&lt;3.5,$L$4,IF(H10&lt;4.5,$L$3,"n/a"))))</f>
        <v>Not at all</v>
      </c>
      <c r="O10" s="294"/>
    </row>
    <row r="11" spans="1:15" s="112" customFormat="1" ht="15" customHeight="1" thickBot="1" x14ac:dyDescent="0.25">
      <c r="A11" s="62" t="str">
        <f>Questionnaire!$A$22</f>
        <v>2. LAND &amp; WATER RIGHTS</v>
      </c>
      <c r="B11" s="354"/>
      <c r="C11" s="354"/>
      <c r="D11" s="355"/>
      <c r="E11" s="63"/>
      <c r="F11" s="63"/>
      <c r="G11" s="63"/>
      <c r="H11" s="63"/>
      <c r="I11" s="289"/>
    </row>
    <row r="12" spans="1:15" s="112" customFormat="1" ht="74.25" customHeight="1" x14ac:dyDescent="0.2">
      <c r="A12" s="64" t="str">
        <f>Questionnaire!$A$23</f>
        <v xml:space="preserve">2.1 Adherence to VGGT </v>
      </c>
      <c r="B12" s="356">
        <f>Questionnaire!J26</f>
        <v>1</v>
      </c>
      <c r="C12" s="357" t="str">
        <f>IF(B12&lt;1.5,$L$6,IF(B12&lt;2.5,$L$5,IF(B12&lt;3.5,$L$4,IF(B12&lt;4.5,$L$3,"n/a"))))</f>
        <v>Not at all</v>
      </c>
      <c r="D12" s="348" t="str">
        <f>IF(H12&lt;B12,"↑",IF(H12&gt;B12,"↓","↔"))</f>
        <v>↑</v>
      </c>
      <c r="E12" s="5" t="s">
        <v>291</v>
      </c>
      <c r="F12" s="1" t="s">
        <v>298</v>
      </c>
      <c r="G12" s="1"/>
      <c r="H12" s="244">
        <v>0</v>
      </c>
      <c r="I12" s="287" t="str">
        <f>IF(H12&lt;1.5,$L$6,IF(H12&lt;2.5,$L$5,IF(H12&lt;3.5,$L$4,IF(H12&lt;4.5,$L$3,"n/a"))))</f>
        <v>Not at all</v>
      </c>
    </row>
    <row r="13" spans="1:15" s="112" customFormat="1" ht="72.75" customHeight="1" x14ac:dyDescent="0.2">
      <c r="A13" s="65" t="str">
        <f>Questionnaire!$A$27</f>
        <v>2.2 Transparency, participation and consultation</v>
      </c>
      <c r="B13" s="358">
        <f>Questionnaire!J32</f>
        <v>1</v>
      </c>
      <c r="C13" s="349" t="str">
        <f>IF(B13&lt;1.5,$L$6,IF(B13&lt;2.5,$L$5,IF(B13&lt;3.5,$L$4,IF(B13&lt;4.5,$L$3,"n/a"))))</f>
        <v>Not at all</v>
      </c>
      <c r="D13" s="348" t="str">
        <f>IF(H13&lt;B13,"↑",IF(H13&gt;B13,"↓","↔"))</f>
        <v>↑</v>
      </c>
      <c r="E13" s="6" t="s">
        <v>300</v>
      </c>
      <c r="F13" s="3" t="s">
        <v>277</v>
      </c>
      <c r="G13" s="3" t="s">
        <v>302</v>
      </c>
      <c r="H13" s="245">
        <v>0</v>
      </c>
      <c r="I13" s="287" t="str">
        <f>IF(H13&lt;1.5,$L$6,IF(H13&lt;2.5,$L$5,IF(H13&lt;3.5,$L$4,IF(H13&lt;4.5,$L$3,"n/a"))))</f>
        <v>Not at all</v>
      </c>
    </row>
    <row r="14" spans="1:15" s="112" customFormat="1" ht="90.75" customHeight="1" thickBot="1" x14ac:dyDescent="0.25">
      <c r="A14" s="66" t="str">
        <f>Questionnaire!$A$33</f>
        <v>2.3  Equity,compensation and justice</v>
      </c>
      <c r="B14" s="359">
        <f>Questionnaire!J38</f>
        <v>1.75</v>
      </c>
      <c r="C14" s="347" t="str">
        <f>IF(B14&lt;1.5,$L$6,IF(B14&lt;2.5,$L$5,IF(B14&lt;3.5,$L$4,IF(B14&lt;4.5,$L$3,"n/a"))))</f>
        <v>Moderate/Low</v>
      </c>
      <c r="D14" s="351" t="str">
        <f>IF(H14&lt;B14,"↑",IF(H14&gt;B14,"↓","↔"))</f>
        <v>↑</v>
      </c>
      <c r="E14" s="7" t="s">
        <v>284</v>
      </c>
      <c r="F14" s="4" t="s">
        <v>301</v>
      </c>
      <c r="G14" s="4" t="s">
        <v>285</v>
      </c>
      <c r="H14" s="246">
        <v>0</v>
      </c>
      <c r="I14" s="257" t="str">
        <f>IF(H14&lt;1.5,$L$6,IF(H14&lt;2.5,$L$5,IF(H14&lt;3.5,$L$4,IF(H14&lt;4.5,$L$3,"n/a"))))</f>
        <v>Not at all</v>
      </c>
    </row>
    <row r="15" spans="1:15" s="109" customFormat="1" ht="14.25" thickTop="1" thickBot="1" x14ac:dyDescent="0.25">
      <c r="A15" s="67" t="s">
        <v>14</v>
      </c>
      <c r="B15" s="360">
        <f>IF(COUNT(B12:B14)=0,"n/a",(AVERAGE(B12:B14)))</f>
        <v>1.25</v>
      </c>
      <c r="C15" s="361" t="str">
        <f>IF(B15&lt;1.5,$L$6,IF(B15&lt;2.5,$L$5,IF(B15&lt;3.5,$L$4,IF(B15&lt;4.5,$L$3,"n/a"))))</f>
        <v>Not at all</v>
      </c>
      <c r="D15" s="353" t="str">
        <f>IF(H15&lt;B15,"↑",IF(H15&gt;B15,"↓","↔"))</f>
        <v>↑</v>
      </c>
      <c r="E15" s="114"/>
      <c r="F15" s="114"/>
      <c r="G15" s="114"/>
      <c r="H15" s="10">
        <f>AVERAGE(H12:H14)</f>
        <v>0</v>
      </c>
      <c r="I15" s="286" t="str">
        <f>IF(H15&lt;1.5,$L$6,IF(H15&lt;2.5,$L$5,IF(H15&lt;3.5,$L$4,IF(H15&lt;4.5,$L$3,"n/a"))))</f>
        <v>Not at all</v>
      </c>
    </row>
    <row r="16" spans="1:15" s="112" customFormat="1" ht="15" customHeight="1" thickBot="1" x14ac:dyDescent="0.25">
      <c r="A16" s="68" t="str">
        <f>Questionnaire!$A$39</f>
        <v>3. GENDER EQUALITY</v>
      </c>
      <c r="B16" s="354"/>
      <c r="C16" s="354"/>
      <c r="D16" s="354"/>
      <c r="E16" s="69"/>
      <c r="F16" s="69"/>
      <c r="G16" s="69"/>
      <c r="H16" s="69"/>
      <c r="I16" s="290"/>
    </row>
    <row r="17" spans="1:9" s="112" customFormat="1" ht="57" x14ac:dyDescent="0.2">
      <c r="A17" s="70" t="str">
        <f>Questionnaire!$A$40</f>
        <v>3.1 Economic activities</v>
      </c>
      <c r="B17" s="356">
        <f>Questionnaire!J43</f>
        <v>1.5</v>
      </c>
      <c r="C17" s="357" t="str">
        <f t="shared" ref="C17:C22" si="0">IF(B17&lt;1.5,$L$6,IF(B17&lt;2.5,$L$5,IF(B17&lt;3.5,$L$4,IF(B17&lt;4.5,$L$3,"n/a"))))</f>
        <v>Moderate/Low</v>
      </c>
      <c r="D17" s="348" t="str">
        <f>IF(H17&lt;B17,"↑",IF(H17&gt;B17,"↓","↔"))</f>
        <v>↑</v>
      </c>
      <c r="E17" s="5" t="s">
        <v>303</v>
      </c>
      <c r="F17" s="1" t="s">
        <v>305</v>
      </c>
      <c r="G17" s="1"/>
      <c r="H17" s="244">
        <v>0</v>
      </c>
      <c r="I17" s="287" t="str">
        <f t="shared" ref="I17:I22" si="1">IF(H17&lt;1.5,$L$6,IF(H17&lt;2.5,$L$5,IF(H17&lt;3.5,$L$4,IF(H17&lt;4.5,$L$3,"n/a"))))</f>
        <v>Not at all</v>
      </c>
    </row>
    <row r="18" spans="1:9" s="112" customFormat="1" ht="57" x14ac:dyDescent="0.2">
      <c r="A18" s="70" t="str">
        <f>Questionnaire!$A$44</f>
        <v>3.2 Access to resources and services</v>
      </c>
      <c r="B18" s="358">
        <f>Questionnaire!J49</f>
        <v>1.5</v>
      </c>
      <c r="C18" s="362" t="str">
        <f t="shared" si="0"/>
        <v>Moderate/Low</v>
      </c>
      <c r="D18" s="348" t="str">
        <f t="shared" ref="D18:D20" si="2">IF(H18&lt;B18,"↑",IF(H18&gt;B18,"↓","↔"))</f>
        <v>↑</v>
      </c>
      <c r="E18" s="6" t="s">
        <v>304</v>
      </c>
      <c r="F18" s="3" t="s">
        <v>286</v>
      </c>
      <c r="G18" s="3"/>
      <c r="H18" s="245">
        <v>0</v>
      </c>
      <c r="I18" s="287" t="str">
        <f t="shared" si="1"/>
        <v>Not at all</v>
      </c>
    </row>
    <row r="19" spans="1:9" s="112" customFormat="1" ht="14.25" x14ac:dyDescent="0.2">
      <c r="A19" s="70" t="str">
        <f>Questionnaire!$A$50</f>
        <v>3.3 Decision making</v>
      </c>
      <c r="B19" s="358">
        <f>Questionnaire!J56</f>
        <v>2.6</v>
      </c>
      <c r="C19" s="349" t="str">
        <f t="shared" si="0"/>
        <v>Substantial</v>
      </c>
      <c r="D19" s="363" t="str">
        <f t="shared" si="2"/>
        <v>↑</v>
      </c>
      <c r="E19" s="249"/>
      <c r="F19" s="3"/>
      <c r="G19" s="250"/>
      <c r="H19" s="248">
        <v>0</v>
      </c>
      <c r="I19" s="287" t="str">
        <f t="shared" si="1"/>
        <v>Not at all</v>
      </c>
    </row>
    <row r="20" spans="1:9" s="112" customFormat="1" ht="48" customHeight="1" x14ac:dyDescent="0.2">
      <c r="A20" s="70" t="str">
        <f>Questionnaire!$A$57</f>
        <v>3.4 Leadership and empowerment</v>
      </c>
      <c r="B20" s="358">
        <f>Questionnaire!J62</f>
        <v>1.75</v>
      </c>
      <c r="C20" s="347" t="str">
        <f t="shared" si="0"/>
        <v>Moderate/Low</v>
      </c>
      <c r="D20" s="348" t="str">
        <f t="shared" si="2"/>
        <v>↑</v>
      </c>
      <c r="E20" s="84" t="s">
        <v>287</v>
      </c>
      <c r="F20" s="85" t="s">
        <v>306</v>
      </c>
      <c r="G20" s="85"/>
      <c r="H20" s="245">
        <v>0</v>
      </c>
      <c r="I20" s="287" t="str">
        <f t="shared" si="1"/>
        <v>Not at all</v>
      </c>
    </row>
    <row r="21" spans="1:9" s="112" customFormat="1" ht="56.25" customHeight="1" thickBot="1" x14ac:dyDescent="0.25">
      <c r="A21" s="71" t="str">
        <f>Questionnaire!$A$63</f>
        <v>3.5 Hardship and division of labour</v>
      </c>
      <c r="B21" s="359">
        <f>Questionnaire!J66</f>
        <v>2</v>
      </c>
      <c r="C21" s="364" t="str">
        <f t="shared" si="0"/>
        <v>Moderate/Low</v>
      </c>
      <c r="D21" s="351" t="str">
        <f>IF(H21&lt;B21,"↑",IF(H21&gt;B21,"↓","↔"))</f>
        <v>↑</v>
      </c>
      <c r="E21" s="7" t="s">
        <v>289</v>
      </c>
      <c r="F21" s="4" t="s">
        <v>290</v>
      </c>
      <c r="G21" s="4"/>
      <c r="H21" s="246">
        <v>0</v>
      </c>
      <c r="I21" s="257" t="str">
        <f t="shared" si="1"/>
        <v>Not at all</v>
      </c>
    </row>
    <row r="22" spans="1:9" s="109" customFormat="1" ht="14.25" thickTop="1" thickBot="1" x14ac:dyDescent="0.25">
      <c r="A22" s="83" t="s">
        <v>14</v>
      </c>
      <c r="B22" s="360">
        <f>IF(COUNT(B17:B21)=0,"n/a",(AVERAGE(B17:B21)))</f>
        <v>1.8699999999999999</v>
      </c>
      <c r="C22" s="365" t="str">
        <f t="shared" si="0"/>
        <v>Moderate/Low</v>
      </c>
      <c r="D22" s="353" t="str">
        <f>IF(H22&lt;B22,"↑",IF(H22&gt;B22,"↓","↔"))</f>
        <v>↑</v>
      </c>
      <c r="E22" s="114"/>
      <c r="F22" s="114"/>
      <c r="G22" s="114"/>
      <c r="H22" s="10">
        <f>AVERAGE(H17:H21)</f>
        <v>0</v>
      </c>
      <c r="I22" s="286" t="str">
        <f t="shared" si="1"/>
        <v>Not at all</v>
      </c>
    </row>
    <row r="23" spans="1:9" s="112" customFormat="1" ht="15" customHeight="1" thickBot="1" x14ac:dyDescent="0.25">
      <c r="A23" s="54" t="str">
        <f>Questionnaire!$A$67</f>
        <v>4. FOOD AND NUTRITION SECURITY</v>
      </c>
      <c r="B23" s="354"/>
      <c r="C23" s="354"/>
      <c r="D23" s="354"/>
      <c r="E23" s="72"/>
      <c r="F23" s="72"/>
      <c r="G23" s="72"/>
      <c r="H23" s="72"/>
      <c r="I23" s="291"/>
    </row>
    <row r="24" spans="1:9" s="112" customFormat="1" ht="18.75" customHeight="1" x14ac:dyDescent="0.2">
      <c r="A24" s="73" t="str">
        <f>Questionnaire!$A$68</f>
        <v xml:space="preserve">4.1 Availability of food </v>
      </c>
      <c r="B24" s="356">
        <f>Questionnaire!J71</f>
        <v>4</v>
      </c>
      <c r="C24" s="357" t="str">
        <f>IF(B24&lt;1.5,$L$6,IF(B24&lt;2.5,$L$5,IF(B24&lt;3.5,$L$4,IF(B24&lt;4.5,$L$3,"n/a"))))</f>
        <v>High</v>
      </c>
      <c r="D24" s="345" t="str">
        <f>IF(H24&lt;B24,"↑",IF(H24&gt;B24,"↓","↔"))</f>
        <v>↑</v>
      </c>
      <c r="E24" s="5"/>
      <c r="F24" s="1"/>
      <c r="G24" s="1"/>
      <c r="H24" s="244">
        <v>0</v>
      </c>
      <c r="I24" s="287" t="str">
        <f>IF(H24&lt;1.5,$L$6,IF(H24&lt;2.5,$L$5,IF(H24&lt;3.5,$L$4,IF(H24&lt;4.5,$L$3,"n/a"))))</f>
        <v>Not at all</v>
      </c>
    </row>
    <row r="25" spans="1:9" s="112" customFormat="1" ht="66.75" customHeight="1" x14ac:dyDescent="0.2">
      <c r="A25" s="74" t="str">
        <f>Questionnaire!$A$72</f>
        <v xml:space="preserve">4.2 Accessibility of food </v>
      </c>
      <c r="B25" s="358">
        <f>Questionnaire!J75</f>
        <v>3</v>
      </c>
      <c r="C25" s="349" t="str">
        <f>IF(B25&lt;1.5,$L$6,IF(B25&lt;2.5,$L$5,IF(B25&lt;3.5,$L$4,IF(B25&lt;4.5,$L$3,"n/a"))))</f>
        <v>Substantial</v>
      </c>
      <c r="D25" s="348" t="str">
        <f>IF(H25&lt;B25,"↑",IF(H25&gt;B25,"↓","↔"))</f>
        <v>↑</v>
      </c>
      <c r="E25" s="6" t="s">
        <v>288</v>
      </c>
      <c r="F25" s="3" t="s">
        <v>307</v>
      </c>
      <c r="G25" s="3"/>
      <c r="H25" s="245">
        <v>0</v>
      </c>
      <c r="I25" s="287" t="str">
        <f>IF(H25&lt;1.5,$L$6,IF(H25&lt;2.5,$L$5,IF(H25&lt;3.5,$L$4,IF(H25&lt;4.5,$L$3,"n/a"))))</f>
        <v>Not at all</v>
      </c>
    </row>
    <row r="26" spans="1:9" s="112" customFormat="1" ht="14.25" x14ac:dyDescent="0.2">
      <c r="A26" s="75" t="str">
        <f>Questionnaire!$A$76</f>
        <v xml:space="preserve">4.3 Utilisation and nutritional adequacy </v>
      </c>
      <c r="B26" s="358">
        <f>Questionnaire!J80</f>
        <v>4</v>
      </c>
      <c r="C26" s="349" t="str">
        <f>IF(B26&lt;1.5,$L$6,IF(B26&lt;2.5,$L$5,IF(B26&lt;3.5,$L$4,IF(B26&lt;4.5,$L$3,"n/a"))))</f>
        <v>High</v>
      </c>
      <c r="D26" s="348" t="str">
        <f>IF(H26&lt;B26,"↑",IF(H26&gt;B26,"↓","↔"))</f>
        <v>↑</v>
      </c>
      <c r="E26" s="6"/>
      <c r="F26" s="3"/>
      <c r="G26" s="3"/>
      <c r="H26" s="245">
        <v>0</v>
      </c>
      <c r="I26" s="287" t="str">
        <f>IF(H26&lt;1.5,$L$6,IF(H26&lt;2.5,$L$5,IF(H26&lt;3.5,$L$4,IF(H26&lt;4.5,$L$3,"n/a"))))</f>
        <v>Not at all</v>
      </c>
    </row>
    <row r="27" spans="1:9" s="112" customFormat="1" ht="15" thickBot="1" x14ac:dyDescent="0.25">
      <c r="A27" s="76" t="str">
        <f>Questionnaire!$A$81</f>
        <v xml:space="preserve">4.4 Stability </v>
      </c>
      <c r="B27" s="359">
        <f>Questionnaire!J84</f>
        <v>4</v>
      </c>
      <c r="C27" s="347" t="str">
        <f>IF(B27&lt;1.5,$L$6,IF(B27&lt;2.5,$L$5,IF(B27&lt;3.5,$L$4,IF(B27&lt;4.5,$L$3,"n/a"))))</f>
        <v>High</v>
      </c>
      <c r="D27" s="351" t="str">
        <f>IF(H27&lt;B27,"↑",IF(H27&gt;B27,"↓","↔"))</f>
        <v>↑</v>
      </c>
      <c r="E27" s="7"/>
      <c r="F27" s="4"/>
      <c r="G27" s="4"/>
      <c r="H27" s="246">
        <v>0</v>
      </c>
      <c r="I27" s="257" t="str">
        <f>IF(H27&lt;1.5,$L$6,IF(H27&lt;2.5,$L$5,IF(H27&lt;3.5,$L$4,IF(H27&lt;4.5,$L$3,"n/a"))))</f>
        <v>Not at all</v>
      </c>
    </row>
    <row r="28" spans="1:9" s="109" customFormat="1" ht="14.25" thickTop="1" thickBot="1" x14ac:dyDescent="0.25">
      <c r="A28" s="77" t="s">
        <v>14</v>
      </c>
      <c r="B28" s="360">
        <f>IF(COUNT(B24:B27)=0,"n/a",(AVERAGE(B24:B27)))</f>
        <v>3.75</v>
      </c>
      <c r="C28" s="361" t="str">
        <f>IF(B28&lt;1.5,$L$6,IF(B28&lt;2.5,$L$5,IF(B28&lt;3.5,$L$4,IF(B28&lt;4.5,$L$3,"n/a"))))</f>
        <v>High</v>
      </c>
      <c r="D28" s="353" t="str">
        <f>IF(H28&lt;B28,"↑",IF(H28&gt;B28,"↓","↔"))</f>
        <v>↑</v>
      </c>
      <c r="E28" s="114"/>
      <c r="F28" s="114"/>
      <c r="G28" s="114"/>
      <c r="H28" s="10">
        <f>AVERAGE(H24:H27)</f>
        <v>0</v>
      </c>
      <c r="I28" s="286" t="str">
        <f>IF(H28&lt;1.5,$L$6,IF(H28&lt;2.5,$L$5,IF(H28&lt;3.5,$L$4,IF(H28&lt;4.5,$L$3,"n/a"))))</f>
        <v>Not at all</v>
      </c>
    </row>
    <row r="29" spans="1:9" s="109" customFormat="1" ht="13.5" thickBot="1" x14ac:dyDescent="0.25">
      <c r="A29" s="315" t="str">
        <f>Questionnaire!$A$85</f>
        <v>5. SOCIAL CAPITAL</v>
      </c>
      <c r="B29" s="366"/>
      <c r="C29" s="367"/>
      <c r="D29" s="367"/>
      <c r="E29" s="307"/>
      <c r="F29" s="307"/>
      <c r="G29" s="307"/>
      <c r="H29" s="308"/>
      <c r="I29" s="309"/>
    </row>
    <row r="30" spans="1:9" s="109" customFormat="1" ht="60" customHeight="1" x14ac:dyDescent="0.2">
      <c r="A30" s="312" t="str">
        <f>Questionnaire!$A$86</f>
        <v>5.1 Strength of producer organisations</v>
      </c>
      <c r="B30" s="368">
        <f>Questionnaire!J91</f>
        <v>1.75</v>
      </c>
      <c r="C30" s="344" t="str">
        <f>IF(B30&lt;1.5,$L$6,IF(B30&lt;2.5,$L$5,IF(B30&lt;3.5,$L$4,IF(B30&lt;4.5,$L$3,"n/a"))))</f>
        <v>Moderate/Low</v>
      </c>
      <c r="D30" s="345" t="str">
        <f t="shared" ref="D30:D32" si="3">IF(H30&lt;B30,"↑",IF(H30&gt;B30,"↓","↔"))</f>
        <v>↑</v>
      </c>
      <c r="E30" s="3" t="s">
        <v>293</v>
      </c>
      <c r="F30" s="3" t="s">
        <v>308</v>
      </c>
      <c r="G30" s="3" t="s">
        <v>352</v>
      </c>
      <c r="H30" s="244">
        <v>0</v>
      </c>
      <c r="I30" s="287" t="str">
        <f>IF(H30&lt;1.5,$L$6,IF(H30&lt;2.5,$L$5,IF(H30&lt;3.5,$L$4,IF(H30&lt;4.5,$L$3,"n/a"))))</f>
        <v>Not at all</v>
      </c>
    </row>
    <row r="31" spans="1:9" s="109" customFormat="1" ht="63" customHeight="1" x14ac:dyDescent="0.2">
      <c r="A31" s="313" t="str">
        <f>Questionnaire!$A$92</f>
        <v>5.2 Information and confidence</v>
      </c>
      <c r="B31" s="369">
        <f>Questionnaire!J95</f>
        <v>1.5</v>
      </c>
      <c r="C31" s="349" t="str">
        <f>IF(B31&lt;1.5,$L$6,IF(B31&lt;2.5,$L$5,IF(B31&lt;3.5,$L$4,IF(B31&lt;4.5,$L$3,"n/a"))))</f>
        <v>Moderate/Low</v>
      </c>
      <c r="D31" s="362" t="str">
        <f t="shared" si="3"/>
        <v>↑</v>
      </c>
      <c r="E31" s="3" t="s">
        <v>292</v>
      </c>
      <c r="F31" s="3" t="s">
        <v>309</v>
      </c>
      <c r="G31" s="3"/>
      <c r="H31" s="244">
        <v>0</v>
      </c>
      <c r="I31" s="287" t="str">
        <f>IF(H31&lt;1.5,$L$6,IF(H31&lt;2.5,$L$5,IF(H31&lt;3.5,$L$4,IF(H31&lt;4.5,$L$3,"n/a"))))</f>
        <v>Not at all</v>
      </c>
    </row>
    <row r="32" spans="1:9" s="109" customFormat="1" ht="50.25" customHeight="1" thickBot="1" x14ac:dyDescent="0.25">
      <c r="A32" s="314" t="str">
        <f>Questionnaire!$A$96</f>
        <v>5.3 Social involvement</v>
      </c>
      <c r="B32" s="370">
        <f>Questionnaire!J100</f>
        <v>2.5</v>
      </c>
      <c r="C32" s="347" t="str">
        <f>IF(B32&lt;1.5,$L$6,IF(B32&lt;2.5,$L$5,IF(B32&lt;3.5,$L$4,IF(B32&lt;4.5,$L$3,"n/a"))))</f>
        <v>Substantial</v>
      </c>
      <c r="D32" s="364" t="str">
        <f t="shared" si="3"/>
        <v>↑</v>
      </c>
      <c r="E32" s="412"/>
      <c r="F32" s="413"/>
      <c r="G32" s="3" t="s">
        <v>294</v>
      </c>
      <c r="H32" s="3">
        <v>0</v>
      </c>
      <c r="I32" s="253" t="str">
        <f>IF(H32&lt;1.5,$L$6,IF(H32&lt;2.5,$L$5,IF(H32&lt;3.5,$L$4,IF(H32&lt;4.5,$L$3,"n/a"))))</f>
        <v>Not at all</v>
      </c>
    </row>
    <row r="33" spans="1:9" s="109" customFormat="1" ht="14.25" thickTop="1" thickBot="1" x14ac:dyDescent="0.25">
      <c r="A33" s="310" t="s">
        <v>14</v>
      </c>
      <c r="B33" s="360">
        <f>IF(COUNT(B30:B32)=0,"n/a",(AVERAGE(B30:B32)))</f>
        <v>1.9166666666666667</v>
      </c>
      <c r="C33" s="361" t="str">
        <f>IF(B33&lt;1.5,$L$6,IF(B33&lt;2.5,$L$5,IF(B33&lt;3.5,$L$4,IF(B33&lt;4.5,$L$3,"n/a"))))</f>
        <v>Moderate/Low</v>
      </c>
      <c r="D33" s="353" t="str">
        <f>IF(H33&lt;B33,"↑",IF(H33&gt;B33,"↓","↔"))</f>
        <v>↑</v>
      </c>
      <c r="E33" s="114"/>
      <c r="F33" s="311"/>
      <c r="G33" s="114"/>
      <c r="H33" s="10">
        <f>AVERAGE(H30:H32)</f>
        <v>0</v>
      </c>
      <c r="I33" s="295" t="str">
        <f>IF(H33&lt;1.5,$L$6,IF(H33&lt;2.5,$L$5,IF(H33&lt;3.5,$L$4,IF(H33&lt;4.5,$L$3,"n/a"))))</f>
        <v>Not at all</v>
      </c>
    </row>
    <row r="34" spans="1:9" s="112" customFormat="1" ht="15" customHeight="1" thickBot="1" x14ac:dyDescent="0.25">
      <c r="A34" s="78" t="str">
        <f>Questionnaire!$A$101</f>
        <v>6. LIVING CONDITIONS</v>
      </c>
      <c r="B34" s="371"/>
      <c r="C34" s="372"/>
      <c r="D34" s="372"/>
      <c r="E34" s="80"/>
      <c r="F34" s="80"/>
      <c r="G34" s="80"/>
      <c r="H34" s="79"/>
      <c r="I34" s="292"/>
    </row>
    <row r="35" spans="1:9" s="112" customFormat="1" ht="15" customHeight="1" thickBot="1" x14ac:dyDescent="0.25">
      <c r="A35" s="254" t="str">
        <f>Questionnaire!$A$102</f>
        <v>6.1 Health services</v>
      </c>
      <c r="B35" s="373">
        <f>Questionnaire!J106</f>
        <v>2.5</v>
      </c>
      <c r="C35" s="357" t="str">
        <f>IF(B35&lt;1.5,$L$6,IF(B35&lt;2.5,$L$5,IF(B35&lt;3.5,$L$4,IF(B35&lt;4.5,$L$3,"n/a"))))</f>
        <v>Substantial</v>
      </c>
      <c r="D35" s="374" t="str">
        <f>IF(H35&lt;B35,"↑",IF(H35&gt;B35,"↓","↔"))</f>
        <v>↑</v>
      </c>
      <c r="E35" s="5"/>
      <c r="F35" s="251"/>
      <c r="G35" s="5"/>
      <c r="H35" s="247">
        <v>0</v>
      </c>
      <c r="I35" s="287" t="str">
        <f>IF(H35&lt;1.5,$L$6,IF(H35&lt;2.5,$L$5,IF(H35&lt;3.5,$L$4,IF(H35&lt;4.5,$L$3,"n/a"))))</f>
        <v>Not at all</v>
      </c>
    </row>
    <row r="36" spans="1:9" s="112" customFormat="1" ht="30" customHeight="1" thickTop="1" thickBot="1" x14ac:dyDescent="0.25">
      <c r="A36" s="81" t="str">
        <f>Questionnaire!$A$107</f>
        <v>6.2 Housing</v>
      </c>
      <c r="B36" s="358">
        <f>Questionnaire!J110</f>
        <v>2</v>
      </c>
      <c r="C36" s="349" t="str">
        <f>IF(B36&lt;1.5,$L$6,IF(B36&lt;2.5,$L$5,IF(B36&lt;3.5,$L$4,IF(B36&lt;4.5,$L$3,"n/a"))))</f>
        <v>Moderate/Low</v>
      </c>
      <c r="D36" s="349" t="str">
        <f>IF(H36&lt;B36,"↑",IF(H36&gt;B36,"↓","↔"))</f>
        <v>↑</v>
      </c>
      <c r="E36" s="6" t="s">
        <v>295</v>
      </c>
      <c r="F36" s="252"/>
      <c r="G36" s="6"/>
      <c r="H36" s="247">
        <v>0</v>
      </c>
      <c r="I36" s="287" t="str">
        <f>IF(H36&lt;1.5,$L$6,IF(H36&lt;2.5,$L$5,IF(H36&lt;3.5,$L$4,IF(H36&lt;4.5,$L$3,"n/a"))))</f>
        <v>Not at all</v>
      </c>
    </row>
    <row r="37" spans="1:9" s="112" customFormat="1" ht="15" customHeight="1" thickTop="1" thickBot="1" x14ac:dyDescent="0.25">
      <c r="A37" s="255" t="str">
        <f>Questionnaire!$A$111</f>
        <v>6.3 Education and training</v>
      </c>
      <c r="B37" s="373">
        <f>Questionnaire!J115</f>
        <v>2.6666666666666665</v>
      </c>
      <c r="C37" s="349" t="str">
        <f>IF(B37&lt;1.5,$L$6,IF(B37&lt;2.5,$L$5,IF(B37&lt;3.5,$L$4,IF(B37&lt;4.5,$L$3,"n/a"))))</f>
        <v>Substantial</v>
      </c>
      <c r="D37" s="374" t="str">
        <f>IF(H37&lt;B37,"↑",IF(H37&gt;B37,"↓","↔"))</f>
        <v>↑</v>
      </c>
      <c r="E37" s="6"/>
      <c r="F37" s="252"/>
      <c r="G37" s="6"/>
      <c r="H37" s="247">
        <v>0</v>
      </c>
      <c r="I37" s="287" t="str">
        <f>IF(H37&lt;1.5,$L$6,IF(H37&lt;2.5,$L$5,IF(H37&lt;3.5,$L$4,IF(H37&lt;4.5,$L$3,"n/a"))))</f>
        <v>Not at all</v>
      </c>
    </row>
    <row r="38" spans="1:9" s="112" customFormat="1" ht="60" customHeight="1" thickTop="1" thickBot="1" x14ac:dyDescent="0.25">
      <c r="A38" s="256" t="str">
        <f>Questionnaire!$A$116</f>
        <v>6.4 Mobility ??????</v>
      </c>
      <c r="B38" s="359">
        <f>Questionnaire!J120</f>
        <v>1.5</v>
      </c>
      <c r="C38" s="347" t="str">
        <f>IF(B38&lt;1.5,$L$6,IF(B38&lt;2.5,$L$5,IF(B38&lt;3.5,$L$4,IF(B38&lt;4.5,$L$3,"n/a"))))</f>
        <v>Moderate/Low</v>
      </c>
      <c r="D38" s="364" t="str">
        <f>IF(H38&lt;B38,"↑",IF(H38&gt;B38,"↓","↔"))</f>
        <v>↑</v>
      </c>
      <c r="E38" s="8" t="s">
        <v>310</v>
      </c>
      <c r="F38" s="9"/>
      <c r="G38" s="9"/>
      <c r="H38" s="247">
        <v>0</v>
      </c>
      <c r="I38" s="257" t="str">
        <f>IF(H38&lt;1.5,$L$6,IF(H38&lt;2.5,$L$5,IF(H38&lt;3.5,$L$4,IF(H38&lt;4.5,$L$3,"n/a"))))</f>
        <v>Not at all</v>
      </c>
    </row>
    <row r="39" spans="1:9" s="109" customFormat="1" ht="14.25" thickTop="1" thickBot="1" x14ac:dyDescent="0.25">
      <c r="A39" s="82" t="s">
        <v>14</v>
      </c>
      <c r="B39" s="352">
        <f>IF(COUNT(B35:B38)=0,"n/a",(AVERAGE(B35:B38)))</f>
        <v>2.1666666666666665</v>
      </c>
      <c r="C39" s="361" t="str">
        <f>IF(B39&lt;1.5,$L$6,IF(B39&lt;2.5,$L$5,IF(B39&lt;3.5,$L$4,IF(B39&lt;4.5,$L$3,"n/a"))))</f>
        <v>Moderate/Low</v>
      </c>
      <c r="D39" s="353" t="str">
        <f>IF(H39&lt;B39,"↑",IF(H39&gt;B39,"↓","↔"))</f>
        <v>↑</v>
      </c>
      <c r="E39" s="114"/>
      <c r="F39" s="114"/>
      <c r="G39" s="114"/>
      <c r="H39" s="10">
        <f>AVERAGE(H35:H38)</f>
        <v>0</v>
      </c>
      <c r="I39" s="293" t="str">
        <f>IF(H39&lt;1.5,$L$6,IF(H39&lt;2.5,$L$5,IF(H39&lt;3.5,$L$4,IF(H39&lt;4.5,$L$3,"n/a"))))</f>
        <v>Not at all</v>
      </c>
    </row>
    <row r="40" spans="1:9" x14ac:dyDescent="0.2">
      <c r="B40" s="282"/>
      <c r="C40" s="285"/>
      <c r="I40" s="285"/>
    </row>
    <row r="41" spans="1:9" x14ac:dyDescent="0.2">
      <c r="C41" s="117"/>
    </row>
    <row r="44" spans="1:9" x14ac:dyDescent="0.2">
      <c r="D44" s="95"/>
      <c r="I44" s="95"/>
    </row>
    <row r="45" spans="1:9" x14ac:dyDescent="0.2">
      <c r="F45" s="118"/>
    </row>
    <row r="46" spans="1:9" x14ac:dyDescent="0.2">
      <c r="B46" s="281"/>
    </row>
    <row r="52" spans="2:2" x14ac:dyDescent="0.2">
      <c r="B52" s="284"/>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5" priority="45" operator="equal">
      <formula>"High"</formula>
    </cfRule>
    <cfRule type="cellIs" dxfId="134" priority="46" operator="equal">
      <formula>"Substantial"</formula>
    </cfRule>
    <cfRule type="cellIs" dxfId="133" priority="47" operator="equal">
      <formula>"Moderate"</formula>
    </cfRule>
    <cfRule type="containsText" dxfId="132" priority="48" operator="containsText" text="Low">
      <formula>NOT(ISERROR(SEARCH("Low",G2)))</formula>
    </cfRule>
  </conditionalFormatting>
  <conditionalFormatting sqref="H35:I38">
    <cfRule type="cellIs" dxfId="131" priority="37" operator="equal">
      <formula>"High"</formula>
    </cfRule>
    <cfRule type="cellIs" dxfId="130" priority="38" operator="equal">
      <formula>"Substantial"</formula>
    </cfRule>
    <cfRule type="cellIs" dxfId="129" priority="39" operator="equal">
      <formula>"Moderate"</formula>
    </cfRule>
    <cfRule type="containsText" dxfId="128" priority="40" operator="containsText" text="Low">
      <formula>NOT(ISERROR(SEARCH("Low",H35)))</formula>
    </cfRule>
  </conditionalFormatting>
  <conditionalFormatting sqref="H39">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NOT(ISERROR(SEARCH("Low",H39)))</formula>
    </cfRule>
  </conditionalFormatting>
  <conditionalFormatting sqref="C1">
    <cfRule type="cellIs" dxfId="123" priority="25" operator="equal">
      <formula>"High"</formula>
    </cfRule>
    <cfRule type="cellIs" dxfId="122" priority="26" operator="equal">
      <formula>"Substantial"</formula>
    </cfRule>
    <cfRule type="cellIs" dxfId="121" priority="27" operator="equal">
      <formula>"Moderate"</formula>
    </cfRule>
    <cfRule type="cellIs" dxfId="120" priority="28" operator="equal">
      <formula>"Low"</formula>
    </cfRule>
  </conditionalFormatting>
  <conditionalFormatting sqref="F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A5:I9 A15 C15:I15 A34:I38 A28:A32 A39 C39:I39 A11:I14 A10 C10:I10 A23:I27 A22 C22:I22 A16:I21 C28:I32">
    <cfRule type="cellIs" dxfId="115" priority="50" operator="equal">
      <formula>$L$5</formula>
    </cfRule>
    <cfRule type="cellIs" dxfId="114" priority="51" operator="equal">
      <formula>$L$4</formula>
    </cfRule>
    <cfRule type="cellIs" dxfId="113" priority="52" operator="equal">
      <formula>$L$3</formula>
    </cfRule>
    <cfRule type="cellIs" dxfId="112" priority="61" operator="equal">
      <formula>$L$6</formula>
    </cfRule>
  </conditionalFormatting>
  <conditionalFormatting sqref="G33">
    <cfRule type="cellIs" dxfId="111" priority="5" operator="equal">
      <formula>"High"</formula>
    </cfRule>
    <cfRule type="cellIs" dxfId="110" priority="6" operator="equal">
      <formula>"Substantial"</formula>
    </cfRule>
    <cfRule type="cellIs" dxfId="109" priority="7" operator="equal">
      <formula>"Moderate"</formula>
    </cfRule>
    <cfRule type="containsText" dxfId="108" priority="8" operator="containsText" text="Low">
      <formula>NOT(ISERROR(SEARCH("Low",G33)))</formula>
    </cfRule>
  </conditionalFormatting>
  <conditionalFormatting sqref="A33 C33:I33">
    <cfRule type="cellIs" dxfId="107" priority="9" operator="equal">
      <formula>$L$5</formula>
    </cfRule>
    <cfRule type="cellIs" dxfId="106" priority="10" operator="equal">
      <formula>$L$4</formula>
    </cfRule>
    <cfRule type="cellIs" dxfId="105" priority="11" operator="equal">
      <formula>$L$3</formula>
    </cfRule>
    <cfRule type="cellIs" dxfId="104" priority="12" operator="equal">
      <formula>$L$6</formula>
    </cfRule>
  </conditionalFormatting>
  <conditionalFormatting sqref="H32">
    <cfRule type="cellIs" dxfId="103" priority="1" operator="equal">
      <formula>"High"</formula>
    </cfRule>
    <cfRule type="cellIs" dxfId="102" priority="2" operator="equal">
      <formula>"Substantial"</formula>
    </cfRule>
    <cfRule type="cellIs" dxfId="101" priority="3" operator="equal">
      <formula>"Moderate"</formula>
    </cfRule>
    <cfRule type="containsText" dxfId="100" priority="4" operator="containsText" text="Low">
      <formula>NOT(ISERROR(SEARCH("Low",H32)))</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S120"/>
  <sheetViews>
    <sheetView zoomScale="80" zoomScaleNormal="80" zoomScaleSheetLayoutView="100" workbookViewId="0">
      <pane ySplit="2" topLeftCell="A114" activePane="bottomLeft" state="frozen"/>
      <selection pane="bottomLeft" activeCell="L63" sqref="L63"/>
    </sheetView>
  </sheetViews>
  <sheetFormatPr baseColWidth="10" defaultColWidth="8.85546875" defaultRowHeight="12.75" x14ac:dyDescent="0.2"/>
  <cols>
    <col min="1" max="1" width="18" style="95" customWidth="1"/>
    <col min="2" max="2" width="29" style="95" customWidth="1"/>
    <col min="3" max="3" width="30.5703125" style="170" customWidth="1"/>
    <col min="4" max="4" width="14.42578125" style="171" customWidth="1"/>
    <col min="5" max="6" width="7.42578125" style="26" customWidth="1"/>
    <col min="7" max="7" width="1.140625" style="26" customWidth="1"/>
    <col min="8" max="8" width="7.42578125" style="26" customWidth="1"/>
    <col min="9" max="9" width="12.5703125" style="116" customWidth="1"/>
    <col min="10" max="10" width="12.28515625" style="116" customWidth="1"/>
    <col min="11" max="11" width="65.85546875" style="95" customWidth="1"/>
    <col min="12" max="12" width="15.5703125" style="320" customWidth="1"/>
    <col min="13" max="13" width="13.42578125" style="95" hidden="1" customWidth="1"/>
    <col min="14" max="14" width="14.85546875" style="95" hidden="1" customWidth="1"/>
    <col min="15" max="15" width="11.140625" style="95" hidden="1" customWidth="1"/>
    <col min="16" max="16" width="13.85546875" style="95" customWidth="1"/>
    <col min="17" max="16384" width="8.85546875" style="95"/>
  </cols>
  <sheetData>
    <row r="1" spans="1:15" ht="21" customHeight="1" thickBot="1" x14ac:dyDescent="0.35">
      <c r="A1" s="378" t="s">
        <v>27</v>
      </c>
      <c r="B1" s="379" t="str">
        <f>Profile!F1</f>
        <v>beef value chain</v>
      </c>
      <c r="C1" s="377" t="s">
        <v>22</v>
      </c>
      <c r="D1" s="461" t="str">
        <f>Profile!E2</f>
        <v>Zimbabwe</v>
      </c>
      <c r="E1" s="462"/>
      <c r="F1" s="375" t="s">
        <v>26</v>
      </c>
      <c r="G1" s="380"/>
      <c r="H1" s="381"/>
      <c r="I1" s="382"/>
      <c r="J1" s="376">
        <f>Profile!B3</f>
        <v>43187</v>
      </c>
      <c r="K1" s="119"/>
      <c r="L1" s="383" t="s">
        <v>177</v>
      </c>
    </row>
    <row r="2" spans="1:15" s="108" customFormat="1" ht="15" customHeight="1" thickBot="1" x14ac:dyDescent="0.25">
      <c r="A2" s="573" t="s">
        <v>0</v>
      </c>
      <c r="B2" s="574"/>
      <c r="C2" s="384" t="s">
        <v>2</v>
      </c>
      <c r="D2" s="384" t="s">
        <v>87</v>
      </c>
      <c r="E2" s="384" t="s">
        <v>88</v>
      </c>
      <c r="F2" s="573" t="s">
        <v>86</v>
      </c>
      <c r="G2" s="574"/>
      <c r="H2" s="574"/>
      <c r="I2" s="574"/>
      <c r="J2" s="574"/>
      <c r="K2" s="574"/>
      <c r="L2" s="385"/>
      <c r="M2" s="113"/>
    </row>
    <row r="3" spans="1:15" s="108" customFormat="1" ht="24.75" customHeight="1" thickBot="1" x14ac:dyDescent="0.25">
      <c r="A3" s="120" t="s">
        <v>213</v>
      </c>
      <c r="B3" s="121"/>
      <c r="C3" s="121"/>
      <c r="D3" s="121"/>
      <c r="E3" s="121"/>
      <c r="F3" s="121"/>
      <c r="G3" s="121"/>
      <c r="H3" s="121"/>
      <c r="I3" s="121"/>
      <c r="J3" s="121"/>
      <c r="K3" s="121"/>
      <c r="L3" s="386"/>
      <c r="N3" s="122" t="s">
        <v>4</v>
      </c>
      <c r="O3" s="108">
        <v>4.5</v>
      </c>
    </row>
    <row r="4" spans="1:15" s="108" customFormat="1" ht="21" customHeight="1" x14ac:dyDescent="0.2">
      <c r="A4" s="123" t="s">
        <v>29</v>
      </c>
      <c r="B4" s="124"/>
      <c r="C4" s="124"/>
      <c r="D4" s="124"/>
      <c r="E4" s="124"/>
      <c r="F4" s="124"/>
      <c r="G4" s="124"/>
      <c r="H4" s="124"/>
      <c r="I4" s="124"/>
      <c r="J4" s="124"/>
      <c r="K4" s="124"/>
      <c r="L4" s="386"/>
      <c r="N4" s="122" t="s">
        <v>5</v>
      </c>
      <c r="O4" s="108">
        <v>3.5</v>
      </c>
    </row>
    <row r="5" spans="1:15" s="108" customFormat="1" ht="60.75" customHeight="1" x14ac:dyDescent="0.2">
      <c r="A5" s="552" t="s">
        <v>71</v>
      </c>
      <c r="B5" s="552"/>
      <c r="C5" s="39" t="s">
        <v>311</v>
      </c>
      <c r="D5" s="50" t="s">
        <v>5</v>
      </c>
      <c r="E5" s="125">
        <f>IF(D5=$N$6,1,IF(D5=$N$5,2,IF(D5=$N$4,3,IF(D5=$N$3,4,"n/a"))))</f>
        <v>3</v>
      </c>
      <c r="F5" s="581" t="s">
        <v>273</v>
      </c>
      <c r="G5" s="581"/>
      <c r="H5" s="581"/>
      <c r="I5" s="581"/>
      <c r="J5" s="581"/>
      <c r="K5" s="581"/>
      <c r="L5" s="386"/>
      <c r="N5" s="113" t="s">
        <v>42</v>
      </c>
      <c r="O5" s="109">
        <v>2.5</v>
      </c>
    </row>
    <row r="6" spans="1:15" s="108" customFormat="1" ht="31.5" customHeight="1" x14ac:dyDescent="0.2">
      <c r="A6" s="552" t="s">
        <v>30</v>
      </c>
      <c r="B6" s="552"/>
      <c r="C6" s="39" t="s">
        <v>312</v>
      </c>
      <c r="D6" s="50" t="s">
        <v>79</v>
      </c>
      <c r="E6" s="125">
        <f>IF(D6=$N$6,1,IF(D6=$N$5,2,IF(D6=$N$4,3,IF(D6=$N$3,4,"n/a"))))</f>
        <v>1</v>
      </c>
      <c r="F6" s="581" t="s">
        <v>231</v>
      </c>
      <c r="G6" s="581"/>
      <c r="H6" s="581"/>
      <c r="I6" s="581"/>
      <c r="J6" s="581"/>
      <c r="K6" s="581"/>
      <c r="L6" s="386"/>
      <c r="N6" s="113" t="s">
        <v>79</v>
      </c>
      <c r="O6" s="109">
        <v>1.5</v>
      </c>
    </row>
    <row r="7" spans="1:15" s="108" customFormat="1" ht="43.5" customHeight="1" x14ac:dyDescent="0.2">
      <c r="A7" s="552" t="s">
        <v>186</v>
      </c>
      <c r="B7" s="552"/>
      <c r="C7" s="39" t="s">
        <v>313</v>
      </c>
      <c r="D7" s="50" t="s">
        <v>42</v>
      </c>
      <c r="E7" s="125">
        <f>IF(D7=$N$6,1,IF(D7=$N$5,2,IF(D7=$N$4,3,IF(D7=$N$3,4,"n/a"))))</f>
        <v>2</v>
      </c>
      <c r="F7" s="581" t="s">
        <v>334</v>
      </c>
      <c r="G7" s="581"/>
      <c r="H7" s="581"/>
      <c r="I7" s="581"/>
      <c r="J7" s="581"/>
      <c r="K7" s="581"/>
      <c r="L7" s="386"/>
      <c r="N7" s="122" t="s">
        <v>19</v>
      </c>
    </row>
    <row r="8" spans="1:15" s="108" customFormat="1" ht="30" customHeight="1" x14ac:dyDescent="0.2">
      <c r="A8" s="552" t="s">
        <v>40</v>
      </c>
      <c r="B8" s="552"/>
      <c r="C8" s="39" t="s">
        <v>314</v>
      </c>
      <c r="D8" s="50" t="s">
        <v>5</v>
      </c>
      <c r="E8" s="125">
        <f>IF(D8=$N$6,1,IF(D8=$N$5,2,IF(D8=$N$4,3,IF(D8=$N$3,4,"n/a"))))</f>
        <v>3</v>
      </c>
      <c r="F8" s="581" t="s">
        <v>232</v>
      </c>
      <c r="G8" s="581"/>
      <c r="H8" s="581"/>
      <c r="I8" s="581"/>
      <c r="J8" s="581"/>
      <c r="K8" s="581"/>
      <c r="L8" s="386"/>
      <c r="N8" s="113"/>
    </row>
    <row r="9" spans="1:15" s="108" customFormat="1" ht="45.75" customHeight="1" thickBot="1" x14ac:dyDescent="0.25">
      <c r="A9" s="551" t="s">
        <v>59</v>
      </c>
      <c r="B9" s="551"/>
      <c r="C9" s="39" t="s">
        <v>314</v>
      </c>
      <c r="D9" s="177" t="s">
        <v>5</v>
      </c>
      <c r="E9" s="185">
        <f>IF(D9=$N$6,1,IF(D9=$N$5,2,IF(D9=$N$4,3,IF(D9=$N$3,4,"n/a"))))</f>
        <v>3</v>
      </c>
      <c r="F9" s="537" t="s">
        <v>250</v>
      </c>
      <c r="G9" s="538"/>
      <c r="H9" s="537"/>
      <c r="I9" s="537"/>
      <c r="J9" s="537"/>
      <c r="K9" s="537"/>
      <c r="L9" s="386"/>
      <c r="N9" s="126"/>
    </row>
    <row r="10" spans="1:15" s="108" customFormat="1" ht="28.5" customHeight="1" thickBot="1" x14ac:dyDescent="0.25">
      <c r="A10" s="561"/>
      <c r="B10" s="577"/>
      <c r="C10" s="192" t="s">
        <v>24</v>
      </c>
      <c r="D10" s="92" t="str">
        <f>IF(E10&lt;1.5,$N$6,IF(E10&lt;2.5,$N$5,IF(E10&lt;3.5,$N$4,IF(E10&lt;4.5,$N$3,"n/a"))))</f>
        <v>Moderate/Low</v>
      </c>
      <c r="E10" s="258">
        <f>IF(COUNT(E5:E9)=0,"n/a",AVERAGE(E5:E9))</f>
        <v>2.4</v>
      </c>
      <c r="F10" s="51">
        <f>E10</f>
        <v>2.4</v>
      </c>
      <c r="G10" s="224"/>
      <c r="H10" s="52" t="s">
        <v>23</v>
      </c>
      <c r="I10" s="28" t="str">
        <f>D10</f>
        <v>Moderate/Low</v>
      </c>
      <c r="J10" s="93">
        <f>IF(I10=$N$7,"n/a",IF(AND(I10=$N$5,D10=$N$6),1.5,IF(AND(I10=$N$4,D10=$N$5),2.5,IF(AND(I10=$N$3,D10=$N$4),3.5,IF(AND(I10=$N$6,D10=$N$5),1.49,IF(AND(I10=$N$5,D10=$N$4),2.49,IF(AND(I10=$N$4,D10=$N$3),3.49,E10)))))))</f>
        <v>2.4</v>
      </c>
      <c r="K10" s="94" t="s">
        <v>91</v>
      </c>
      <c r="L10" s="387"/>
      <c r="N10" s="122"/>
    </row>
    <row r="11" spans="1:15" s="108" customFormat="1" ht="20.25" customHeight="1" thickBot="1" x14ac:dyDescent="0.25">
      <c r="A11" s="128" t="s">
        <v>28</v>
      </c>
      <c r="B11" s="129"/>
      <c r="C11" s="189"/>
      <c r="D11" s="130"/>
      <c r="E11" s="130"/>
      <c r="F11" s="130"/>
      <c r="G11" s="130"/>
      <c r="H11" s="130"/>
      <c r="I11" s="130"/>
      <c r="J11" s="130"/>
      <c r="K11" s="130"/>
      <c r="L11" s="386"/>
      <c r="N11" s="122"/>
    </row>
    <row r="12" spans="1:15" ht="45.75" customHeight="1" x14ac:dyDescent="0.2">
      <c r="A12" s="552" t="s">
        <v>187</v>
      </c>
      <c r="B12" s="552"/>
      <c r="C12" s="39" t="s">
        <v>315</v>
      </c>
      <c r="D12" s="176" t="s">
        <v>5</v>
      </c>
      <c r="E12" s="187">
        <f>IF(D12=$N$6,1,IF(D12=$N$5,2,IF(D12=$N$4,3,IF(D12=$N$3,4,"n/a"))))</f>
        <v>3</v>
      </c>
      <c r="F12" s="563" t="s">
        <v>248</v>
      </c>
      <c r="G12" s="563"/>
      <c r="H12" s="563"/>
      <c r="I12" s="563"/>
      <c r="J12" s="563"/>
      <c r="K12" s="563"/>
      <c r="L12" s="388" t="s">
        <v>96</v>
      </c>
      <c r="N12" s="122"/>
    </row>
    <row r="13" spans="1:15" ht="43.5" customHeight="1" thickBot="1" x14ac:dyDescent="0.25">
      <c r="A13" s="539" t="s">
        <v>188</v>
      </c>
      <c r="B13" s="539"/>
      <c r="C13" s="39" t="s">
        <v>315</v>
      </c>
      <c r="D13" s="191" t="s">
        <v>5</v>
      </c>
      <c r="E13" s="188">
        <f>IF(D13=$N$6,1,IF(D13=$N$5,2,IF(D13=$N$4,3,IF(D13=$N$3,4,"n/a"))))</f>
        <v>3</v>
      </c>
      <c r="F13" s="558" t="s">
        <v>249</v>
      </c>
      <c r="G13" s="504"/>
      <c r="H13" s="504"/>
      <c r="I13" s="504"/>
      <c r="J13" s="504"/>
      <c r="K13" s="542"/>
      <c r="L13" s="388" t="s">
        <v>96</v>
      </c>
    </row>
    <row r="14" spans="1:15" s="111" customFormat="1" ht="28.5" customHeight="1" thickBot="1" x14ac:dyDescent="0.25">
      <c r="A14" s="561"/>
      <c r="B14" s="562"/>
      <c r="C14" s="192" t="s">
        <v>24</v>
      </c>
      <c r="D14" s="29" t="str">
        <f>IF(E14&lt;1.5,$N$6,IF(E14&lt;2.5,$N$5,IF(E14&lt;3.5,$N$4,IF(E14&lt;4.5,$N$3,"n/a"))))</f>
        <v>Substantial</v>
      </c>
      <c r="E14" s="154">
        <f>IF(COUNT(E12:E13)=0,"n/a",AVERAGE(E12:E13))</f>
        <v>3</v>
      </c>
      <c r="F14" s="30">
        <f>E14</f>
        <v>3</v>
      </c>
      <c r="G14" s="224"/>
      <c r="H14" s="31" t="s">
        <v>23</v>
      </c>
      <c r="I14" s="28" t="str">
        <f>D14</f>
        <v>Substantial</v>
      </c>
      <c r="J14" s="32">
        <f>IF(I14=$N$7,"n/a",IF(AND(I14=$N$5,D14=$N$6),1.5,IF(AND(I14=$N$4,D14=$N$5),2.5,IF(AND(I14=$N$3,D14=$N$4),3.5,IF(AND(I14=$N$6,D14=$N$5),1.49,IF(AND(I14=$N$5,D14=$N$4),2.49,IF(AND(I14=$N$4,D14=$N$3),3.49,E14)))))))</f>
        <v>3</v>
      </c>
      <c r="K14" s="190" t="s">
        <v>91</v>
      </c>
      <c r="L14" s="389"/>
      <c r="N14" s="122"/>
    </row>
    <row r="15" spans="1:15" ht="21.75" customHeight="1" x14ac:dyDescent="0.2">
      <c r="A15" s="407" t="s">
        <v>31</v>
      </c>
      <c r="B15" s="128"/>
      <c r="C15" s="128"/>
      <c r="D15" s="128"/>
      <c r="E15" s="128"/>
      <c r="F15" s="128"/>
      <c r="G15" s="128"/>
      <c r="H15" s="128"/>
      <c r="I15" s="128"/>
      <c r="J15" s="128"/>
      <c r="K15" s="128"/>
      <c r="L15" s="390"/>
      <c r="N15" s="122"/>
    </row>
    <row r="16" spans="1:15" ht="79.5" customHeight="1" thickBot="1" x14ac:dyDescent="0.25">
      <c r="A16" s="551" t="s">
        <v>189</v>
      </c>
      <c r="B16" s="551"/>
      <c r="C16" s="39" t="s">
        <v>316</v>
      </c>
      <c r="D16" s="177" t="s">
        <v>42</v>
      </c>
      <c r="E16" s="181">
        <f>IF(D16=$N$6,1,IF(D16=$N$5,2,IF(D16=$N$4,3,IF(D16=$N$3,4,"n/a"))))</f>
        <v>2</v>
      </c>
      <c r="F16" s="540" t="s">
        <v>335</v>
      </c>
      <c r="G16" s="504"/>
      <c r="H16" s="541"/>
      <c r="I16" s="541"/>
      <c r="J16" s="504"/>
      <c r="K16" s="542"/>
      <c r="L16" s="390"/>
    </row>
    <row r="17" spans="1:14" s="108" customFormat="1" ht="24.75" customHeight="1" thickBot="1" x14ac:dyDescent="0.25">
      <c r="A17" s="584"/>
      <c r="B17" s="585"/>
      <c r="C17" s="192" t="s">
        <v>24</v>
      </c>
      <c r="D17" s="29" t="str">
        <f>IF(E17&lt;1.5,$N$6,IF(E17&lt;2.5,$N$5,IF(E17&lt;3.5,$N$4,IF(E17&lt;4.5,$N$3,"n/a"))))</f>
        <v>Moderate/Low</v>
      </c>
      <c r="E17" s="154">
        <f>IF(COUNT(E16)=0,"n/a",AVERAGE(E16))</f>
        <v>2</v>
      </c>
      <c r="F17" s="30">
        <f>E17</f>
        <v>2</v>
      </c>
      <c r="G17" s="224"/>
      <c r="H17" s="31" t="s">
        <v>23</v>
      </c>
      <c r="I17" s="28" t="str">
        <f>D17</f>
        <v>Moderate/Low</v>
      </c>
      <c r="J17" s="32">
        <f>IF(I17=$N$7,"n/a",IF(AND(I17=$N$5,D17=$N$6),1.5,IF(AND(I17=$N$4,D17=$N$5),2.5,IF(AND(I17=$N$3,D17=$N$4),3.5,IF(AND(I17=$N$6,D17=$N$5),1.49,IF(AND(I17=$N$5,D17=$N$4),2.49,IF(AND(I17=$N$4,D17=$N$3),3.49,E17)))))))</f>
        <v>2</v>
      </c>
      <c r="K17" s="190" t="s">
        <v>91</v>
      </c>
      <c r="L17" s="386"/>
      <c r="N17" s="110"/>
    </row>
    <row r="18" spans="1:14" s="131" customFormat="1" ht="21" customHeight="1" x14ac:dyDescent="0.2">
      <c r="A18" s="128" t="s">
        <v>69</v>
      </c>
      <c r="B18" s="128"/>
      <c r="C18" s="128"/>
      <c r="D18" s="128"/>
      <c r="E18" s="128"/>
      <c r="F18" s="128"/>
      <c r="G18" s="128"/>
      <c r="H18" s="128"/>
      <c r="I18" s="128"/>
      <c r="J18" s="128"/>
      <c r="K18" s="128"/>
      <c r="L18" s="390"/>
      <c r="N18" s="132"/>
    </row>
    <row r="19" spans="1:14" s="131" customFormat="1" ht="48" customHeight="1" x14ac:dyDescent="0.2">
      <c r="A19" s="552" t="s">
        <v>73</v>
      </c>
      <c r="B19" s="552"/>
      <c r="C19" s="39" t="s">
        <v>317</v>
      </c>
      <c r="D19" s="50" t="s">
        <v>5</v>
      </c>
      <c r="E19" s="173">
        <f>IF(D19=$N$6,1,IF(D19=$N$5,2,IF(D19=$N$4,3,IF(D19=$N$3,4,"n/a"))))</f>
        <v>3</v>
      </c>
      <c r="F19" s="540" t="s">
        <v>336</v>
      </c>
      <c r="G19" s="541"/>
      <c r="H19" s="541"/>
      <c r="I19" s="541"/>
      <c r="J19" s="541"/>
      <c r="K19" s="542"/>
      <c r="L19" s="388" t="s">
        <v>96</v>
      </c>
      <c r="N19" s="132"/>
    </row>
    <row r="20" spans="1:14" s="131" customFormat="1" ht="46.5" customHeight="1" thickBot="1" x14ac:dyDescent="0.25">
      <c r="A20" s="539" t="s">
        <v>70</v>
      </c>
      <c r="B20" s="539"/>
      <c r="C20" s="193" t="s">
        <v>266</v>
      </c>
      <c r="D20" s="186" t="s">
        <v>5</v>
      </c>
      <c r="E20" s="185">
        <f>IF(D20=$N$6,1,IF(D20=$N$5,2,IF(D20=$N$4,3,IF(D20=$N$3,4,"n/a"))))</f>
        <v>3</v>
      </c>
      <c r="F20" s="488" t="s">
        <v>251</v>
      </c>
      <c r="G20" s="504"/>
      <c r="H20" s="489"/>
      <c r="I20" s="489"/>
      <c r="J20" s="489"/>
      <c r="K20" s="490"/>
      <c r="L20" s="391"/>
      <c r="N20" s="132"/>
    </row>
    <row r="21" spans="1:14" s="108" customFormat="1" ht="29.25" customHeight="1" thickBot="1" x14ac:dyDescent="0.25">
      <c r="A21" s="561"/>
      <c r="B21" s="562"/>
      <c r="C21" s="192" t="s">
        <v>24</v>
      </c>
      <c r="D21" s="29" t="str">
        <f>IF(E21&lt;1.5,$N$6,IF(E21&lt;2.5,$N$5,IF(E21&lt;3.5,$N$4,IF(E21&lt;4.5,$N$3,"n/a"))))</f>
        <v>Substantial</v>
      </c>
      <c r="E21" s="154">
        <f>IF(COUNT(E19:E20)=0,"n/a",AVERAGE(E19:E20))</f>
        <v>3</v>
      </c>
      <c r="F21" s="30">
        <f>E21</f>
        <v>3</v>
      </c>
      <c r="G21" s="224"/>
      <c r="H21" s="31" t="s">
        <v>23</v>
      </c>
      <c r="I21" s="28" t="str">
        <f>D21</f>
        <v>Substantial</v>
      </c>
      <c r="J21" s="93">
        <f>IF(I21=$N$7,"n/a",IF(AND(I21=$N$5,D21=$N$6),1.5,IF(AND(I21=$N$4,D21=$N$5),2.5,IF(AND(I21=$N$3,D21=$N$4),3.5,IF(AND(I21=$N$6,D21=$N$5),1.49,IF(AND(I21=$N$5,D21=$N$4),2.49,IF(AND(I21=$N$4,D21=$N$3),3.49,E21)))))))</f>
        <v>3</v>
      </c>
      <c r="K21" s="91" t="s">
        <v>91</v>
      </c>
      <c r="L21" s="392"/>
    </row>
    <row r="22" spans="1:14" s="136" customFormat="1" ht="22.5" customHeight="1" thickBot="1" x14ac:dyDescent="0.25">
      <c r="A22" s="133" t="s">
        <v>214</v>
      </c>
      <c r="B22" s="134"/>
      <c r="C22" s="134"/>
      <c r="D22" s="135"/>
      <c r="E22" s="135"/>
      <c r="F22" s="135"/>
      <c r="G22" s="135"/>
      <c r="H22" s="135"/>
      <c r="I22" s="135"/>
      <c r="J22" s="135"/>
      <c r="K22" s="135"/>
      <c r="L22" s="386"/>
    </row>
    <row r="23" spans="1:14" ht="21.75" customHeight="1" thickBot="1" x14ac:dyDescent="0.25">
      <c r="A23" s="137" t="s">
        <v>44</v>
      </c>
      <c r="B23" s="138"/>
      <c r="C23" s="138"/>
      <c r="D23" s="138"/>
      <c r="E23" s="138"/>
      <c r="F23" s="138"/>
      <c r="G23" s="138"/>
      <c r="H23" s="138"/>
      <c r="I23" s="138"/>
      <c r="J23" s="138"/>
      <c r="K23" s="138"/>
      <c r="L23" s="388" t="s">
        <v>96</v>
      </c>
    </row>
    <row r="24" spans="1:14" ht="54" customHeight="1" x14ac:dyDescent="0.2">
      <c r="A24" s="575" t="s">
        <v>45</v>
      </c>
      <c r="B24" s="576"/>
      <c r="C24" s="183" t="s">
        <v>252</v>
      </c>
      <c r="D24" s="174" t="s">
        <v>79</v>
      </c>
      <c r="E24" s="184">
        <f>IF(D24=$N$6,1,IF(D24=$N$5,2,IF(D24=$N$4,3,IF(D24=$N$3,4,"n/a"))))</f>
        <v>1</v>
      </c>
      <c r="F24" s="563" t="s">
        <v>267</v>
      </c>
      <c r="G24" s="563"/>
      <c r="H24" s="563"/>
      <c r="I24" s="563"/>
      <c r="J24" s="563"/>
      <c r="K24" s="563"/>
      <c r="L24" s="388" t="s">
        <v>96</v>
      </c>
    </row>
    <row r="25" spans="1:14" ht="73.5" customHeight="1" thickBot="1" x14ac:dyDescent="0.25">
      <c r="A25" s="582" t="s">
        <v>62</v>
      </c>
      <c r="B25" s="583"/>
      <c r="C25" s="194" t="s">
        <v>253</v>
      </c>
      <c r="D25" s="175" t="s">
        <v>79</v>
      </c>
      <c r="E25" s="185">
        <f>IF(D25=$N$6,1,IF(D25=$N$5,2,IF(D25=$N$4,3,IF(D25=$N$3,4,"n/a"))))</f>
        <v>1</v>
      </c>
      <c r="F25" s="488" t="s">
        <v>268</v>
      </c>
      <c r="G25" s="489"/>
      <c r="H25" s="489"/>
      <c r="I25" s="489"/>
      <c r="J25" s="489"/>
      <c r="K25" s="490"/>
      <c r="L25" s="390"/>
    </row>
    <row r="26" spans="1:14" ht="35.25" customHeight="1" thickBot="1" x14ac:dyDescent="0.25">
      <c r="A26" s="549"/>
      <c r="B26" s="550"/>
      <c r="C26" s="42" t="s">
        <v>24</v>
      </c>
      <c r="D26" s="29" t="str">
        <f>IF(E26&lt;1.5,"Low",IF(E26&lt;2.5,"Moderate",IF(E26&lt;3.5,"Substantial",IF(E26&lt;4.5,"High","n/a"))))</f>
        <v>Low</v>
      </c>
      <c r="E26" s="154">
        <f>IF(COUNT(E24:E25)=0,"n/a",AVERAGE(E24:E25))</f>
        <v>1</v>
      </c>
      <c r="F26" s="51">
        <f>E26</f>
        <v>1</v>
      </c>
      <c r="G26" s="224"/>
      <c r="H26" s="52" t="s">
        <v>23</v>
      </c>
      <c r="I26" s="28" t="str">
        <f>D26</f>
        <v>Low</v>
      </c>
      <c r="J26" s="93">
        <f>IF(I26=$N$7,"n/a",IF(AND(I26=$N$5,D26=$N$6),1.5,IF(AND(I26=$N$4,D26=$N$5),2.5,IF(AND(I26=$N$3,D26=$N$4),3.5,IF(AND(I26=$N$6,D26=$N$5),1.49,IF(AND(I26=$N$5,D26=$N$4),2.49,IF(AND(I26=$N$4,D26=$N$3),3.49,E26)))))))</f>
        <v>1</v>
      </c>
      <c r="K26" s="336" t="s">
        <v>91</v>
      </c>
      <c r="L26" s="390"/>
    </row>
    <row r="27" spans="1:14" ht="20.25" customHeight="1" thickBot="1" x14ac:dyDescent="0.25">
      <c r="A27" s="139" t="s">
        <v>48</v>
      </c>
      <c r="B27" s="140"/>
      <c r="C27" s="141"/>
      <c r="D27" s="142"/>
      <c r="E27" s="142"/>
      <c r="F27" s="142"/>
      <c r="G27" s="142"/>
      <c r="H27" s="142"/>
      <c r="I27" s="142"/>
      <c r="J27" s="142"/>
      <c r="K27" s="142"/>
      <c r="L27" s="390"/>
    </row>
    <row r="28" spans="1:14" ht="48.75" customHeight="1" x14ac:dyDescent="0.2">
      <c r="A28" s="493" t="s">
        <v>65</v>
      </c>
      <c r="B28" s="494"/>
      <c r="C28" s="43" t="s">
        <v>269</v>
      </c>
      <c r="D28" s="176" t="s">
        <v>79</v>
      </c>
      <c r="E28" s="187">
        <f>IF(D28=$N$6,1,IF(D28=$N$5,2,IF(D28=$N$4,3,IF(D28=$N$3,4,"n/a"))))</f>
        <v>1</v>
      </c>
      <c r="F28" s="543" t="s">
        <v>337</v>
      </c>
      <c r="G28" s="544"/>
      <c r="H28" s="544"/>
      <c r="I28" s="544"/>
      <c r="J28" s="544"/>
      <c r="K28" s="545"/>
      <c r="L28" s="390"/>
    </row>
    <row r="29" spans="1:14" ht="50.25" customHeight="1" x14ac:dyDescent="0.2">
      <c r="A29" s="493" t="s">
        <v>46</v>
      </c>
      <c r="B29" s="494"/>
      <c r="C29" s="43" t="s">
        <v>270</v>
      </c>
      <c r="D29" s="50" t="s">
        <v>79</v>
      </c>
      <c r="E29" s="173">
        <f>IF(D29=$N$6,1,IF(D29=$N$5,2,IF(D29=$N$4,3,IF(D29=$N$3,4,"n/a"))))</f>
        <v>1</v>
      </c>
      <c r="F29" s="540" t="s">
        <v>254</v>
      </c>
      <c r="G29" s="541"/>
      <c r="H29" s="541"/>
      <c r="I29" s="541"/>
      <c r="J29" s="541"/>
      <c r="K29" s="542"/>
      <c r="L29" s="390"/>
    </row>
    <row r="30" spans="1:14" s="143" customFormat="1" ht="56.25" customHeight="1" x14ac:dyDescent="0.2">
      <c r="A30" s="493" t="s">
        <v>60</v>
      </c>
      <c r="B30" s="494"/>
      <c r="C30" s="43" t="s">
        <v>271</v>
      </c>
      <c r="D30" s="50" t="s">
        <v>79</v>
      </c>
      <c r="E30" s="173">
        <f>IF(D30=$N$6,1,IF(D30=$N$5,2,IF(D30=$N$4,3,IF(D30=$N$3,4,"n/a"))))</f>
        <v>1</v>
      </c>
      <c r="F30" s="487" t="s">
        <v>338</v>
      </c>
      <c r="G30" s="487"/>
      <c r="H30" s="487"/>
      <c r="I30" s="487"/>
      <c r="J30" s="487"/>
      <c r="K30" s="487"/>
      <c r="L30" s="386"/>
    </row>
    <row r="31" spans="1:14" s="136" customFormat="1" ht="36" customHeight="1" thickBot="1" x14ac:dyDescent="0.25">
      <c r="A31" s="556" t="s">
        <v>61</v>
      </c>
      <c r="B31" s="557"/>
      <c r="C31" s="43" t="s">
        <v>271</v>
      </c>
      <c r="D31" s="177" t="s">
        <v>79</v>
      </c>
      <c r="E31" s="182">
        <f>IF(D31=$N$6,1,IF(D31=$N$5,2,IF(D31=$N$4,3,IF(D31=$N$3,4,"n/a"))))</f>
        <v>1</v>
      </c>
      <c r="F31" s="558" t="s">
        <v>255</v>
      </c>
      <c r="G31" s="504"/>
      <c r="H31" s="504"/>
      <c r="I31" s="504"/>
      <c r="J31" s="504"/>
      <c r="K31" s="505"/>
      <c r="L31" s="388" t="s">
        <v>96</v>
      </c>
    </row>
    <row r="32" spans="1:14" s="108" customFormat="1" ht="25.5" customHeight="1" thickBot="1" x14ac:dyDescent="0.25">
      <c r="A32" s="197"/>
      <c r="B32" s="198"/>
      <c r="C32" s="42" t="s">
        <v>24</v>
      </c>
      <c r="D32" s="29" t="str">
        <f>IF(E32&lt;1.5,"Low",IF(E32&lt;2.5,"Moderate",IF(E32&lt;3.5,"Substantial",IF(E32&lt;4.5,"High","n/a"))))</f>
        <v>Low</v>
      </c>
      <c r="E32" s="154">
        <f>IF(COUNT(E28:E31)=0,"n/a",AVERAGE(E28:E31))</f>
        <v>1</v>
      </c>
      <c r="F32" s="30">
        <f>E32</f>
        <v>1</v>
      </c>
      <c r="G32" s="224"/>
      <c r="H32" s="31" t="s">
        <v>23</v>
      </c>
      <c r="I32" s="28" t="str">
        <f>D32</f>
        <v>Low</v>
      </c>
      <c r="J32" s="32">
        <f>IF(I32=$N$7,"n/a",IF(AND(I32=$N$5,D32=$N$6),1.5,IF(AND(I32=$N$4,D32=$N$5),2.5,IF(AND(I32=$N$3,D32=$N$4),3.5,IF(AND(I32=$N$6,D32=$N$5),1.49,IF(AND(I32=$N$5,D32=$N$4),2.49,IF(AND(I32=$N$4,D32=$N$3),3.49,E32)))))))</f>
        <v>1</v>
      </c>
      <c r="K32" s="190" t="s">
        <v>91</v>
      </c>
      <c r="L32" s="386"/>
    </row>
    <row r="33" spans="1:12" s="108" customFormat="1" ht="25.5" customHeight="1" thickBot="1" x14ac:dyDescent="0.25">
      <c r="A33" s="195" t="s">
        <v>49</v>
      </c>
      <c r="B33" s="196"/>
      <c r="C33" s="196"/>
      <c r="D33" s="196"/>
      <c r="E33" s="196"/>
      <c r="F33" s="196"/>
      <c r="G33" s="196"/>
      <c r="H33" s="196"/>
      <c r="I33" s="196"/>
      <c r="J33" s="196"/>
      <c r="K33" s="196"/>
      <c r="L33" s="386"/>
    </row>
    <row r="34" spans="1:12" s="108" customFormat="1" ht="45.75" customHeight="1" x14ac:dyDescent="0.2">
      <c r="A34" s="578" t="s">
        <v>50</v>
      </c>
      <c r="B34" s="579"/>
      <c r="C34" s="49" t="s">
        <v>233</v>
      </c>
      <c r="D34" s="50" t="s">
        <v>42</v>
      </c>
      <c r="E34" s="125">
        <f>IF(D34=$N$6,1,IF(D34=$N$5,2,IF(D34=$N$4,3,IF(D34=$N$3,4,"n/a"))))</f>
        <v>2</v>
      </c>
      <c r="F34" s="563" t="s">
        <v>339</v>
      </c>
      <c r="G34" s="563"/>
      <c r="H34" s="563"/>
      <c r="I34" s="563"/>
      <c r="J34" s="563"/>
      <c r="K34" s="563"/>
      <c r="L34" s="388" t="s">
        <v>96</v>
      </c>
    </row>
    <row r="35" spans="1:12" s="108" customFormat="1" ht="33" customHeight="1" x14ac:dyDescent="0.2">
      <c r="A35" s="580" t="s">
        <v>51</v>
      </c>
      <c r="B35" s="494"/>
      <c r="C35" s="49" t="s">
        <v>257</v>
      </c>
      <c r="D35" s="178" t="s">
        <v>42</v>
      </c>
      <c r="E35" s="125">
        <f>IF(D35=$N$6,1,IF(D35=$N$5,2,IF(D35=$N$4,3,IF(D35=$N$3,4,"n/a"))))</f>
        <v>2</v>
      </c>
      <c r="F35" s="540" t="s">
        <v>340</v>
      </c>
      <c r="G35" s="541"/>
      <c r="H35" s="541"/>
      <c r="I35" s="541"/>
      <c r="J35" s="541"/>
      <c r="K35" s="542"/>
      <c r="L35" s="386"/>
    </row>
    <row r="36" spans="1:12" s="108" customFormat="1" ht="60.75" customHeight="1" x14ac:dyDescent="0.2">
      <c r="A36" s="578" t="s">
        <v>67</v>
      </c>
      <c r="B36" s="579"/>
      <c r="C36" s="49" t="s">
        <v>256</v>
      </c>
      <c r="D36" s="178" t="s">
        <v>42</v>
      </c>
      <c r="E36" s="125">
        <f>IF(D36=$N$6,1,IF(D36=$N$5,2,IF(D36=$N$4,3,IF(D36=$N$3,4,"n/a"))))</f>
        <v>2</v>
      </c>
      <c r="F36" s="540" t="s">
        <v>272</v>
      </c>
      <c r="G36" s="541"/>
      <c r="H36" s="541"/>
      <c r="I36" s="541"/>
      <c r="J36" s="541"/>
      <c r="K36" s="542"/>
      <c r="L36" s="386"/>
    </row>
    <row r="37" spans="1:12" s="108" customFormat="1" ht="60.75" customHeight="1" thickBot="1" x14ac:dyDescent="0.25">
      <c r="A37" s="569" t="s">
        <v>68</v>
      </c>
      <c r="B37" s="570"/>
      <c r="C37" s="49" t="s">
        <v>256</v>
      </c>
      <c r="D37" s="177" t="s">
        <v>79</v>
      </c>
      <c r="E37" s="181">
        <f>IF(D37=$N$6,1,IF(D37=$N$5,2,IF(D37=$N$4,3,IF(D37=$N$3,4,"n/a"))))</f>
        <v>1</v>
      </c>
      <c r="F37" s="571" t="s">
        <v>341</v>
      </c>
      <c r="G37" s="487"/>
      <c r="H37" s="487"/>
      <c r="I37" s="487"/>
      <c r="J37" s="487"/>
      <c r="K37" s="572"/>
      <c r="L37" s="386"/>
    </row>
    <row r="38" spans="1:12" s="108" customFormat="1" ht="25.5" customHeight="1" thickBot="1" x14ac:dyDescent="0.25">
      <c r="A38" s="44"/>
      <c r="B38" s="45"/>
      <c r="C38" s="46" t="s">
        <v>24</v>
      </c>
      <c r="D38" s="29" t="str">
        <f>IF(E38&lt;1.5,"Low",IF(E38&lt;2.5,"Moderate",IF(E38&lt;3.5,"Substantial",IF(E38&lt;4.5,"High","n/a"))))</f>
        <v>Moderate</v>
      </c>
      <c r="E38" s="154">
        <f>IF(COUNT(E34:E37)=0,"n/a",AVERAGE(E34:E37))</f>
        <v>1.75</v>
      </c>
      <c r="F38" s="30">
        <f>E38</f>
        <v>1.75</v>
      </c>
      <c r="G38" s="224"/>
      <c r="H38" s="31" t="s">
        <v>23</v>
      </c>
      <c r="I38" s="28" t="str">
        <f>D38</f>
        <v>Moderate</v>
      </c>
      <c r="J38" s="32">
        <f>IF(I38=$N$7,"n/a",IF(AND(I38=$N$5,D38=$N$6),1.5,IF(AND(I38=$N$4,D38=$N$5),2.5,IF(AND(I38=$N$3,D38=$N$4),3.5,IF(AND(I38=$N$6,D38=$N$5),1.49,IF(AND(I38=$N$5,D38=$N$4),2.49,IF(AND(I38=$N$4,D38=$N$3),3.49,E38)))))))</f>
        <v>1.75</v>
      </c>
      <c r="K38" s="190" t="s">
        <v>91</v>
      </c>
      <c r="L38" s="386"/>
    </row>
    <row r="39" spans="1:12" s="131" customFormat="1" ht="22.5" customHeight="1" thickBot="1" x14ac:dyDescent="0.25">
      <c r="A39" s="33" t="s">
        <v>215</v>
      </c>
      <c r="B39" s="34"/>
      <c r="C39" s="35"/>
      <c r="D39" s="37"/>
      <c r="E39" s="37"/>
      <c r="F39" s="36"/>
      <c r="G39" s="144"/>
      <c r="H39" s="37"/>
      <c r="I39" s="37"/>
      <c r="J39" s="36"/>
      <c r="K39" s="145"/>
      <c r="L39" s="390"/>
    </row>
    <row r="40" spans="1:12" s="131" customFormat="1" ht="22.5" customHeight="1" x14ac:dyDescent="0.2">
      <c r="A40" s="146" t="s">
        <v>33</v>
      </c>
      <c r="B40" s="147"/>
      <c r="C40" s="147"/>
      <c r="D40" s="147"/>
      <c r="E40" s="147"/>
      <c r="F40" s="147"/>
      <c r="G40" s="147"/>
      <c r="H40" s="147"/>
      <c r="I40" s="147"/>
      <c r="J40" s="147"/>
      <c r="K40" s="147"/>
      <c r="L40" s="390"/>
    </row>
    <row r="41" spans="1:12" s="108" customFormat="1" ht="33.75" customHeight="1" x14ac:dyDescent="0.2">
      <c r="A41" s="499" t="s">
        <v>41</v>
      </c>
      <c r="B41" s="499"/>
      <c r="C41" s="40" t="s">
        <v>322</v>
      </c>
      <c r="D41" s="50" t="s">
        <v>42</v>
      </c>
      <c r="E41" s="173">
        <f>IF(D41=$N$6,1,IF(D41=$N$5,2,IF(D41=$N$4,3,IF(D41=$N$3,4,"n/a"))))</f>
        <v>2</v>
      </c>
      <c r="F41" s="504" t="s">
        <v>258</v>
      </c>
      <c r="G41" s="504"/>
      <c r="H41" s="504"/>
      <c r="I41" s="504"/>
      <c r="J41" s="504"/>
      <c r="K41" s="504"/>
      <c r="L41" s="388" t="s">
        <v>96</v>
      </c>
    </row>
    <row r="42" spans="1:12" s="108" customFormat="1" ht="44.25" customHeight="1" thickBot="1" x14ac:dyDescent="0.25">
      <c r="A42" s="566" t="s">
        <v>139</v>
      </c>
      <c r="B42" s="567"/>
      <c r="C42" s="199" t="s">
        <v>323</v>
      </c>
      <c r="D42" s="50" t="s">
        <v>79</v>
      </c>
      <c r="E42" s="173">
        <f>IF(D42=$N$6,1,IF(D42=$N$5,2,IF(D42=$N$4,3,IF(D42=$N$3,4,"n/a"))))</f>
        <v>1</v>
      </c>
      <c r="F42" s="504" t="s">
        <v>342</v>
      </c>
      <c r="G42" s="504"/>
      <c r="H42" s="504"/>
      <c r="I42" s="504"/>
      <c r="J42" s="504"/>
      <c r="K42" s="505"/>
      <c r="L42" s="386"/>
    </row>
    <row r="43" spans="1:12" s="131" customFormat="1" ht="30" customHeight="1" thickBot="1" x14ac:dyDescent="0.25">
      <c r="A43" s="564"/>
      <c r="B43" s="565"/>
      <c r="C43" s="38" t="s">
        <v>24</v>
      </c>
      <c r="D43" s="29" t="str">
        <f>IF(E43&lt;1.5,"Low",IF(E43&lt;2.5,"Moderate",IF(E43&lt;3.5,"Substantial",IF(E43&lt;4.5,"High","n/a"))))</f>
        <v>Moderate</v>
      </c>
      <c r="E43" s="154">
        <f>IF(COUNT(E41:E42)=0,"n/a",AVERAGE(E41:E42))</f>
        <v>1.5</v>
      </c>
      <c r="F43" s="30">
        <f>E43</f>
        <v>1.5</v>
      </c>
      <c r="G43" s="224"/>
      <c r="H43" s="31" t="s">
        <v>23</v>
      </c>
      <c r="I43" s="28" t="str">
        <f>D43</f>
        <v>Moderate</v>
      </c>
      <c r="J43" s="32">
        <f>IF(I43=$N$7,"n/a",IF(AND(I43=$N$5,D43=$N$6),1.5,IF(AND(I43=$N$4,D43=$N$5),2.5,IF(AND(I43=$N$3,D43=$N$4),3.5,IF(AND(I43=$N$6,D43=$N$5),1.49,IF(AND(I43=$N$5,D43=$N$4),2.49,IF(AND(I43=$N$4,D43=$N$3),3.49,E43)))))))</f>
        <v>1.5</v>
      </c>
      <c r="K43" s="200" t="s">
        <v>91</v>
      </c>
      <c r="L43" s="393"/>
    </row>
    <row r="44" spans="1:12" s="131" customFormat="1" ht="18" customHeight="1" thickBot="1" x14ac:dyDescent="0.25">
      <c r="A44" s="148" t="s">
        <v>34</v>
      </c>
      <c r="B44" s="149"/>
      <c r="C44" s="149"/>
      <c r="D44" s="150"/>
      <c r="E44" s="150"/>
      <c r="F44" s="150"/>
      <c r="G44" s="150"/>
      <c r="H44" s="150"/>
      <c r="I44" s="150"/>
      <c r="J44" s="150"/>
      <c r="K44" s="150"/>
      <c r="L44" s="390"/>
    </row>
    <row r="45" spans="1:12" s="136" customFormat="1" ht="30.75" customHeight="1" x14ac:dyDescent="0.2">
      <c r="A45" s="499" t="s">
        <v>140</v>
      </c>
      <c r="B45" s="594"/>
      <c r="C45" s="40" t="s">
        <v>324</v>
      </c>
      <c r="D45" s="50" t="s">
        <v>42</v>
      </c>
      <c r="E45" s="173">
        <f>IF(D45=$N$6,1,IF(D45=$N$5,2,IF(D45=$N$4,3,IF(D45=$N$3,4,"n/a"))))</f>
        <v>2</v>
      </c>
      <c r="F45" s="543" t="s">
        <v>259</v>
      </c>
      <c r="G45" s="544"/>
      <c r="H45" s="544"/>
      <c r="I45" s="544"/>
      <c r="J45" s="544"/>
      <c r="K45" s="545"/>
      <c r="L45" s="386"/>
    </row>
    <row r="46" spans="1:12" s="136" customFormat="1" ht="31.5" customHeight="1" x14ac:dyDescent="0.2">
      <c r="A46" s="568" t="s">
        <v>39</v>
      </c>
      <c r="B46" s="496"/>
      <c r="C46" s="40" t="s">
        <v>234</v>
      </c>
      <c r="D46" s="50" t="s">
        <v>79</v>
      </c>
      <c r="E46" s="173">
        <f>IF(D46=$N$6,1,IF(D46=$N$5,2,IF(D46=$N$4,3,IF(D46=$N$3,4,"n/a"))))</f>
        <v>1</v>
      </c>
      <c r="F46" s="547" t="s">
        <v>221</v>
      </c>
      <c r="G46" s="547"/>
      <c r="H46" s="547"/>
      <c r="I46" s="547"/>
      <c r="J46" s="547"/>
      <c r="K46" s="547"/>
      <c r="L46" s="386"/>
    </row>
    <row r="47" spans="1:12" s="108" customFormat="1" ht="20.25" customHeight="1" x14ac:dyDescent="0.2">
      <c r="A47" s="568" t="s">
        <v>142</v>
      </c>
      <c r="B47" s="496"/>
      <c r="C47" s="40" t="s">
        <v>325</v>
      </c>
      <c r="D47" s="50" t="s">
        <v>79</v>
      </c>
      <c r="E47" s="173">
        <f>IF(D47=$N$6,1,IF(D47=$N$5,2,IF(D47=$N$4,3,IF(D47=$N$3,4,"n/a"))))</f>
        <v>1</v>
      </c>
      <c r="F47" s="541" t="s">
        <v>222</v>
      </c>
      <c r="G47" s="541"/>
      <c r="H47" s="541"/>
      <c r="I47" s="541"/>
      <c r="J47" s="541"/>
      <c r="K47" s="541"/>
      <c r="L47" s="386"/>
    </row>
    <row r="48" spans="1:12" s="108" customFormat="1" ht="31.5" customHeight="1" thickBot="1" x14ac:dyDescent="0.25">
      <c r="A48" s="566" t="s">
        <v>143</v>
      </c>
      <c r="B48" s="567"/>
      <c r="C48" s="201" t="s">
        <v>260</v>
      </c>
      <c r="D48" s="177" t="s">
        <v>42</v>
      </c>
      <c r="E48" s="173">
        <f>IF(D48=$N$6,1,IF(D48=$N$5,2,IF(D48=$N$4,3,IF(D48=$N$3,4,"n/a"))))</f>
        <v>2</v>
      </c>
      <c r="F48" s="488" t="s">
        <v>343</v>
      </c>
      <c r="G48" s="489"/>
      <c r="H48" s="489"/>
      <c r="I48" s="489"/>
      <c r="J48" s="489"/>
      <c r="K48" s="490"/>
      <c r="L48" s="386"/>
    </row>
    <row r="49" spans="1:19" s="131" customFormat="1" ht="32.25" customHeight="1" thickBot="1" x14ac:dyDescent="0.25">
      <c r="A49" s="565"/>
      <c r="B49" s="595"/>
      <c r="C49" s="38" t="s">
        <v>24</v>
      </c>
      <c r="D49" s="29" t="str">
        <f>IF(E49&lt;1.5,"Low",IF(E49&lt;2.5,"Moderate",IF(E49&lt;3.5,"Substantial",IF(E49&lt;4.5,"High","n/a"))))</f>
        <v>Moderate</v>
      </c>
      <c r="E49" s="154">
        <f>IF(COUNT(E45:E48)=0,"n/a",AVERAGE(E45:E48))</f>
        <v>1.5</v>
      </c>
      <c r="F49" s="51">
        <f>E49</f>
        <v>1.5</v>
      </c>
      <c r="G49" s="224"/>
      <c r="H49" s="52" t="s">
        <v>23</v>
      </c>
      <c r="I49" s="335" t="str">
        <f>D49</f>
        <v>Moderate</v>
      </c>
      <c r="J49" s="93">
        <f>IF(I49=$N$7,"n/a",IF(AND(I49=$N$5,D49=$N$6),1.5,IF(AND(I49=$N$4,D49=$N$5),2.5,IF(AND(I49=$N$3,D49=$N$4),3.5,IF(AND(I49=$N$6,D49=$N$5),1.49,IF(AND(I49=$N$5,D49=$N$4),2.49,IF(AND(I49=$N$4,D49=$N$3),3.49,E49)))))))</f>
        <v>1.5</v>
      </c>
      <c r="K49" s="94" t="s">
        <v>91</v>
      </c>
      <c r="L49" s="390"/>
    </row>
    <row r="50" spans="1:19" s="131" customFormat="1" ht="22.5" customHeight="1" thickBot="1" x14ac:dyDescent="0.25">
      <c r="A50" s="151" t="s">
        <v>146</v>
      </c>
      <c r="B50" s="152"/>
      <c r="C50" s="179"/>
      <c r="D50" s="179"/>
      <c r="E50" s="180"/>
      <c r="F50" s="153"/>
      <c r="G50" s="153"/>
      <c r="H50" s="153"/>
      <c r="I50" s="153"/>
      <c r="J50" s="153"/>
      <c r="K50" s="153"/>
      <c r="L50" s="390"/>
    </row>
    <row r="51" spans="1:19" s="131" customFormat="1" ht="34.5" customHeight="1" x14ac:dyDescent="0.2">
      <c r="A51" s="508" t="s">
        <v>145</v>
      </c>
      <c r="B51" s="508"/>
      <c r="C51" s="201" t="s">
        <v>279</v>
      </c>
      <c r="D51" s="178" t="s">
        <v>42</v>
      </c>
      <c r="E51" s="172">
        <f>IF(D51=$N$6,1,IF(D51=$N$5,2,IF(D51=$N$4,3,IF(D51=$N$3,4,"n/a"))))</f>
        <v>2</v>
      </c>
      <c r="F51" s="543" t="s">
        <v>274</v>
      </c>
      <c r="G51" s="544"/>
      <c r="H51" s="544"/>
      <c r="I51" s="544"/>
      <c r="J51" s="544"/>
      <c r="K51" s="545"/>
      <c r="L51" s="390"/>
    </row>
    <row r="52" spans="1:19" s="131" customFormat="1" ht="34.5" customHeight="1" x14ac:dyDescent="0.2">
      <c r="A52" s="508" t="s">
        <v>141</v>
      </c>
      <c r="B52" s="508"/>
      <c r="C52" s="201" t="s">
        <v>279</v>
      </c>
      <c r="D52" s="178" t="s">
        <v>5</v>
      </c>
      <c r="E52" s="172">
        <f>IF(D52=$N$6,1,IF(D52=$N$5,2,IF(D52=$N$4,3,IF(D52=$N$3,4,"n/a"))))</f>
        <v>3</v>
      </c>
      <c r="F52" s="540" t="s">
        <v>276</v>
      </c>
      <c r="G52" s="541"/>
      <c r="H52" s="541"/>
      <c r="I52" s="541"/>
      <c r="J52" s="541"/>
      <c r="K52" s="542"/>
      <c r="L52" s="390"/>
    </row>
    <row r="53" spans="1:19" s="131" customFormat="1" ht="24.75" customHeight="1" x14ac:dyDescent="0.2">
      <c r="A53" s="499" t="s">
        <v>144</v>
      </c>
      <c r="B53" s="499"/>
      <c r="C53" s="201" t="s">
        <v>279</v>
      </c>
      <c r="D53" s="178" t="s">
        <v>5</v>
      </c>
      <c r="E53" s="172">
        <f>IF(D53=$N$6,1,IF(D53=$N$5,2,IF(D53=$N$4,3,IF(D53=$N$3,4,"n/a"))))</f>
        <v>3</v>
      </c>
      <c r="F53" s="546" t="s">
        <v>275</v>
      </c>
      <c r="G53" s="547"/>
      <c r="H53" s="547"/>
      <c r="I53" s="547"/>
      <c r="J53" s="547"/>
      <c r="K53" s="548"/>
      <c r="L53" s="390"/>
    </row>
    <row r="54" spans="1:19" s="131" customFormat="1" ht="21" customHeight="1" x14ac:dyDescent="0.2">
      <c r="A54" s="508" t="s">
        <v>147</v>
      </c>
      <c r="B54" s="508"/>
      <c r="C54" s="201" t="s">
        <v>279</v>
      </c>
      <c r="D54" s="50" t="s">
        <v>5</v>
      </c>
      <c r="E54" s="181">
        <f>IF(D54=$N$6,1,IF(D54=$N$5,2,IF(D54=$N$4,3,IF(D54=$N$3,4,"n/a"))))</f>
        <v>3</v>
      </c>
      <c r="F54" s="540" t="s">
        <v>344</v>
      </c>
      <c r="G54" s="504"/>
      <c r="H54" s="541"/>
      <c r="I54" s="541"/>
      <c r="J54" s="541"/>
      <c r="K54" s="542"/>
      <c r="L54" s="390"/>
    </row>
    <row r="55" spans="1:19" s="131" customFormat="1" ht="34.5" customHeight="1" thickBot="1" x14ac:dyDescent="0.25">
      <c r="A55" s="499" t="s">
        <v>148</v>
      </c>
      <c r="B55" s="499"/>
      <c r="C55" s="201" t="s">
        <v>279</v>
      </c>
      <c r="D55" s="178" t="s">
        <v>42</v>
      </c>
      <c r="E55" s="173">
        <f>IF(D55=$N$6,1,IF(D55=$N$5,2,IF(D55=$N$4,3,IF(D55=$N$3,4,"n/a"))))</f>
        <v>2</v>
      </c>
      <c r="F55" s="541" t="s">
        <v>261</v>
      </c>
      <c r="G55" s="541"/>
      <c r="H55" s="541"/>
      <c r="I55" s="541"/>
      <c r="J55" s="504"/>
      <c r="K55" s="541"/>
      <c r="L55" s="390"/>
    </row>
    <row r="56" spans="1:19" s="136" customFormat="1" ht="28.5" customHeight="1" thickBot="1" x14ac:dyDescent="0.25">
      <c r="A56" s="559"/>
      <c r="B56" s="560"/>
      <c r="C56" s="38" t="s">
        <v>24</v>
      </c>
      <c r="D56" s="29" t="str">
        <f>IF(E56&lt;1.5,"Low",IF(E56&lt;2.5,"Moderate",IF(E56&lt;3.5,"Substantial",IF(E56&lt;4.5,"High","n/a"))))</f>
        <v>Substantial</v>
      </c>
      <c r="E56" s="154">
        <f>IF(COUNT(E51:E55)=0,"n/a",AVERAGE(E51:E55))</f>
        <v>2.6</v>
      </c>
      <c r="F56" s="30">
        <f>E56</f>
        <v>2.6</v>
      </c>
      <c r="G56" s="224"/>
      <c r="H56" s="31" t="s">
        <v>23</v>
      </c>
      <c r="I56" s="28" t="str">
        <f>D56</f>
        <v>Substantial</v>
      </c>
      <c r="J56" s="32">
        <f>IF(I56=$N$7,"n/a",IF(AND(I56=$N$5,D56=$N$6),1.5,IF(AND(I56=$N$4,D56=$N$5),2.5,IF(AND(I56=$N$3,D56=$N$4),3.5,IF(AND(I56=$N$6,D56=$N$5),1.49,IF(AND(I56=$N$5,D56=$N$4),2.49,IF(AND(I56=$N$4,D56=$N$3),3.49,E56)))))))</f>
        <v>2.6</v>
      </c>
      <c r="K56" s="91" t="s">
        <v>91</v>
      </c>
      <c r="L56" s="386"/>
    </row>
    <row r="57" spans="1:19" s="108" customFormat="1" ht="19.5" customHeight="1" thickBot="1" x14ac:dyDescent="0.25">
      <c r="A57" s="148" t="s">
        <v>149</v>
      </c>
      <c r="B57" s="155"/>
      <c r="C57" s="202"/>
      <c r="D57" s="156"/>
      <c r="E57" s="156"/>
      <c r="F57" s="156"/>
      <c r="G57" s="156"/>
      <c r="H57" s="156"/>
      <c r="I57" s="156"/>
      <c r="J57" s="156"/>
      <c r="K57" s="156"/>
      <c r="L57" s="386"/>
    </row>
    <row r="58" spans="1:19" s="131" customFormat="1" ht="32.25" customHeight="1" x14ac:dyDescent="0.2">
      <c r="A58" s="499" t="s">
        <v>38</v>
      </c>
      <c r="B58" s="499"/>
      <c r="C58" s="40" t="s">
        <v>321</v>
      </c>
      <c r="D58" s="176" t="s">
        <v>42</v>
      </c>
      <c r="E58" s="181">
        <f>IF(D58=$N$6,1,IF(D58=$N$5,2,IF(D58=$N$4,3,IF(D58=$N$3,4,"n/a"))))</f>
        <v>2</v>
      </c>
      <c r="F58" s="553" t="s">
        <v>345</v>
      </c>
      <c r="G58" s="554"/>
      <c r="H58" s="554"/>
      <c r="I58" s="554"/>
      <c r="J58" s="554"/>
      <c r="K58" s="555"/>
      <c r="L58" s="390"/>
    </row>
    <row r="59" spans="1:19" s="131" customFormat="1" ht="32.25" customHeight="1" x14ac:dyDescent="0.2">
      <c r="A59" s="499" t="s">
        <v>35</v>
      </c>
      <c r="B59" s="499"/>
      <c r="C59" s="40" t="s">
        <v>321</v>
      </c>
      <c r="D59" s="50" t="s">
        <v>42</v>
      </c>
      <c r="E59" s="125">
        <f>IF(D59=$N$6,1,IF(D59=$N$5,2,IF(D59=$N$4,3,IF(D59=$N$3,4,"n/a"))))</f>
        <v>2</v>
      </c>
      <c r="F59" s="540" t="s">
        <v>346</v>
      </c>
      <c r="G59" s="541"/>
      <c r="H59" s="541"/>
      <c r="I59" s="541"/>
      <c r="J59" s="541"/>
      <c r="K59" s="542"/>
      <c r="L59" s="390"/>
    </row>
    <row r="60" spans="1:19" s="131" customFormat="1" ht="48.75" customHeight="1" x14ac:dyDescent="0.2">
      <c r="A60" s="499" t="s">
        <v>36</v>
      </c>
      <c r="B60" s="499"/>
      <c r="C60" s="40" t="s">
        <v>321</v>
      </c>
      <c r="D60" s="50" t="s">
        <v>79</v>
      </c>
      <c r="E60" s="125">
        <f>IF(D60=$N$6,1,IF(D60=$N$5,2,IF(D60=$N$4,3,IF(D60=$N$3,4,"n/a"))))</f>
        <v>1</v>
      </c>
      <c r="F60" s="540" t="s">
        <v>223</v>
      </c>
      <c r="G60" s="541"/>
      <c r="H60" s="541"/>
      <c r="I60" s="541"/>
      <c r="J60" s="541"/>
      <c r="K60" s="542"/>
      <c r="L60" s="394"/>
    </row>
    <row r="61" spans="1:19" s="131" customFormat="1" ht="39.75" customHeight="1" thickBot="1" x14ac:dyDescent="0.25">
      <c r="A61" s="508" t="s">
        <v>37</v>
      </c>
      <c r="B61" s="508"/>
      <c r="C61" s="201" t="s">
        <v>320</v>
      </c>
      <c r="D61" s="186" t="s">
        <v>42</v>
      </c>
      <c r="E61" s="185">
        <f>IF(D61=$N$6,1,IF(D61=$N$5,2,IF(D61=$N$4,3,IF(D61=$N$3,4,"n/a"))))</f>
        <v>2</v>
      </c>
      <c r="F61" s="488" t="s">
        <v>347</v>
      </c>
      <c r="G61" s="489"/>
      <c r="H61" s="489"/>
      <c r="I61" s="489"/>
      <c r="J61" s="489"/>
      <c r="K61" s="490"/>
      <c r="L61" s="390"/>
    </row>
    <row r="62" spans="1:19" s="136" customFormat="1" ht="28.5" customHeight="1" thickBot="1" x14ac:dyDescent="0.25">
      <c r="A62" s="509"/>
      <c r="B62" s="510"/>
      <c r="C62" s="38" t="s">
        <v>24</v>
      </c>
      <c r="D62" s="29" t="str">
        <f>IF(E62&lt;1.5,"Low",IF(E62&lt;2.5,"Moderate",IF(E62&lt;3.5,"Substantial",IF(E62&lt;4.5,"High","n/a"))))</f>
        <v>Moderate</v>
      </c>
      <c r="E62" s="154">
        <f>IF(COUNT(E58:E61)=0,"n/a",AVERAGE(E58:E61))</f>
        <v>1.75</v>
      </c>
      <c r="F62" s="51">
        <f>E62</f>
        <v>1.75</v>
      </c>
      <c r="G62" s="127"/>
      <c r="H62" s="52" t="s">
        <v>23</v>
      </c>
      <c r="I62" s="335" t="str">
        <f>D62</f>
        <v>Moderate</v>
      </c>
      <c r="J62" s="93">
        <f>IF(I62=$N$7,"n/a",IF(AND(I62=$N$5,D62=$N$6),1.5,IF(AND(I62=$N$4,D62=$N$5),2.5,IF(AND(I62=$N$3,D62=$N$4),3.5,IF(AND(I62=$N$6,D62=$N$5),1.49,IF(AND(I62=$N$5,D62=$N$4),2.49,IF(AND(I62=$N$4,D62=$N$3),3.49,E62)))))))</f>
        <v>1.75</v>
      </c>
      <c r="K62" s="336" t="s">
        <v>91</v>
      </c>
      <c r="L62" s="386"/>
    </row>
    <row r="63" spans="1:19" s="108" customFormat="1" ht="21.75" customHeight="1" x14ac:dyDescent="0.2">
      <c r="A63" s="206" t="s">
        <v>150</v>
      </c>
      <c r="B63" s="147"/>
      <c r="C63" s="155"/>
      <c r="D63" s="147"/>
      <c r="E63" s="202"/>
      <c r="F63" s="202"/>
      <c r="G63" s="202"/>
      <c r="H63" s="202"/>
      <c r="I63" s="202"/>
      <c r="J63" s="202"/>
      <c r="K63" s="205"/>
      <c r="L63" s="386"/>
    </row>
    <row r="64" spans="1:19" s="157" customFormat="1" ht="47.25" customHeight="1" x14ac:dyDescent="0.2">
      <c r="A64" s="495" t="s">
        <v>151</v>
      </c>
      <c r="B64" s="496"/>
      <c r="C64" s="40" t="s">
        <v>235</v>
      </c>
      <c r="D64" s="203" t="s">
        <v>19</v>
      </c>
      <c r="E64" s="204" t="str">
        <f>IF(D64=$N$6,1,IF(D64=$N$5,2,IF(D64=$N$4,3,IF(D64=$N$3,4,"n/a"))))</f>
        <v>n/a</v>
      </c>
      <c r="F64" s="487" t="s">
        <v>16</v>
      </c>
      <c r="G64" s="487"/>
      <c r="H64" s="487"/>
      <c r="I64" s="487"/>
      <c r="J64" s="487"/>
      <c r="K64" s="487"/>
      <c r="L64" s="395"/>
      <c r="S64" s="158"/>
    </row>
    <row r="65" spans="1:19" s="157" customFormat="1" ht="48.75" customHeight="1" thickBot="1" x14ac:dyDescent="0.25">
      <c r="A65" s="500" t="s">
        <v>152</v>
      </c>
      <c r="B65" s="501"/>
      <c r="C65" s="199" t="s">
        <v>235</v>
      </c>
      <c r="D65" s="175" t="s">
        <v>42</v>
      </c>
      <c r="E65" s="173">
        <f>IF(D65=$N$6,1,IF(D65=$N$5,2,IF(D65=$N$4,3,IF(D65=$N$3,4,"n/a"))))</f>
        <v>2</v>
      </c>
      <c r="F65" s="488" t="s">
        <v>224</v>
      </c>
      <c r="G65" s="489"/>
      <c r="H65" s="489"/>
      <c r="I65" s="489"/>
      <c r="J65" s="489"/>
      <c r="K65" s="490"/>
      <c r="L65" s="395"/>
      <c r="S65" s="158"/>
    </row>
    <row r="66" spans="1:19" s="157" customFormat="1" ht="30" customHeight="1" thickBot="1" x14ac:dyDescent="0.25">
      <c r="A66" s="497"/>
      <c r="B66" s="498"/>
      <c r="C66" s="38" t="s">
        <v>24</v>
      </c>
      <c r="D66" s="29" t="str">
        <f>IF(E66&lt;1.5,"Low",IF(E66&lt;2.5,"Moderate",IF(E66&lt;3.5,"Substantial",IF(E66&lt;4.5,"High","n/a"))))</f>
        <v>Moderate</v>
      </c>
      <c r="E66" s="154">
        <f>IF(COUNT(E64:E65)=0,"n/a",AVERAGE(E64:E65))</f>
        <v>2</v>
      </c>
      <c r="F66" s="51">
        <f>E66</f>
        <v>2</v>
      </c>
      <c r="G66" s="224"/>
      <c r="H66" s="52" t="s">
        <v>23</v>
      </c>
      <c r="I66" s="335" t="str">
        <f>D66</f>
        <v>Moderate</v>
      </c>
      <c r="J66" s="93">
        <f>IF(I66=$N$7,"n/a",IF(AND(I66=$N$5,D66=$N$6),1.5,IF(AND(I66=$N$4,D66=$N$5),2.5,IF(AND(I66=$N$3,D66=$N$4),3.5,IF(AND(I66=$N$6,D66=$N$5),1.49,IF(AND(I66=$N$5,D66=$N$4),2.49,IF(AND(I66=$N$4,D66=$N$3),3.49,E66)))))))</f>
        <v>2</v>
      </c>
      <c r="K66" s="337" t="s">
        <v>91</v>
      </c>
      <c r="L66" s="396"/>
      <c r="S66" s="158"/>
    </row>
    <row r="67" spans="1:19" s="161" customFormat="1" ht="24.75" customHeight="1" thickBot="1" x14ac:dyDescent="0.25">
      <c r="A67" s="159" t="s">
        <v>216</v>
      </c>
      <c r="B67" s="160"/>
      <c r="C67" s="216"/>
      <c r="D67" s="216"/>
      <c r="E67" s="216"/>
      <c r="F67" s="216"/>
      <c r="G67" s="216"/>
      <c r="H67" s="216"/>
      <c r="I67" s="216"/>
      <c r="J67" s="216"/>
      <c r="K67" s="217"/>
      <c r="L67" s="388" t="s">
        <v>96</v>
      </c>
      <c r="Q67" s="162"/>
    </row>
    <row r="68" spans="1:19" s="163" customFormat="1" ht="23.25" customHeight="1" x14ac:dyDescent="0.2">
      <c r="A68" s="210" t="s">
        <v>209</v>
      </c>
      <c r="B68" s="211"/>
      <c r="C68" s="213"/>
      <c r="D68" s="214"/>
      <c r="E68" s="214"/>
      <c r="F68" s="214"/>
      <c r="G68" s="214"/>
      <c r="H68" s="214"/>
      <c r="I68" s="214"/>
      <c r="J68" s="214"/>
      <c r="K68" s="215"/>
      <c r="L68" s="395"/>
    </row>
    <row r="69" spans="1:19" s="163" customFormat="1" ht="39" customHeight="1" x14ac:dyDescent="0.2">
      <c r="A69" s="522" t="s">
        <v>52</v>
      </c>
      <c r="B69" s="593"/>
      <c r="C69" s="232" t="s">
        <v>318</v>
      </c>
      <c r="D69" s="233" t="s">
        <v>4</v>
      </c>
      <c r="E69" s="125">
        <f>IF(D69=$N$6,1,IF(D69=$N$5,2,IF(D69=$N$4,3,IF(D69=$N$3,4,"n/a"))))</f>
        <v>4</v>
      </c>
      <c r="F69" s="517" t="s">
        <v>262</v>
      </c>
      <c r="G69" s="517"/>
      <c r="H69" s="517"/>
      <c r="I69" s="517"/>
      <c r="J69" s="517"/>
      <c r="K69" s="517"/>
      <c r="L69" s="388" t="s">
        <v>96</v>
      </c>
    </row>
    <row r="70" spans="1:19" s="163" customFormat="1" ht="33.75" customHeight="1" thickBot="1" x14ac:dyDescent="0.25">
      <c r="A70" s="502" t="s">
        <v>53</v>
      </c>
      <c r="B70" s="503"/>
      <c r="C70" s="234" t="s">
        <v>264</v>
      </c>
      <c r="D70" s="175" t="s">
        <v>4</v>
      </c>
      <c r="E70" s="185">
        <f>IF(D70=$N$6,1,IF(D70=$N$5,2,IF(D70=$N$4,3,IF(D70=$N$3,4,"n/a"))))</f>
        <v>4</v>
      </c>
      <c r="F70" s="511" t="s">
        <v>263</v>
      </c>
      <c r="G70" s="512"/>
      <c r="H70" s="511"/>
      <c r="I70" s="511"/>
      <c r="J70" s="512"/>
      <c r="K70" s="511"/>
      <c r="L70" s="388" t="s">
        <v>96</v>
      </c>
    </row>
    <row r="71" spans="1:19" s="163" customFormat="1" ht="27" customHeight="1" thickBot="1" x14ac:dyDescent="0.25">
      <c r="A71" s="506"/>
      <c r="B71" s="507"/>
      <c r="C71" s="220" t="s">
        <v>24</v>
      </c>
      <c r="D71" s="48" t="str">
        <f>IF(E71&lt;1.5,"Low",IF(E71&lt;2.5,"Moderate",IF(E71&lt;3.5,"Substantial",IF(E71&lt;4.5,"High","n/a"))))</f>
        <v>High</v>
      </c>
      <c r="E71" s="154">
        <f>IF(COUNT(E69:E70)=0,"n/a",AVERAGE(E69:E70))</f>
        <v>4</v>
      </c>
      <c r="F71" s="30">
        <f>E71</f>
        <v>4</v>
      </c>
      <c r="G71" s="224"/>
      <c r="H71" s="31" t="s">
        <v>23</v>
      </c>
      <c r="I71" s="28" t="str">
        <f>D71</f>
        <v>High</v>
      </c>
      <c r="J71" s="32">
        <f>IF(I71=$N$7,"n/a",IF(AND(I71=$N$5,D71=$N$6),1.5,IF(AND(I71=$N$4,D71=$N$5),2.5,IF(AND(I71=$N$3,D71=$N$4),3.5,IF(AND(I71=$N$6,D71=$N$5),1.49,IF(AND(I71=$N$5,D71=$N$4),2.49,IF(AND(I71=$N$4,D71=$N$3),3.49,E71)))))))</f>
        <v>4</v>
      </c>
      <c r="K71" s="190" t="s">
        <v>91</v>
      </c>
      <c r="L71" s="395"/>
    </row>
    <row r="72" spans="1:19" s="163" customFormat="1" ht="20.25" customHeight="1" x14ac:dyDescent="0.2">
      <c r="A72" s="323" t="s">
        <v>43</v>
      </c>
      <c r="B72" s="213"/>
      <c r="C72" s="214"/>
      <c r="D72" s="207"/>
      <c r="E72" s="208"/>
      <c r="F72" s="214"/>
      <c r="G72" s="214"/>
      <c r="H72" s="214"/>
      <c r="I72" s="214"/>
      <c r="J72" s="214"/>
      <c r="K72" s="215"/>
      <c r="L72" s="395"/>
    </row>
    <row r="73" spans="1:19" s="163" customFormat="1" ht="36" customHeight="1" x14ac:dyDescent="0.2">
      <c r="A73" s="491" t="s">
        <v>74</v>
      </c>
      <c r="B73" s="492"/>
      <c r="C73" s="235" t="s">
        <v>326</v>
      </c>
      <c r="D73" s="178" t="s">
        <v>4</v>
      </c>
      <c r="E73" s="125">
        <f>IF(D73=$N$6,1,IF(D73=$N$5,2,IF(D73=$N$4,3,IF(D73=$N$3,4,"n/a"))))</f>
        <v>4</v>
      </c>
      <c r="F73" s="598" t="s">
        <v>265</v>
      </c>
      <c r="G73" s="511"/>
      <c r="H73" s="511"/>
      <c r="I73" s="511"/>
      <c r="J73" s="511"/>
      <c r="K73" s="599"/>
      <c r="L73" s="388"/>
    </row>
    <row r="74" spans="1:19" s="163" customFormat="1" ht="67.5" customHeight="1" thickBot="1" x14ac:dyDescent="0.25">
      <c r="A74" s="502" t="s">
        <v>57</v>
      </c>
      <c r="B74" s="503"/>
      <c r="C74" s="236" t="s">
        <v>319</v>
      </c>
      <c r="D74" s="177" t="s">
        <v>42</v>
      </c>
      <c r="E74" s="185">
        <f>IF(D74=$N$6,1,IF(D74=$N$5,2,IF(D74=$N$4,3,IF(D74=$N$3,4,"n/a"))))</f>
        <v>2</v>
      </c>
      <c r="F74" s="590" t="s">
        <v>348</v>
      </c>
      <c r="G74" s="591"/>
      <c r="H74" s="591"/>
      <c r="I74" s="591"/>
      <c r="J74" s="591"/>
      <c r="K74" s="611"/>
      <c r="L74" s="388" t="s">
        <v>96</v>
      </c>
    </row>
    <row r="75" spans="1:19" s="163" customFormat="1" ht="25.5" customHeight="1" thickBot="1" x14ac:dyDescent="0.25">
      <c r="A75" s="518"/>
      <c r="B75" s="519"/>
      <c r="C75" s="47" t="s">
        <v>24</v>
      </c>
      <c r="D75" s="29" t="str">
        <f>IF(E75&lt;1.5,"Low",IF(E75&lt;2.5,"Moderate",IF(E75&lt;3.5,"Substantial",IF(E75&lt;4.5,"High","n/a"))))</f>
        <v>Substantial</v>
      </c>
      <c r="E75" s="154">
        <f>IF(COUNT(E73:E74)=0,"n/a",AVERAGE(E73:E74))</f>
        <v>3</v>
      </c>
      <c r="F75" s="51">
        <f>E75</f>
        <v>3</v>
      </c>
      <c r="G75" s="224"/>
      <c r="H75" s="52" t="s">
        <v>23</v>
      </c>
      <c r="I75" s="335" t="str">
        <f>D75</f>
        <v>Substantial</v>
      </c>
      <c r="J75" s="93">
        <f>IF(I75=$N$7,"n/a",IF(AND(I75=$N$5,D75=$N$6),1.5,IF(AND(I75=$N$4,D75=$N$5),2.5,IF(AND(I75=$N$3,D75=$N$4),3.5,IF(AND(I75=$N$6,D75=$N$5),1.49,IF(AND(I75=$N$5,D75=$N$4),2.49,IF(AND(I75=$N$4,D75=$N$3),3.49,E75)))))))</f>
        <v>3</v>
      </c>
      <c r="K75" s="94" t="s">
        <v>91</v>
      </c>
      <c r="L75" s="395"/>
    </row>
    <row r="76" spans="1:19" s="163" customFormat="1" ht="21" customHeight="1" x14ac:dyDescent="0.2">
      <c r="A76" s="210" t="s">
        <v>54</v>
      </c>
      <c r="B76" s="211"/>
      <c r="C76" s="207"/>
      <c r="D76" s="207"/>
      <c r="E76" s="207"/>
      <c r="F76" s="207"/>
      <c r="G76" s="207"/>
      <c r="H76" s="207"/>
      <c r="I76" s="207"/>
      <c r="J76" s="207"/>
      <c r="K76" s="209"/>
      <c r="L76" s="395"/>
    </row>
    <row r="77" spans="1:19" s="163" customFormat="1" ht="35.25" customHeight="1" x14ac:dyDescent="0.2">
      <c r="A77" s="522" t="s">
        <v>55</v>
      </c>
      <c r="B77" s="593"/>
      <c r="C77" s="237"/>
      <c r="D77" s="178" t="s">
        <v>4</v>
      </c>
      <c r="E77" s="125">
        <f>IF(D77=$N$6,1,IF(D77=$N$5,2,IF(D77=$N$4,3,IF(D77=$N$3,4,"n/a"))))</f>
        <v>4</v>
      </c>
      <c r="F77" s="517" t="s">
        <v>236</v>
      </c>
      <c r="G77" s="517"/>
      <c r="H77" s="517"/>
      <c r="I77" s="517"/>
      <c r="J77" s="517"/>
      <c r="K77" s="517"/>
      <c r="L77" s="395"/>
    </row>
    <row r="78" spans="1:19" s="163" customFormat="1" ht="26.25" customHeight="1" x14ac:dyDescent="0.2">
      <c r="A78" s="522" t="s">
        <v>56</v>
      </c>
      <c r="B78" s="523"/>
      <c r="C78" s="237"/>
      <c r="D78" s="50" t="s">
        <v>19</v>
      </c>
      <c r="E78" s="125" t="str">
        <f>IF(D78=$N$6,1,IF(D78=$N$5,2,IF(D78=$N$4,3,IF(D78=$N$3,4,"n/a"))))</f>
        <v>n/a</v>
      </c>
      <c r="F78" s="511" t="s">
        <v>349</v>
      </c>
      <c r="G78" s="511"/>
      <c r="H78" s="511"/>
      <c r="I78" s="511"/>
      <c r="J78" s="511"/>
      <c r="K78" s="511"/>
      <c r="L78" s="388" t="s">
        <v>96</v>
      </c>
    </row>
    <row r="79" spans="1:19" s="163" customFormat="1" ht="34.5" customHeight="1" thickBot="1" x14ac:dyDescent="0.25">
      <c r="A79" s="522" t="s">
        <v>75</v>
      </c>
      <c r="B79" s="523"/>
      <c r="C79" s="237" t="s">
        <v>324</v>
      </c>
      <c r="D79" s="177" t="s">
        <v>4</v>
      </c>
      <c r="E79" s="185">
        <f>IF(D79=$N$6,1,IF(D79=$N$5,2,IF(D79=$N$4,3,IF(D79=$N$3,4,"n/a"))))</f>
        <v>4</v>
      </c>
      <c r="F79" s="511" t="s">
        <v>350</v>
      </c>
      <c r="G79" s="512"/>
      <c r="H79" s="511"/>
      <c r="I79" s="511"/>
      <c r="J79" s="512"/>
      <c r="K79" s="511"/>
      <c r="L79" s="388" t="s">
        <v>96</v>
      </c>
    </row>
    <row r="80" spans="1:19" s="163" customFormat="1" ht="27.75" customHeight="1" thickBot="1" x14ac:dyDescent="0.25">
      <c r="A80" s="518"/>
      <c r="B80" s="519"/>
      <c r="C80" s="47" t="s">
        <v>24</v>
      </c>
      <c r="D80" s="29" t="str">
        <f>IF(E80&lt;1.5,"Low",IF(E80&lt;2.5,"Moderate",IF(E80&lt;3.5,"Substantial",IF(E80&lt;4.5,"High","n/a"))))</f>
        <v>High</v>
      </c>
      <c r="E80" s="154">
        <f>IF(COUNT(E77:E79)=0,"n/a",AVERAGE(E77:E79))</f>
        <v>4</v>
      </c>
      <c r="F80" s="30">
        <f>E80</f>
        <v>4</v>
      </c>
      <c r="G80" s="224"/>
      <c r="H80" s="31" t="s">
        <v>23</v>
      </c>
      <c r="I80" s="28" t="str">
        <f>D80</f>
        <v>High</v>
      </c>
      <c r="J80" s="32">
        <f>IF(I80=$N$7,"n/a",IF(AND(I80=$N$5,D80=$N$6),1.5,IF(AND(I80=$N$4,D80=$N$5),2.5,IF(AND(I80=$N$3,D80=$N$4),3.5,IF(AND(I80=$N$6,D80=$N$5),1.49,IF(AND(I80=$N$5,D80=$N$4),2.49,IF(AND(I80=$N$4,D80=$N$3),3.49,E80)))))))</f>
        <v>4</v>
      </c>
      <c r="K80" s="91" t="s">
        <v>91</v>
      </c>
      <c r="L80" s="395"/>
    </row>
    <row r="81" spans="1:17" s="163" customFormat="1" ht="21" customHeight="1" x14ac:dyDescent="0.2">
      <c r="A81" s="212" t="s">
        <v>58</v>
      </c>
      <c r="B81" s="207"/>
      <c r="C81" s="207"/>
      <c r="D81" s="207"/>
      <c r="E81" s="207"/>
      <c r="F81" s="207"/>
      <c r="G81" s="207"/>
      <c r="H81" s="207"/>
      <c r="I81" s="207"/>
      <c r="J81" s="207"/>
      <c r="K81" s="209"/>
      <c r="L81" s="395"/>
    </row>
    <row r="82" spans="1:17" s="163" customFormat="1" ht="34.5" customHeight="1" x14ac:dyDescent="0.2">
      <c r="A82" s="522" t="s">
        <v>77</v>
      </c>
      <c r="B82" s="593"/>
      <c r="C82" s="237" t="s">
        <v>280</v>
      </c>
      <c r="D82" s="178" t="s">
        <v>4</v>
      </c>
      <c r="E82" s="125">
        <f>IF(D82=$N$6,1,IF(D82=$N$5,2,IF(D82=$N$4,3,IF(D82=$N$3,4,"n/a"))))</f>
        <v>4</v>
      </c>
      <c r="F82" s="517" t="s">
        <v>225</v>
      </c>
      <c r="G82" s="517"/>
      <c r="H82" s="517"/>
      <c r="I82" s="517"/>
      <c r="J82" s="517"/>
      <c r="K82" s="517"/>
      <c r="L82" s="395"/>
    </row>
    <row r="83" spans="1:17" s="163" customFormat="1" ht="27.75" customHeight="1" thickBot="1" x14ac:dyDescent="0.25">
      <c r="A83" s="502" t="s">
        <v>78</v>
      </c>
      <c r="B83" s="503"/>
      <c r="C83" s="238"/>
      <c r="D83" s="177" t="s">
        <v>19</v>
      </c>
      <c r="E83" s="185" t="str">
        <f>IF(D83=$N$6,1,IF(D83=$N$5,2,IF(D83=$N$4,3,IF(D83=$N$3,4,"n/a"))))</f>
        <v>n/a</v>
      </c>
      <c r="F83" s="590" t="s">
        <v>16</v>
      </c>
      <c r="G83" s="591"/>
      <c r="H83" s="591"/>
      <c r="I83" s="591"/>
      <c r="J83" s="591"/>
      <c r="K83" s="592"/>
      <c r="L83" s="388" t="s">
        <v>96</v>
      </c>
      <c r="Q83" s="164"/>
    </row>
    <row r="84" spans="1:17" s="163" customFormat="1" ht="26.25" customHeight="1" thickBot="1" x14ac:dyDescent="0.25">
      <c r="A84" s="218"/>
      <c r="B84" s="219"/>
      <c r="C84" s="220" t="s">
        <v>24</v>
      </c>
      <c r="D84" s="29" t="str">
        <f>IF(E84&lt;1.5,"Low",IF(E84&lt;2.5,"Moderate",IF(E84&lt;3.5,"Substantial",IF(E84&lt;4.5,"High","n/a"))))</f>
        <v>High</v>
      </c>
      <c r="E84" s="154">
        <f>IF(COUNT(E82:E83)=0,"n/a",AVERAGE(E82:E83))</f>
        <v>4</v>
      </c>
      <c r="F84" s="51">
        <f>E84</f>
        <v>4</v>
      </c>
      <c r="G84" s="225"/>
      <c r="H84" s="334" t="s">
        <v>23</v>
      </c>
      <c r="I84" s="335" t="str">
        <f>D84</f>
        <v>High</v>
      </c>
      <c r="J84" s="93">
        <f>IF(I84=$N$7,"n/a",IF(AND(I84=$N$5,D84=$N$6),1.5,IF(AND(I84=$N$4,D84=$N$5),2.5,IF(AND(I84=$N$3,D84=$N$4),3.5,IF(AND(I84=$N$6,D84=$N$5),1.49,IF(AND(I84=$N$5,D84=$N$4),2.49,IF(AND(I84=$N$4,D84=$N$3),3.49,E84)))))))</f>
        <v>4</v>
      </c>
      <c r="K84" s="336" t="s">
        <v>91</v>
      </c>
      <c r="L84" s="395"/>
      <c r="Q84" s="165"/>
    </row>
    <row r="85" spans="1:17" s="163" customFormat="1" ht="26.25" customHeight="1" thickBot="1" x14ac:dyDescent="0.25">
      <c r="A85" s="299" t="s">
        <v>217</v>
      </c>
      <c r="B85" s="298"/>
      <c r="C85" s="298"/>
      <c r="D85" s="298"/>
      <c r="E85" s="298"/>
      <c r="F85" s="298"/>
      <c r="G85" s="298"/>
      <c r="H85" s="298"/>
      <c r="I85" s="298"/>
      <c r="J85" s="298"/>
      <c r="K85" s="298"/>
      <c r="L85" s="395"/>
      <c r="Q85" s="165"/>
    </row>
    <row r="86" spans="1:17" s="163" customFormat="1" ht="21.75" customHeight="1" x14ac:dyDescent="0.2">
      <c r="A86" s="404" t="s">
        <v>173</v>
      </c>
      <c r="B86" s="300"/>
      <c r="C86" s="300"/>
      <c r="D86" s="300"/>
      <c r="E86" s="300"/>
      <c r="F86" s="300"/>
      <c r="G86" s="300"/>
      <c r="H86" s="300"/>
      <c r="I86" s="300"/>
      <c r="J86" s="300"/>
      <c r="K86" s="301"/>
      <c r="L86" s="395"/>
      <c r="Q86" s="165"/>
    </row>
    <row r="87" spans="1:17" s="163" customFormat="1" ht="81.75" customHeight="1" x14ac:dyDescent="0.2">
      <c r="A87" s="530" t="s">
        <v>153</v>
      </c>
      <c r="B87" s="531"/>
      <c r="C87" s="302" t="s">
        <v>327</v>
      </c>
      <c r="D87" s="233" t="s">
        <v>79</v>
      </c>
      <c r="E87" s="221">
        <f>IF(D87=$N$6,1,IF(D87=$N$5,2,IF(D87=$N$4,3,IF(D87=$N$3,4,"n/a"))))</f>
        <v>1</v>
      </c>
      <c r="F87" s="517" t="s">
        <v>351</v>
      </c>
      <c r="G87" s="517"/>
      <c r="H87" s="517"/>
      <c r="I87" s="517"/>
      <c r="J87" s="517"/>
      <c r="K87" s="517"/>
      <c r="L87" s="395"/>
      <c r="Q87" s="165"/>
    </row>
    <row r="88" spans="1:17" s="163" customFormat="1" ht="69.75" customHeight="1" x14ac:dyDescent="0.2">
      <c r="A88" s="530" t="s">
        <v>154</v>
      </c>
      <c r="B88" s="531"/>
      <c r="C88" s="302" t="s">
        <v>329</v>
      </c>
      <c r="D88" s="233" t="s">
        <v>5</v>
      </c>
      <c r="E88" s="221">
        <f>IF(D88=$N$6,1,IF(D88=$N$5,2,IF(D88=$N$4,3,IF(D88=$N$3,4,"n/a"))))</f>
        <v>3</v>
      </c>
      <c r="F88" s="517"/>
      <c r="G88" s="517"/>
      <c r="H88" s="517"/>
      <c r="I88" s="517"/>
      <c r="J88" s="517"/>
      <c r="K88" s="517"/>
      <c r="L88" s="388" t="s">
        <v>96</v>
      </c>
      <c r="Q88" s="165"/>
    </row>
    <row r="89" spans="1:17" s="163" customFormat="1" ht="60" customHeight="1" x14ac:dyDescent="0.2">
      <c r="A89" s="530" t="s">
        <v>155</v>
      </c>
      <c r="B89" s="531"/>
      <c r="C89" s="302" t="s">
        <v>327</v>
      </c>
      <c r="D89" s="233" t="s">
        <v>42</v>
      </c>
      <c r="E89" s="221">
        <f>IF(D89=$N$6,1,IF(D89=$N$5,2,IF(D89=$N$4,3,IF(D89=$N$3,4,"n/a"))))</f>
        <v>2</v>
      </c>
      <c r="F89" s="517" t="s">
        <v>237</v>
      </c>
      <c r="G89" s="517"/>
      <c r="H89" s="517"/>
      <c r="I89" s="517"/>
      <c r="J89" s="517"/>
      <c r="K89" s="517"/>
      <c r="L89" s="395"/>
      <c r="Q89" s="165"/>
    </row>
    <row r="90" spans="1:17" s="163" customFormat="1" ht="45.75" customHeight="1" thickBot="1" x14ac:dyDescent="0.25">
      <c r="A90" s="530" t="s">
        <v>174</v>
      </c>
      <c r="B90" s="531"/>
      <c r="C90" s="302" t="s">
        <v>328</v>
      </c>
      <c r="D90" s="233" t="s">
        <v>79</v>
      </c>
      <c r="E90" s="221">
        <f>IF(D90=$N$6,1,IF(D90=$N$5,2,IF(D90=$N$4,3,IF(D90=$N$3,4,"n/a"))))</f>
        <v>1</v>
      </c>
      <c r="F90" s="517" t="s">
        <v>238</v>
      </c>
      <c r="G90" s="517"/>
      <c r="H90" s="517"/>
      <c r="I90" s="517"/>
      <c r="J90" s="532"/>
      <c r="K90" s="517"/>
      <c r="L90" s="395"/>
      <c r="Q90" s="165"/>
    </row>
    <row r="91" spans="1:17" s="163" customFormat="1" ht="26.25" customHeight="1" thickBot="1" x14ac:dyDescent="0.25">
      <c r="A91" s="535"/>
      <c r="B91" s="536"/>
      <c r="C91" s="303" t="s">
        <v>24</v>
      </c>
      <c r="D91" s="29" t="str">
        <f>IF(E91&lt;1.5,"Low",IF(E91&lt;2.5,"Moderate",IF(E91&lt;3.5,"Substantial",IF(E91&lt;4.5,"High","n/a"))))</f>
        <v>Moderate</v>
      </c>
      <c r="E91" s="154">
        <f>IF(COUNT(E87:E90)=0,"n/a",AVERAGE(E87:E90))</f>
        <v>1.75</v>
      </c>
      <c r="F91" s="30">
        <f>E91</f>
        <v>1.75</v>
      </c>
      <c r="G91" s="225"/>
      <c r="H91" s="53" t="s">
        <v>23</v>
      </c>
      <c r="I91" s="28" t="str">
        <f>D91</f>
        <v>Moderate</v>
      </c>
      <c r="J91" s="32">
        <f>IF(I91=$N$7,"n/a",IF(AND(I91=$N$5,D91=$N$6),1.5,IF(AND(I91=$N$4,D91=$N$5),2.5,IF(AND(I91=$N$3,D91=$N$4),3.5,IF(AND(I91=$N$6,D91=$N$5),1.49,IF(AND(I91=$N$5,D91=$N$4),2.49,IF(AND(I91=$N$4,D91=$N$3),3.49,E91)))))))</f>
        <v>1.75</v>
      </c>
      <c r="K91" s="91" t="s">
        <v>91</v>
      </c>
      <c r="L91" s="395"/>
      <c r="Q91" s="165"/>
    </row>
    <row r="92" spans="1:17" s="163" customFormat="1" ht="21" customHeight="1" x14ac:dyDescent="0.2">
      <c r="A92" s="404" t="s">
        <v>166</v>
      </c>
      <c r="B92" s="300"/>
      <c r="C92" s="300"/>
      <c r="D92" s="300"/>
      <c r="E92" s="300"/>
      <c r="F92" s="300"/>
      <c r="G92" s="300"/>
      <c r="H92" s="300"/>
      <c r="I92" s="300"/>
      <c r="J92" s="300"/>
      <c r="K92" s="301"/>
      <c r="L92" s="395"/>
      <c r="Q92" s="165"/>
    </row>
    <row r="93" spans="1:17" s="163" customFormat="1" ht="47.25" customHeight="1" x14ac:dyDescent="0.2">
      <c r="A93" s="530" t="s">
        <v>167</v>
      </c>
      <c r="B93" s="531"/>
      <c r="C93" s="302" t="s">
        <v>280</v>
      </c>
      <c r="D93" s="178" t="s">
        <v>42</v>
      </c>
      <c r="E93" s="221">
        <f>IF(D93=$N$6,1,IF(D93=$N$5,2,IF(D93=$N$4,3,IF(D93=$N$3,4,"n/a"))))</f>
        <v>2</v>
      </c>
      <c r="F93" s="517" t="s">
        <v>16</v>
      </c>
      <c r="G93" s="517"/>
      <c r="H93" s="517"/>
      <c r="I93" s="517"/>
      <c r="J93" s="517"/>
      <c r="K93" s="517"/>
      <c r="L93" s="395"/>
      <c r="Q93" s="165"/>
    </row>
    <row r="94" spans="1:17" s="163" customFormat="1" ht="31.5" customHeight="1" thickBot="1" x14ac:dyDescent="0.25">
      <c r="A94" s="604" t="s">
        <v>176</v>
      </c>
      <c r="B94" s="605"/>
      <c r="C94" s="304" t="s">
        <v>330</v>
      </c>
      <c r="D94" s="177" t="s">
        <v>79</v>
      </c>
      <c r="E94" s="185">
        <f>IF(D94=$N$6,1,IF(D94=$N$5,2,IF(D94=$N$4,3,IF(D94=$N$3,4,"n/a"))))</f>
        <v>1</v>
      </c>
      <c r="F94" s="602" t="s">
        <v>16</v>
      </c>
      <c r="G94" s="603"/>
      <c r="H94" s="603"/>
      <c r="I94" s="603"/>
      <c r="J94" s="603"/>
      <c r="K94" s="601"/>
      <c r="L94" s="388" t="s">
        <v>96</v>
      </c>
      <c r="Q94" s="165"/>
    </row>
    <row r="95" spans="1:17" s="163" customFormat="1" ht="26.25" customHeight="1" thickBot="1" x14ac:dyDescent="0.25">
      <c r="A95" s="606"/>
      <c r="B95" s="607"/>
      <c r="C95" s="303" t="s">
        <v>24</v>
      </c>
      <c r="D95" s="29" t="str">
        <f>IF(E95&lt;1.5,"Low",IF(E95&lt;2.5,"Moderate",IF(E95&lt;3.5,"Substantial",IF(E95&lt;4.5,"High","n/a"))))</f>
        <v>Moderate</v>
      </c>
      <c r="E95" s="154">
        <f>IF(COUNT(E93:E94)=0,"n/a",AVERAGE(E93:E94))</f>
        <v>1.5</v>
      </c>
      <c r="F95" s="30">
        <f>E95</f>
        <v>1.5</v>
      </c>
      <c r="G95" s="224"/>
      <c r="H95" s="31" t="s">
        <v>23</v>
      </c>
      <c r="I95" s="28" t="str">
        <f>D95</f>
        <v>Moderate</v>
      </c>
      <c r="J95" s="32">
        <f>IF(I95=$N$7,"n/a",IF(AND(I95=$N$5,D95=$N$6),1.5,IF(AND(I95=$N$4,D95=$N$5),2.5,IF(AND(I95=$N$3,D95=$N$4),3.5,IF(AND(I95=$N$6,D95=$N$5),1.49,IF(AND(I95=$N$5,D95=$N$4),2.49,IF(AND(I95=$N$4,D95=$N$3),3.49,E95)))))))</f>
        <v>1.5</v>
      </c>
      <c r="K95" s="91" t="s">
        <v>91</v>
      </c>
      <c r="L95" s="395"/>
      <c r="Q95" s="165"/>
    </row>
    <row r="96" spans="1:17" s="163" customFormat="1" ht="21" customHeight="1" x14ac:dyDescent="0.2">
      <c r="A96" s="404" t="s">
        <v>157</v>
      </c>
      <c r="B96" s="300"/>
      <c r="C96" s="300"/>
      <c r="D96" s="300"/>
      <c r="E96" s="300"/>
      <c r="F96" s="300"/>
      <c r="G96" s="300"/>
      <c r="H96" s="300"/>
      <c r="I96" s="300"/>
      <c r="J96" s="300"/>
      <c r="K96" s="301"/>
      <c r="L96" s="395"/>
      <c r="Q96" s="165"/>
    </row>
    <row r="97" spans="1:17" s="163" customFormat="1" ht="33.75" customHeight="1" x14ac:dyDescent="0.2">
      <c r="A97" s="530" t="s">
        <v>158</v>
      </c>
      <c r="B97" s="531"/>
      <c r="C97" s="305" t="s">
        <v>280</v>
      </c>
      <c r="D97" s="178" t="s">
        <v>42</v>
      </c>
      <c r="E97" s="125">
        <f>IF(D97=$N$6,1,IF(D97=$N$5,2,IF(D97=$N$4,3,IF(D97=$N$3,4,"n/a"))))</f>
        <v>2</v>
      </c>
      <c r="F97" s="517" t="s">
        <v>299</v>
      </c>
      <c r="G97" s="517"/>
      <c r="H97" s="517"/>
      <c r="I97" s="517"/>
      <c r="J97" s="517"/>
      <c r="K97" s="517"/>
      <c r="L97" s="388" t="s">
        <v>96</v>
      </c>
      <c r="Q97" s="165"/>
    </row>
    <row r="98" spans="1:17" s="163" customFormat="1" ht="33" customHeight="1" x14ac:dyDescent="0.2">
      <c r="A98" s="604" t="s">
        <v>159</v>
      </c>
      <c r="B98" s="608"/>
      <c r="C98" s="305"/>
      <c r="D98" s="50" t="s">
        <v>19</v>
      </c>
      <c r="E98" s="125" t="str">
        <f>IF(D98=$N$6,1,IF(D98=$N$5,2,IF(D98=$N$4,3,IF(D98=$N$3,4,"n/a"))))</f>
        <v>n/a</v>
      </c>
      <c r="F98" s="598" t="s">
        <v>16</v>
      </c>
      <c r="G98" s="511"/>
      <c r="H98" s="511"/>
      <c r="I98" s="511"/>
      <c r="J98" s="511"/>
      <c r="K98" s="599"/>
      <c r="L98" s="388" t="s">
        <v>96</v>
      </c>
      <c r="P98" s="321"/>
      <c r="Q98" s="165"/>
    </row>
    <row r="99" spans="1:17" s="163" customFormat="1" ht="31.5" customHeight="1" thickBot="1" x14ac:dyDescent="0.25">
      <c r="A99" s="609" t="s">
        <v>160</v>
      </c>
      <c r="B99" s="610"/>
      <c r="C99" s="306" t="s">
        <v>279</v>
      </c>
      <c r="D99" s="296" t="s">
        <v>5</v>
      </c>
      <c r="E99" s="297">
        <f>IF(D99=$N$6,1,IF(D99=$N$5,2,IF(D99=$N$4,3,IF(D99=$N$3,4,"n/a"))))</f>
        <v>3</v>
      </c>
      <c r="F99" s="600" t="s">
        <v>239</v>
      </c>
      <c r="G99" s="512"/>
      <c r="H99" s="512"/>
      <c r="I99" s="512"/>
      <c r="J99" s="512"/>
      <c r="K99" s="601"/>
      <c r="L99" s="395"/>
      <c r="P99" s="321"/>
      <c r="Q99" s="165"/>
    </row>
    <row r="100" spans="1:17" s="163" customFormat="1" ht="26.25" customHeight="1" thickBot="1" x14ac:dyDescent="0.25">
      <c r="A100" s="596"/>
      <c r="B100" s="597"/>
      <c r="C100" s="303" t="s">
        <v>24</v>
      </c>
      <c r="D100" s="29" t="str">
        <f>IF(E100&lt;1.5,"Low",IF(E100&lt;2.5,"Moderate",IF(E100&lt;3.5,"Substantial",IF(E100&lt;4.5,"High","n/a"))))</f>
        <v>Substantial</v>
      </c>
      <c r="E100" s="154">
        <f>IF(COUNT(E97:E99)=0,"n/a",AVERAGE(E97:E99))</f>
        <v>2.5</v>
      </c>
      <c r="F100" s="30">
        <f>E100</f>
        <v>2.5</v>
      </c>
      <c r="G100" s="224"/>
      <c r="H100" s="31" t="s">
        <v>23</v>
      </c>
      <c r="I100" s="28" t="str">
        <f>D100</f>
        <v>Substantial</v>
      </c>
      <c r="J100" s="32">
        <f>IF(I100=$N$7,"n/a",IF(AND(I100=$N$5,D100=$N$6),1.5,IF(AND(I100=$N$4,D100=$N$5),2.5,IF(AND(I100=$N$3,D100=$N$4),3.5,IF(AND(I100=$N$6,D100=$N$5),1.49,IF(AND(I100=$N$5,D100=$N$4),2.49,IF(AND(I100=$N$4,D100=$N$3),3.49,E100)))))))</f>
        <v>2.5</v>
      </c>
      <c r="K100" s="91" t="s">
        <v>91</v>
      </c>
      <c r="L100" s="395"/>
      <c r="P100" s="321"/>
      <c r="Q100" s="165"/>
    </row>
    <row r="101" spans="1:17" s="163" customFormat="1" ht="23.25" customHeight="1" thickBot="1" x14ac:dyDescent="0.25">
      <c r="A101" s="166" t="s">
        <v>218</v>
      </c>
      <c r="B101" s="167"/>
      <c r="C101" s="167"/>
      <c r="D101" s="167"/>
      <c r="E101" s="167"/>
      <c r="F101" s="167"/>
      <c r="G101" s="167"/>
      <c r="H101" s="167"/>
      <c r="I101" s="167"/>
      <c r="J101" s="167"/>
      <c r="K101" s="167"/>
      <c r="L101" s="395"/>
      <c r="M101" s="165"/>
    </row>
    <row r="102" spans="1:17" s="163" customFormat="1" ht="20.25" customHeight="1" x14ac:dyDescent="0.2">
      <c r="A102" s="405" t="s">
        <v>162</v>
      </c>
      <c r="B102" s="222"/>
      <c r="C102" s="222"/>
      <c r="D102" s="222"/>
      <c r="E102" s="222"/>
      <c r="F102" s="222"/>
      <c r="G102" s="222"/>
      <c r="H102" s="222"/>
      <c r="I102" s="222"/>
      <c r="J102" s="222"/>
      <c r="K102" s="223"/>
      <c r="L102" s="395"/>
    </row>
    <row r="103" spans="1:17" s="163" customFormat="1" ht="30.75" customHeight="1" x14ac:dyDescent="0.2">
      <c r="A103" s="515" t="s">
        <v>179</v>
      </c>
      <c r="B103" s="516"/>
      <c r="C103" s="239" t="s">
        <v>331</v>
      </c>
      <c r="D103" s="233" t="s">
        <v>42</v>
      </c>
      <c r="E103" s="221">
        <f>IF(D103=$N$6,1,IF(D103=$N$5,2,IF(D103=$N$4,3,IF(D103=$N$3,4,"n/a"))))</f>
        <v>2</v>
      </c>
      <c r="F103" s="517" t="s">
        <v>226</v>
      </c>
      <c r="G103" s="517"/>
      <c r="H103" s="517"/>
      <c r="I103" s="517"/>
      <c r="J103" s="517"/>
      <c r="K103" s="517"/>
      <c r="L103" s="388" t="s">
        <v>96</v>
      </c>
      <c r="Q103" s="165"/>
    </row>
    <row r="104" spans="1:17" s="163" customFormat="1" ht="51" customHeight="1" x14ac:dyDescent="0.2">
      <c r="A104" s="586" t="s">
        <v>180</v>
      </c>
      <c r="B104" s="587"/>
      <c r="C104" s="240" t="s">
        <v>240</v>
      </c>
      <c r="D104" s="203" t="s">
        <v>5</v>
      </c>
      <c r="E104" s="125">
        <f>IF(D104=$N$6,1,IF(D104=$N$5,2,IF(D104=$N$4,3,IF(D104=$N$3,4,"n/a"))))</f>
        <v>3</v>
      </c>
      <c r="F104" s="511" t="s">
        <v>230</v>
      </c>
      <c r="G104" s="511"/>
      <c r="H104" s="511"/>
      <c r="I104" s="511"/>
      <c r="J104" s="511"/>
      <c r="K104" s="511"/>
      <c r="L104" s="388" t="s">
        <v>96</v>
      </c>
      <c r="Q104" s="168"/>
    </row>
    <row r="105" spans="1:17" ht="53.25" customHeight="1" thickBot="1" x14ac:dyDescent="0.25">
      <c r="A105" s="528" t="s">
        <v>181</v>
      </c>
      <c r="B105" s="529"/>
      <c r="C105" s="241"/>
      <c r="D105" s="175" t="s">
        <v>19</v>
      </c>
      <c r="E105" s="185" t="str">
        <f>IF(D105=$N$6,1,IF(D105=$N$5,2,IF(D105=$N$4,3,IF(D105=$N$3,4,"n/a"))))</f>
        <v>n/a</v>
      </c>
      <c r="F105" s="511" t="s">
        <v>16</v>
      </c>
      <c r="G105" s="512"/>
      <c r="H105" s="511"/>
      <c r="I105" s="511"/>
      <c r="J105" s="512"/>
      <c r="K105" s="511"/>
      <c r="L105" s="388" t="s">
        <v>96</v>
      </c>
    </row>
    <row r="106" spans="1:17" ht="32.25" customHeight="1" thickBot="1" x14ac:dyDescent="0.25">
      <c r="A106" s="533"/>
      <c r="B106" s="534"/>
      <c r="C106" s="41" t="s">
        <v>24</v>
      </c>
      <c r="D106" s="29" t="str">
        <f>IF(E106&lt;1.5,"Low",IF(E106&lt;2.5,"Moderate",IF(E106&lt;3.5,"Substantial",IF(E106&lt;4.5,"High","n/a"))))</f>
        <v>Substantial</v>
      </c>
      <c r="E106" s="154">
        <f>IF(COUNT(E103:E105)=0,"n/a",AVERAGE(E103:E105))</f>
        <v>2.5</v>
      </c>
      <c r="F106" s="30">
        <f>E106</f>
        <v>2.5</v>
      </c>
      <c r="G106" s="225"/>
      <c r="H106" s="53" t="s">
        <v>23</v>
      </c>
      <c r="I106" s="28" t="str">
        <f>D106</f>
        <v>Substantial</v>
      </c>
      <c r="J106" s="32">
        <f>IF(I106=$N$7,"n/a",IF(AND(I106=$N$5,D106=$N$6),1.5,IF(AND(I106=$N$4,D106=$N$5),2.5,IF(AND(I106=$N$3,D106=$N$4),3.5,IF(AND(I106=$N$6,D106=$N$5),1.49,IF(AND(I106=$N$5,D106=$N$4),2.49,IF(AND(I106=$N$4,D106=$N$3),3.49,E106)))))))</f>
        <v>2.5</v>
      </c>
      <c r="K106" s="91" t="s">
        <v>91</v>
      </c>
      <c r="L106" s="390"/>
    </row>
    <row r="107" spans="1:17" ht="19.5" customHeight="1" x14ac:dyDescent="0.2">
      <c r="A107" s="406" t="s">
        <v>163</v>
      </c>
      <c r="B107" s="222"/>
      <c r="C107" s="222"/>
      <c r="D107" s="222"/>
      <c r="E107" s="222"/>
      <c r="F107" s="222"/>
      <c r="G107" s="222"/>
      <c r="H107" s="222"/>
      <c r="I107" s="222"/>
      <c r="J107" s="222"/>
      <c r="K107" s="223"/>
      <c r="L107" s="390"/>
    </row>
    <row r="108" spans="1:17" ht="31.5" customHeight="1" x14ac:dyDescent="0.2">
      <c r="A108" s="515" t="s">
        <v>182</v>
      </c>
      <c r="B108" s="516"/>
      <c r="C108" s="239" t="s">
        <v>278</v>
      </c>
      <c r="D108" s="178" t="s">
        <v>42</v>
      </c>
      <c r="E108" s="221">
        <f>IF(D108=$N$6,1,IF(D108=$N$5,2,IF(D108=$N$4,3,IF(D108=$N$3,4,"n/a"))))</f>
        <v>2</v>
      </c>
      <c r="F108" s="517" t="s">
        <v>229</v>
      </c>
      <c r="G108" s="517"/>
      <c r="H108" s="517"/>
      <c r="I108" s="517"/>
      <c r="J108" s="517"/>
      <c r="K108" s="517"/>
      <c r="L108" s="390"/>
    </row>
    <row r="109" spans="1:17" ht="31.5" customHeight="1" thickBot="1" x14ac:dyDescent="0.25">
      <c r="A109" s="588" t="s">
        <v>183</v>
      </c>
      <c r="B109" s="589"/>
      <c r="C109" s="242" t="s">
        <v>241</v>
      </c>
      <c r="D109" s="177" t="s">
        <v>42</v>
      </c>
      <c r="E109" s="185">
        <f>IF(D109=$N$6,1,IF(D109=$N$5,2,IF(D109=$N$4,3,IF(D109=$N$3,4,"n/a"))))</f>
        <v>2</v>
      </c>
      <c r="F109" s="602" t="s">
        <v>229</v>
      </c>
      <c r="G109" s="603"/>
      <c r="H109" s="603"/>
      <c r="I109" s="603"/>
      <c r="J109" s="603"/>
      <c r="K109" s="601"/>
      <c r="L109" s="390"/>
    </row>
    <row r="110" spans="1:17" ht="27" customHeight="1" thickBot="1" x14ac:dyDescent="0.25">
      <c r="A110" s="513"/>
      <c r="B110" s="514"/>
      <c r="C110" s="41" t="s">
        <v>24</v>
      </c>
      <c r="D110" s="29" t="str">
        <f>IF(E110&lt;1.5,"Low",IF(E110&lt;2.5,"Moderate",IF(E110&lt;3.5,"Substantial",IF(E110&lt;4.5,"High","n/a"))))</f>
        <v>Moderate</v>
      </c>
      <c r="E110" s="154">
        <f>IF(COUNT(E108:E109)=0,"n/a",AVERAGE(E108:E109))</f>
        <v>2</v>
      </c>
      <c r="F110" s="30">
        <f>E110</f>
        <v>2</v>
      </c>
      <c r="G110" s="224"/>
      <c r="H110" s="31" t="s">
        <v>23</v>
      </c>
      <c r="I110" s="28" t="str">
        <f>D110</f>
        <v>Moderate</v>
      </c>
      <c r="J110" s="32">
        <f>IF(I110=$N$7,"n/a",IF(AND(I110=$N$5,D110=$N$6),1.5,IF(AND(I110=$N$4,D110=$N$5),2.5,IF(AND(I110=$N$3,D110=$N$4),3.5,IF(AND(I110=$N$6,D110=$N$5),1.49,IF(AND(I110=$N$5,D110=$N$4),2.49,IF(AND(I110=$N$4,D110=$N$3),3.49,E110)))))))</f>
        <v>2</v>
      </c>
      <c r="K110" s="91" t="s">
        <v>91</v>
      </c>
      <c r="L110" s="390"/>
    </row>
    <row r="111" spans="1:17" ht="21" customHeight="1" x14ac:dyDescent="0.2">
      <c r="A111" s="406" t="s">
        <v>164</v>
      </c>
      <c r="B111" s="222"/>
      <c r="C111" s="222"/>
      <c r="D111" s="222"/>
      <c r="E111" s="222"/>
      <c r="F111" s="222"/>
      <c r="G111" s="222"/>
      <c r="H111" s="222"/>
      <c r="I111" s="222"/>
      <c r="J111" s="222"/>
      <c r="K111" s="223"/>
      <c r="L111" s="390"/>
      <c r="Q111" s="169"/>
    </row>
    <row r="112" spans="1:17" ht="29.25" customHeight="1" x14ac:dyDescent="0.2">
      <c r="A112" s="515" t="s">
        <v>184</v>
      </c>
      <c r="B112" s="516"/>
      <c r="C112" s="239" t="s">
        <v>332</v>
      </c>
      <c r="D112" s="233" t="s">
        <v>5</v>
      </c>
      <c r="E112" s="221">
        <f>IF(D112=$N$6,1,IF(D112=$N$5,2,IF(D112=$N$4,3,IF(D112=$N$3,4,"n/a"))))</f>
        <v>3</v>
      </c>
      <c r="F112" s="517" t="s">
        <v>227</v>
      </c>
      <c r="G112" s="517"/>
      <c r="H112" s="517"/>
      <c r="I112" s="517"/>
      <c r="J112" s="517"/>
      <c r="K112" s="517"/>
      <c r="L112" s="390"/>
    </row>
    <row r="113" spans="1:12" ht="30.75" customHeight="1" x14ac:dyDescent="0.2">
      <c r="A113" s="586" t="s">
        <v>185</v>
      </c>
      <c r="B113" s="587"/>
      <c r="C113" s="239" t="s">
        <v>242</v>
      </c>
      <c r="D113" s="203" t="s">
        <v>5</v>
      </c>
      <c r="E113" s="125">
        <f>IF(D113=$N$6,1,IF(D113=$N$5,2,IF(D113=$N$4,3,IF(D113=$N$3,4,"n/a"))))</f>
        <v>3</v>
      </c>
      <c r="F113" s="598" t="s">
        <v>227</v>
      </c>
      <c r="G113" s="511"/>
      <c r="H113" s="511"/>
      <c r="I113" s="511"/>
      <c r="J113" s="511"/>
      <c r="K113" s="599"/>
      <c r="L113" s="390"/>
    </row>
    <row r="114" spans="1:12" ht="42.75" customHeight="1" thickBot="1" x14ac:dyDescent="0.25">
      <c r="A114" s="528" t="s">
        <v>165</v>
      </c>
      <c r="B114" s="529"/>
      <c r="C114" s="241" t="s">
        <v>333</v>
      </c>
      <c r="D114" s="175" t="s">
        <v>42</v>
      </c>
      <c r="E114" s="185">
        <f>IF(D114=$N$6,1,IF(D114=$N$5,2,IF(D114=$N$4,3,IF(D114=$N$3,4,"n/a"))))</f>
        <v>2</v>
      </c>
      <c r="F114" s="600" t="s">
        <v>228</v>
      </c>
      <c r="G114" s="512"/>
      <c r="H114" s="512"/>
      <c r="I114" s="512"/>
      <c r="J114" s="512"/>
      <c r="K114" s="601"/>
      <c r="L114" s="388" t="s">
        <v>96</v>
      </c>
    </row>
    <row r="115" spans="1:12" ht="26.25" customHeight="1" thickBot="1" x14ac:dyDescent="0.25">
      <c r="A115" s="520"/>
      <c r="B115" s="521"/>
      <c r="C115" s="41" t="s">
        <v>24</v>
      </c>
      <c r="D115" s="29" t="str">
        <f>IF(E115&lt;1.5,"Low",IF(E115&lt;2.5,"Moderate",IF(E115&lt;3.5,"Substantial",IF(E115&lt;4.5,"High","n/a"))))</f>
        <v>Substantial</v>
      </c>
      <c r="E115" s="154">
        <f>IF(COUNT(E112:E114)=0,"n/a",AVERAGE(E112:E114))</f>
        <v>2.6666666666666665</v>
      </c>
      <c r="F115" s="30">
        <f>E115</f>
        <v>2.6666666666666665</v>
      </c>
      <c r="G115" s="224"/>
      <c r="H115" s="31" t="s">
        <v>23</v>
      </c>
      <c r="I115" s="28" t="str">
        <f>D115</f>
        <v>Substantial</v>
      </c>
      <c r="J115" s="32">
        <f>IF(I115=$N$7,"n/a",IF(AND(I115=$N$5,D115=$N$6),1.5,IF(AND(I115=$N$4,D115=$N$5),2.5,IF(AND(I115=$N$3,D115=$N$4),3.5,IF(AND(I115=$N$6,D115=$N$5),1.49,IF(AND(I115=$N$5,D115=$N$4),2.49,IF(AND(I115=$N$4,D115=$N$3),3.49,E115)))))))</f>
        <v>2.6666666666666665</v>
      </c>
      <c r="K115" s="91" t="s">
        <v>91</v>
      </c>
      <c r="L115" s="390"/>
    </row>
    <row r="116" spans="1:12" ht="23.25" customHeight="1" x14ac:dyDescent="0.2">
      <c r="A116" s="406" t="s">
        <v>168</v>
      </c>
      <c r="B116" s="222"/>
      <c r="C116" s="222"/>
      <c r="D116" s="222"/>
      <c r="E116" s="222"/>
      <c r="F116" s="222"/>
      <c r="G116" s="222"/>
      <c r="H116" s="222"/>
      <c r="I116" s="222"/>
      <c r="J116" s="222"/>
      <c r="K116" s="223"/>
      <c r="L116" s="390"/>
    </row>
    <row r="117" spans="1:12" ht="33" customHeight="1" x14ac:dyDescent="0.2">
      <c r="A117" s="526" t="s">
        <v>243</v>
      </c>
      <c r="B117" s="527"/>
      <c r="C117" s="243" t="s">
        <v>235</v>
      </c>
      <c r="D117" s="178" t="s">
        <v>42</v>
      </c>
      <c r="E117" s="125">
        <f>IF(D117=$N$6,1,IF(D117=$N$5,2,IF(D117=$N$4,3,IF(D117=$N$3,4,"n/a"))))</f>
        <v>2</v>
      </c>
      <c r="F117" s="517" t="s">
        <v>244</v>
      </c>
      <c r="G117" s="517"/>
      <c r="H117" s="517"/>
      <c r="I117" s="517"/>
      <c r="J117" s="517"/>
      <c r="K117" s="517"/>
      <c r="L117" s="388"/>
    </row>
    <row r="118" spans="1:12" ht="33" customHeight="1" x14ac:dyDescent="0.2">
      <c r="A118" s="526" t="s">
        <v>246</v>
      </c>
      <c r="B118" s="527"/>
      <c r="C118" s="240" t="s">
        <v>247</v>
      </c>
      <c r="D118" s="203" t="s">
        <v>79</v>
      </c>
      <c r="E118" s="125">
        <f>IF(D118=$N$6,1,IF(D118=$N$5,2,IF(D118=$N$4,3,IF(D118=$N$3,4,"n/a"))))</f>
        <v>1</v>
      </c>
      <c r="F118" s="598" t="s">
        <v>245</v>
      </c>
      <c r="G118" s="511"/>
      <c r="H118" s="511"/>
      <c r="I118" s="511"/>
      <c r="J118" s="511"/>
      <c r="K118" s="599"/>
      <c r="L118" s="388"/>
    </row>
    <row r="119" spans="1:12" ht="34.5" customHeight="1" thickBot="1" x14ac:dyDescent="0.25">
      <c r="A119" s="524" t="s">
        <v>191</v>
      </c>
      <c r="B119" s="525"/>
      <c r="C119" s="243"/>
      <c r="D119" s="177" t="s">
        <v>19</v>
      </c>
      <c r="E119" s="185" t="str">
        <f>IF(D119=$N$6,1,IF(D119=$N$5,2,IF(D119=$N$4,3,IF(D119=$N$3,4,"n/a"))))</f>
        <v>n/a</v>
      </c>
      <c r="F119" s="600" t="s">
        <v>16</v>
      </c>
      <c r="G119" s="512"/>
      <c r="H119" s="512"/>
      <c r="I119" s="512"/>
      <c r="J119" s="512"/>
      <c r="K119" s="601"/>
      <c r="L119" s="388"/>
    </row>
    <row r="120" spans="1:12" ht="27" customHeight="1" thickBot="1" x14ac:dyDescent="0.25">
      <c r="A120" s="513"/>
      <c r="B120" s="514"/>
      <c r="C120" s="41" t="s">
        <v>24</v>
      </c>
      <c r="D120" s="29" t="str">
        <f>IF(E120&lt;1.5,"Low",IF(E120&lt;2.5,"Moderate",IF(E120&lt;3.5,"Substantial",IF(E120&lt;4.5,"High","n/a"))))</f>
        <v>Moderate</v>
      </c>
      <c r="E120" s="154">
        <f>IF(COUNT(E117:E119)=0,"n/a",AVERAGE(E117:E119))</f>
        <v>1.5</v>
      </c>
      <c r="F120" s="30">
        <f>E120</f>
        <v>1.5</v>
      </c>
      <c r="G120" s="224"/>
      <c r="H120" s="31" t="s">
        <v>23</v>
      </c>
      <c r="I120" s="28" t="str">
        <f>D120</f>
        <v>Moderate</v>
      </c>
      <c r="J120" s="32">
        <f>IF(I120=$N$7,"n/a",IF(AND(I120=$N$5,D120=$N$6),1.5,IF(AND(I120=$N$4,D120=$N$5),2.5,IF(AND(I120=$N$3,D120=$N$4),3.5,IF(AND(I120=$N$6,D120=$N$5),1.49,IF(AND(I120=$N$5,D120=$N$4),2.49,IF(AND(I120=$N$4,D120=$N$3),3.49,E120)))))))</f>
        <v>1.5</v>
      </c>
      <c r="K120" s="91" t="s">
        <v>91</v>
      </c>
      <c r="L120" s="390"/>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09:J109 A99:J99 A94:J94 A73:J74 A62:K72 A95:K96 A100:K105 C106:K106 A110:K112 A115:K117 A120:K120 C26:K26 C59:C60 A75:K90 A113:J114 A3:K25 A27:K58">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61:E61 A59:B60 D59:E60">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FF0000"/>
  </sheetPr>
  <dimension ref="A1:F55"/>
  <sheetViews>
    <sheetView topLeftCell="A11" zoomScaleNormal="100" zoomScaleSheetLayoutView="115" workbookViewId="0">
      <selection activeCell="B20" sqref="B20"/>
    </sheetView>
  </sheetViews>
  <sheetFormatPr baseColWidth="10" defaultColWidth="8.85546875" defaultRowHeight="12.75" x14ac:dyDescent="0.2"/>
  <cols>
    <col min="1" max="1" width="12.85546875" style="95" customWidth="1"/>
    <col min="2" max="2" width="126" style="95" customWidth="1"/>
    <col min="3" max="3" width="8.85546875" style="95"/>
    <col min="4" max="5" width="17.7109375" style="95" customWidth="1"/>
    <col min="6" max="6" width="17.85546875" style="95" customWidth="1"/>
    <col min="7" max="16384" width="8.85546875" style="95"/>
  </cols>
  <sheetData>
    <row r="1" spans="1:2" ht="24" customHeight="1" thickBot="1" x14ac:dyDescent="0.25">
      <c r="A1" s="612" t="s">
        <v>122</v>
      </c>
      <c r="B1" s="613"/>
    </row>
    <row r="2" spans="1:2" s="163" customFormat="1" ht="23.25" customHeight="1" x14ac:dyDescent="0.2">
      <c r="A2" s="614" t="s">
        <v>207</v>
      </c>
      <c r="B2" s="615"/>
    </row>
    <row r="3" spans="1:2" ht="40.5" customHeight="1" x14ac:dyDescent="0.2">
      <c r="A3" s="398" t="s">
        <v>196</v>
      </c>
      <c r="B3" s="403" t="s">
        <v>192</v>
      </c>
    </row>
    <row r="4" spans="1:2" ht="36" customHeight="1" x14ac:dyDescent="0.2">
      <c r="A4" s="414" t="s">
        <v>197</v>
      </c>
      <c r="B4" s="97" t="s">
        <v>194</v>
      </c>
    </row>
    <row r="5" spans="1:2" ht="36" customHeight="1" thickBot="1" x14ac:dyDescent="0.25">
      <c r="A5" s="398" t="s">
        <v>211</v>
      </c>
      <c r="B5" s="401" t="s">
        <v>212</v>
      </c>
    </row>
    <row r="6" spans="1:2" ht="23.25" customHeight="1" x14ac:dyDescent="0.2">
      <c r="A6" s="616" t="s">
        <v>193</v>
      </c>
      <c r="B6" s="617"/>
    </row>
    <row r="7" spans="1:2" ht="21.75" customHeight="1" x14ac:dyDescent="0.2">
      <c r="A7" s="397" t="s">
        <v>134</v>
      </c>
      <c r="B7" s="262"/>
    </row>
    <row r="8" spans="1:2" ht="37.5" customHeight="1" x14ac:dyDescent="0.2">
      <c r="A8" s="96">
        <v>1</v>
      </c>
      <c r="B8" s="403" t="s">
        <v>195</v>
      </c>
    </row>
    <row r="9" spans="1:2" ht="22.5" customHeight="1" x14ac:dyDescent="0.25">
      <c r="A9" s="397" t="s">
        <v>132</v>
      </c>
      <c r="B9" s="261"/>
    </row>
    <row r="10" spans="1:2" ht="130.5" customHeight="1" x14ac:dyDescent="0.2">
      <c r="A10" s="402">
        <f>+A8+1</f>
        <v>2</v>
      </c>
      <c r="B10" s="97" t="s">
        <v>208</v>
      </c>
    </row>
    <row r="11" spans="1:2" ht="27" customHeight="1" x14ac:dyDescent="0.2">
      <c r="A11" s="402">
        <f>+A10+1</f>
        <v>3</v>
      </c>
      <c r="B11" s="97" t="s">
        <v>198</v>
      </c>
    </row>
    <row r="12" spans="1:2" ht="23.25" customHeight="1" x14ac:dyDescent="0.2">
      <c r="A12" s="402">
        <f t="shared" ref="A12:A13" si="0">+A11+1</f>
        <v>4</v>
      </c>
      <c r="B12" s="97" t="s">
        <v>205</v>
      </c>
    </row>
    <row r="13" spans="1:2" ht="114" customHeight="1" x14ac:dyDescent="0.2">
      <c r="A13" s="402">
        <f t="shared" si="0"/>
        <v>5</v>
      </c>
      <c r="B13" s="97" t="s">
        <v>206</v>
      </c>
    </row>
    <row r="14" spans="1:2" ht="22.5" customHeight="1" x14ac:dyDescent="0.2">
      <c r="A14" s="397" t="s">
        <v>133</v>
      </c>
      <c r="B14" s="262"/>
    </row>
    <row r="15" spans="1:2" ht="54.75" customHeight="1" x14ac:dyDescent="0.2">
      <c r="A15" s="402">
        <f>+A13+1</f>
        <v>6</v>
      </c>
      <c r="B15" s="97" t="s">
        <v>199</v>
      </c>
    </row>
    <row r="16" spans="1:2" ht="23.25" customHeight="1" x14ac:dyDescent="0.2">
      <c r="A16" s="402">
        <f t="shared" ref="A16:A18" si="1">+A15+1</f>
        <v>7</v>
      </c>
      <c r="B16" s="97" t="s">
        <v>200</v>
      </c>
    </row>
    <row r="17" spans="1:6" ht="24.75" customHeight="1" x14ac:dyDescent="0.2">
      <c r="A17" s="402">
        <f t="shared" si="1"/>
        <v>8</v>
      </c>
      <c r="B17" s="97" t="s">
        <v>201</v>
      </c>
    </row>
    <row r="18" spans="1:6" ht="24.75" customHeight="1" x14ac:dyDescent="0.2">
      <c r="A18" s="402">
        <f t="shared" si="1"/>
        <v>9</v>
      </c>
      <c r="B18" s="97" t="s">
        <v>202</v>
      </c>
    </row>
    <row r="19" spans="1:6" ht="21.75" customHeight="1" x14ac:dyDescent="0.2">
      <c r="A19" s="397" t="s">
        <v>134</v>
      </c>
      <c r="B19" s="262"/>
    </row>
    <row r="20" spans="1:6" ht="40.5" customHeight="1" thickBot="1" x14ac:dyDescent="0.25">
      <c r="A20" s="96">
        <f>+A18+1</f>
        <v>10</v>
      </c>
      <c r="B20" s="401" t="s">
        <v>203</v>
      </c>
    </row>
    <row r="21" spans="1:6" ht="52.5" customHeight="1" thickBot="1" x14ac:dyDescent="0.25">
      <c r="A21" s="400" t="s">
        <v>123</v>
      </c>
      <c r="B21" s="263" t="s">
        <v>204</v>
      </c>
      <c r="E21" s="14"/>
      <c r="F21" s="14"/>
    </row>
    <row r="24" spans="1:6" ht="17.25" customHeight="1" x14ac:dyDescent="0.2">
      <c r="A24" s="399" t="s">
        <v>93</v>
      </c>
      <c r="B24" s="399" t="s">
        <v>92</v>
      </c>
    </row>
    <row r="25" spans="1:6" x14ac:dyDescent="0.2">
      <c r="A25" s="98" t="s">
        <v>94</v>
      </c>
      <c r="B25" s="98" t="s">
        <v>72</v>
      </c>
    </row>
    <row r="26" spans="1:6" x14ac:dyDescent="0.2">
      <c r="A26" s="98" t="s">
        <v>95</v>
      </c>
      <c r="B26" s="98" t="s">
        <v>72</v>
      </c>
    </row>
    <row r="27" spans="1:6" x14ac:dyDescent="0.2">
      <c r="A27" s="98" t="s">
        <v>97</v>
      </c>
      <c r="B27" s="99" t="s">
        <v>98</v>
      </c>
    </row>
    <row r="28" spans="1:6" ht="36" x14ac:dyDescent="0.2">
      <c r="A28" s="100">
        <v>2.1</v>
      </c>
      <c r="B28" s="101" t="s">
        <v>63</v>
      </c>
    </row>
    <row r="29" spans="1:6" x14ac:dyDescent="0.2">
      <c r="A29" s="102" t="s">
        <v>99</v>
      </c>
      <c r="B29" s="102" t="s">
        <v>64</v>
      </c>
    </row>
    <row r="30" spans="1:6" x14ac:dyDescent="0.2">
      <c r="A30" s="102" t="s">
        <v>100</v>
      </c>
      <c r="B30" s="102" t="s">
        <v>47</v>
      </c>
    </row>
    <row r="31" spans="1:6" ht="24" x14ac:dyDescent="0.2">
      <c r="A31" s="103" t="s">
        <v>101</v>
      </c>
      <c r="B31" s="102" t="s">
        <v>66</v>
      </c>
    </row>
    <row r="32" spans="1:6" x14ac:dyDescent="0.2">
      <c r="A32" s="104" t="s">
        <v>102</v>
      </c>
      <c r="B32" s="104" t="s">
        <v>32</v>
      </c>
    </row>
    <row r="33" spans="1:3" ht="24" x14ac:dyDescent="0.2">
      <c r="A33" s="105">
        <v>4</v>
      </c>
      <c r="B33" s="105" t="s">
        <v>103</v>
      </c>
    </row>
    <row r="34" spans="1:3" x14ac:dyDescent="0.2">
      <c r="A34" s="90" t="s">
        <v>104</v>
      </c>
      <c r="B34" s="90" t="s">
        <v>190</v>
      </c>
    </row>
    <row r="35" spans="1:3" x14ac:dyDescent="0.2">
      <c r="A35" s="90" t="s">
        <v>105</v>
      </c>
      <c r="B35" s="90" t="s">
        <v>116</v>
      </c>
    </row>
    <row r="36" spans="1:3" x14ac:dyDescent="0.2">
      <c r="A36" s="90" t="s">
        <v>106</v>
      </c>
      <c r="B36" s="90" t="s">
        <v>115</v>
      </c>
    </row>
    <row r="37" spans="1:3" ht="36" x14ac:dyDescent="0.2">
      <c r="A37" s="90" t="s">
        <v>107</v>
      </c>
      <c r="B37" s="90" t="s">
        <v>108</v>
      </c>
    </row>
    <row r="38" spans="1:3" ht="24" x14ac:dyDescent="0.2">
      <c r="A38" s="90" t="s">
        <v>109</v>
      </c>
      <c r="B38" s="90" t="s">
        <v>76</v>
      </c>
    </row>
    <row r="39" spans="1:3" x14ac:dyDescent="0.2">
      <c r="A39" s="90" t="s">
        <v>110</v>
      </c>
      <c r="B39" s="90" t="s">
        <v>117</v>
      </c>
    </row>
    <row r="40" spans="1:3" x14ac:dyDescent="0.2">
      <c r="A40" s="318" t="s">
        <v>111</v>
      </c>
      <c r="B40" s="318" t="s">
        <v>156</v>
      </c>
    </row>
    <row r="41" spans="1:3" x14ac:dyDescent="0.2">
      <c r="A41" s="319" t="s">
        <v>175</v>
      </c>
      <c r="B41" s="319" t="s">
        <v>178</v>
      </c>
    </row>
    <row r="42" spans="1:3" x14ac:dyDescent="0.2">
      <c r="A42" s="319" t="s">
        <v>161</v>
      </c>
      <c r="B42" s="319" t="s">
        <v>120</v>
      </c>
    </row>
    <row r="43" spans="1:3" x14ac:dyDescent="0.2">
      <c r="A43" s="319" t="s">
        <v>114</v>
      </c>
      <c r="B43" s="319" t="s">
        <v>121</v>
      </c>
    </row>
    <row r="44" spans="1:3" x14ac:dyDescent="0.2">
      <c r="A44" s="106" t="s">
        <v>169</v>
      </c>
      <c r="B44" s="106" t="s">
        <v>112</v>
      </c>
    </row>
    <row r="45" spans="1:3" x14ac:dyDescent="0.2">
      <c r="A45" s="106" t="s">
        <v>170</v>
      </c>
      <c r="B45" s="107" t="s">
        <v>113</v>
      </c>
    </row>
    <row r="46" spans="1:3" x14ac:dyDescent="0.2">
      <c r="A46" s="107" t="s">
        <v>171</v>
      </c>
      <c r="B46" s="107" t="s">
        <v>118</v>
      </c>
    </row>
    <row r="47" spans="1:3" x14ac:dyDescent="0.2">
      <c r="A47" s="107" t="s">
        <v>172</v>
      </c>
      <c r="B47" s="107" t="s">
        <v>119</v>
      </c>
    </row>
    <row r="48" spans="1:3" ht="13.5" thickBot="1" x14ac:dyDescent="0.25">
      <c r="A48" s="322"/>
      <c r="B48" s="322"/>
      <c r="C48" s="14"/>
    </row>
    <row r="49" spans="1:6" ht="27.75" customHeight="1" thickBot="1" x14ac:dyDescent="0.25">
      <c r="A49" s="259"/>
      <c r="B49" s="260"/>
      <c r="D49" s="264"/>
      <c r="E49" s="270" t="s">
        <v>125</v>
      </c>
      <c r="F49" s="265" t="s">
        <v>127</v>
      </c>
    </row>
    <row r="50" spans="1:6" ht="45" customHeight="1" thickBot="1" x14ac:dyDescent="0.25">
      <c r="A50" s="259"/>
      <c r="B50" s="260" t="s">
        <v>135</v>
      </c>
      <c r="C50" s="15"/>
      <c r="D50" s="275" t="s">
        <v>126</v>
      </c>
      <c r="E50" s="271" t="s">
        <v>128</v>
      </c>
      <c r="F50" s="269" t="s">
        <v>129</v>
      </c>
    </row>
    <row r="51" spans="1:6" ht="21.75" customHeight="1" x14ac:dyDescent="0.2">
      <c r="A51" s="259"/>
      <c r="B51" s="260"/>
      <c r="C51" s="15"/>
      <c r="D51" s="276" t="s">
        <v>4</v>
      </c>
      <c r="E51" s="272">
        <v>4</v>
      </c>
      <c r="F51" s="268" t="s">
        <v>136</v>
      </c>
    </row>
    <row r="52" spans="1:6" ht="21.75" customHeight="1" x14ac:dyDescent="0.2">
      <c r="A52" s="259"/>
      <c r="B52" s="260"/>
      <c r="C52" s="15"/>
      <c r="D52" s="277" t="s">
        <v>5</v>
      </c>
      <c r="E52" s="273">
        <v>3</v>
      </c>
      <c r="F52" s="266" t="s">
        <v>137</v>
      </c>
    </row>
    <row r="53" spans="1:6" ht="21.75" customHeight="1" x14ac:dyDescent="0.2">
      <c r="A53" s="259"/>
      <c r="B53" s="260"/>
      <c r="C53" s="15"/>
      <c r="D53" s="278" t="s">
        <v>42</v>
      </c>
      <c r="E53" s="273">
        <v>2</v>
      </c>
      <c r="F53" s="266" t="s">
        <v>138</v>
      </c>
    </row>
    <row r="54" spans="1:6" ht="21.75" customHeight="1" x14ac:dyDescent="0.2">
      <c r="A54" s="259"/>
      <c r="B54" s="260"/>
      <c r="C54" s="15"/>
      <c r="D54" s="279" t="s">
        <v>79</v>
      </c>
      <c r="E54" s="273">
        <v>1</v>
      </c>
      <c r="F54" s="266" t="s">
        <v>131</v>
      </c>
    </row>
    <row r="55" spans="1:6" ht="21.75" customHeight="1" thickBot="1" x14ac:dyDescent="0.25">
      <c r="A55" s="259"/>
      <c r="B55" s="260"/>
      <c r="C55" s="15"/>
      <c r="D55" s="280" t="s">
        <v>19</v>
      </c>
      <c r="E55" s="274" t="s">
        <v>130</v>
      </c>
      <c r="F55" s="267" t="s">
        <v>130</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17702196-597C-4EBE-9A2C-45DB2239F25B}"/>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AD789124-D42E-41EA-9C34-CFE157928930}">
  <ds:schemaRefs>
    <ds:schemaRef ds:uri="http://purl.org/dc/elements/1.1/"/>
    <ds:schemaRef ds:uri="http://www.w3.org/XML/1998/namespace"/>
    <ds:schemaRef ds:uri="http://schemas.microsoft.com/office/2006/documentManagement/types"/>
    <ds:schemaRef ds:uri="http://schemas.openxmlformats.org/package/2006/metadata/core-properties"/>
    <ds:schemaRef ds:uri="http://purl.org/dc/dcmitype/"/>
    <ds:schemaRef ds:uri="http://purl.org/dc/terms/"/>
    <ds:schemaRef ds:uri="http://schemas.microsoft.com/office/infopath/2007/PartnerControls"/>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Profile</vt:lpstr>
      <vt:lpstr>Register</vt:lpstr>
      <vt:lpstr>Questionnaire</vt:lpstr>
      <vt:lpstr>Guidance</vt:lpstr>
      <vt:lpstr>Feuil1</vt:lpstr>
      <vt:lpstr>Questionnaire!Impression_des_titres</vt:lpstr>
      <vt:lpstr>Register!Impression_des_titres</vt:lpstr>
      <vt:lpstr>Profile!Zone_d_impression</vt:lpstr>
      <vt:lpstr>Questionnaire!Zone_d_impression</vt:lpstr>
      <vt:lpstr>Register!Zone_d_impression</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MFiguie</cp:lastModifiedBy>
  <cp:lastPrinted>2015-09-16T12:49:58Z</cp:lastPrinted>
  <dcterms:created xsi:type="dcterms:W3CDTF">2012-01-04T16:00:22Z</dcterms:created>
  <dcterms:modified xsi:type="dcterms:W3CDTF">2018-03-28T16:06:35Z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