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PEPITO\Documents\Etude_chaine de valeur\Rapport_analyse_sociale_vca4d\"/>
    </mc:Choice>
  </mc:AlternateContent>
  <bookViews>
    <workbookView xWindow="0" yWindow="0" windowWidth="24000" windowHeight="96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15" i="3" l="1"/>
  <c r="E110" i="3"/>
  <c r="E106" i="3"/>
  <c r="E100" i="3"/>
  <c r="E95" i="3"/>
  <c r="E91" i="3"/>
  <c r="E84" i="3"/>
  <c r="E80" i="3"/>
  <c r="E75" i="3"/>
  <c r="E71" i="3"/>
  <c r="E66" i="3"/>
  <c r="E62" i="3"/>
  <c r="E56" i="3"/>
  <c r="E49" i="3"/>
  <c r="E43" i="3"/>
  <c r="E38" i="3"/>
  <c r="E32" i="3"/>
  <c r="E21" i="3"/>
  <c r="E14" i="3"/>
  <c r="E10" i="3"/>
  <c r="E26" i="3"/>
  <c r="H33" i="2"/>
  <c r="G18" i="1" s="1"/>
  <c r="A32" i="2"/>
  <c r="A31" i="2"/>
  <c r="A30" i="2"/>
  <c r="A29" i="2"/>
  <c r="A18" i="1" s="1"/>
  <c r="F100" i="3" l="1"/>
  <c r="D100" i="3"/>
  <c r="I100" i="3" s="1"/>
  <c r="D95" i="3"/>
  <c r="I95" i="3" s="1"/>
  <c r="F91" i="3"/>
  <c r="D91" i="3"/>
  <c r="I91" i="3" s="1"/>
  <c r="F95" i="3"/>
  <c r="D1" i="2"/>
  <c r="G1" i="2"/>
  <c r="J1" i="3"/>
  <c r="D1" i="3"/>
  <c r="B1" i="3"/>
  <c r="A1" i="2"/>
  <c r="J95" i="3" l="1"/>
  <c r="B31" i="2" s="1"/>
  <c r="J100" i="3"/>
  <c r="B32" i="2" s="1"/>
  <c r="J91" i="3"/>
  <c r="B30"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0" i="2" l="1"/>
  <c r="D30" i="2"/>
  <c r="B33" i="2"/>
  <c r="C33" i="2" s="1"/>
  <c r="C18" i="1" s="1"/>
  <c r="D32" i="2"/>
  <c r="C32" i="2"/>
  <c r="D31" i="2"/>
  <c r="C31" i="2"/>
  <c r="I38" i="2"/>
  <c r="I37" i="2"/>
  <c r="I36" i="2"/>
  <c r="I35" i="2"/>
  <c r="I33" i="2"/>
  <c r="I32" i="2"/>
  <c r="I31" i="2"/>
  <c r="I30" i="2"/>
  <c r="I27" i="2"/>
  <c r="I26" i="2"/>
  <c r="I25" i="2"/>
  <c r="I24" i="2"/>
  <c r="I21" i="2"/>
  <c r="I20" i="2"/>
  <c r="I19" i="2"/>
  <c r="I18" i="2"/>
  <c r="I17" i="2"/>
  <c r="I14" i="2"/>
  <c r="I13" i="2"/>
  <c r="I12" i="2"/>
  <c r="I9" i="2"/>
  <c r="I8" i="2"/>
  <c r="I7" i="2"/>
  <c r="I6" i="2"/>
  <c r="D62" i="3"/>
  <c r="D66" i="3"/>
  <c r="D106" i="3"/>
  <c r="D115" i="3"/>
  <c r="D110" i="3"/>
  <c r="D71" i="3"/>
  <c r="F18" i="1"/>
  <c r="D43" i="3"/>
  <c r="D26" i="3"/>
  <c r="I26" i="3" s="1"/>
  <c r="J26" i="3" s="1"/>
  <c r="D32" i="3"/>
  <c r="D38" i="3"/>
  <c r="D84" i="3"/>
  <c r="D120" i="3"/>
  <c r="D17" i="3"/>
  <c r="D33" i="2" l="1"/>
  <c r="E18" i="1" s="1"/>
  <c r="D18" i="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71" i="3"/>
  <c r="B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<sst xmlns="http://schemas.openxmlformats.org/spreadsheetml/2006/main" count="472" uniqueCount="290">
  <si>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</si>
  <si>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</si>
  <si>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</si>
  <si>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</si>
  <si>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</si>
  <si>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</si>
  <si>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</si>
  <si>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</si>
  <si>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</si>
  <si>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</si>
  <si>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</si>
  <si>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</si>
  <si>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</si>
  <si>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</si>
  <si>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</si>
  <si>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</si>
  <si>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</si>
  <si>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</si>
  <si>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</si>
  <si>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</si>
  <si>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</si>
  <si>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</si>
  <si>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</si>
  <si>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</si>
  <si>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</si>
  <si>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</si>
  <si>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</si>
  <si>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 xml:space="preserve"> . . / . . / 20 .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</si>
  <si>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</si>
  <si>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</si>
  <si>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</si>
  <si>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</si>
  <si>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</si>
  <si>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</si>
  <si>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</si>
  <si>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</si>
  <si>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</si>
  <si>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</si>
  <si>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</si>
  <si>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</si>
  <si>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</si>
  <si>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</si>
  <si>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</si>
  <si>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</si>
  <si>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</si>
  <si>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</si>
  <si>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</si>
  <si>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</si>
  <si>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</si>
  <si>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</si>
  <si>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</si>
  <si>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</si>
  <si>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</si>
  <si>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</si>
  <si>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</si>
  <si>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</si>
  <si>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</si>
  <si>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</si>
  <si>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</si>
  <si>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</si>
  <si>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</si>
  <si>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</si>
  <si>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</si>
  <si>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</si>
  <si>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</si>
  <si>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</si>
  <si>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</si>
  <si>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</si>
  <si>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</si>
  <si>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</si>
  <si>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</si>
  <si>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</si>
  <si>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</si>
  <si>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</si>
  <si>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</si>
  <si>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</si>
  <si>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</si>
  <si>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</si>
  <si>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</si>
  <si>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</si>
  <si>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</si>
  <si>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</si>
  <si>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</si>
  <si>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</si>
  <si>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</si>
  <si>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</si>
  <si>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</si>
  <si>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</si>
  <si>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</si>
  <si>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</si>
  <si>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</si>
  <si>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</si>
  <si>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</si>
  <si>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</si>
  <si>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</si>
  <si>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</si>
  <si>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</si>
  <si>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</si>
  <si>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</si>
  <si>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</si>
  <si>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</si>
  <si>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</si>
  <si>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</si>
  <si>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</si>
  <si>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</si>
  <si>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</si>
  <si>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</si>
  <si>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</si>
  <si>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</si>
  <si>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</si>
  <si>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</si>
  <si>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</si>
  <si>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</si>
  <si>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</si>
  <si>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</si>
  <si>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</si>
  <si>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</si>
  <si>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</si>
  <si>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</si>
  <si>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</si>
  <si>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</si>
  <si>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</si>
  <si>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</si>
  <si>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</si>
  <si>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 xml:space="preserve"> </t>
  </si>
  <si>
    <t>Warning</t>
  </si>
  <si>
    <t>name…</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</si>
  <si>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</si>
  <si>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</si>
  <si>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</si>
  <si>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</si>
  <si>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</si>
  <si>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</si>
  <si>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</si>
  <si>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</si>
  <si>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</si>
  <si>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</si>
  <si>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</si>
  <si>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</si>
  <si>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</si>
  <si>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</si>
  <si>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</si>
  <si>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</si>
  <si>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</si>
  <si>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</si>
  <si>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</si>
  <si>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</si>
  <si>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</si>
  <si>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</si>
  <si>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</si>
  <si>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</si>
  <si>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</si>
  <si>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</si>
  <si>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</si>
  <si>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</si>
  <si>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</si>
  <si>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</si>
  <si>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</si>
  <si>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</si>
  <si>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</si>
  <si>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</si>
  <si>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</si>
  <si>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</si>
  <si>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</si>
  <si>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</si>
  <si>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</si>
  <si>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</si>
  <si>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</si>
  <si>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</si>
  <si>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</si>
  <si>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</si>
  <si>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</si>
  <si>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</si>
  <si>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</si>
  <si>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</si>
  <si>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</si>
  <si>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</si>
  <si>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</si>
  <si>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</si>
  <si>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</si>
  <si>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</si>
  <si>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</si>
  <si>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</si>
  <si>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</si>
  <si>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</si>
  <si>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</si>
  <si>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</si>
  <si>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</si>
  <si>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</si>
  <si>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</si>
  <si>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</si>
  <si>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</si>
  <si>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</si>
  <si>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</si>
  <si>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</si>
  <si>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</si>
  <si>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</si>
  <si>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</si>
  <si>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</si>
  <si>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</si>
  <si>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</si>
  <si>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</si>
  <si>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</si>
  <si>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</si>
  <si>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</si>
  <si>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</si>
  <si>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</si>
  <si>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</si>
  <si>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</si>
  <si>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</si>
  <si>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</si>
  <si>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</si>
  <si>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</si>
  <si>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</si>
  <si>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</si>
  <si>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</si>
  <si>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</si>
  <si>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</si>
  <si>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</si>
  <si>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</si>
  <si>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</si>
  <si>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</si>
  <si>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</si>
  <si>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</si>
  <si>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 xml:space="preserve">Recherche documentaires, entretiens avec les responsables des entreprises </t>
  </si>
  <si>
    <t xml:space="preserve">La liberté d'association est autorisée. Des délégués de personnels existent et syndicats des travailleurs aussi. Mais ces associations ne sembles pas efficaces en face des patrons d'entreprise. </t>
  </si>
  <si>
    <t>Enquête de terrain, rapports d'études antérieures</t>
  </si>
  <si>
    <t xml:space="preserve">Il n’y a pas de risque de travail forcé. Dans les exploitations, les coutumes ne l’admettent pas. Au niveau des entreprises, non plus.  </t>
  </si>
  <si>
    <t xml:space="preserve">Les employés sont recrutés selon leur capacités et leur compétence sans discrimination préalable. </t>
  </si>
  <si>
    <t xml:space="preserve">Les enfants scolarisés aident souvent leurs parents au champ (weekends, jours fériés, vacances, etc.). Ceux qui ne sont pas scolarisés (peu) ou qui abandonnent l’école travaillent avec leurs parents dans les champs. Au niveau des entreprises, il n’y a pas de travail des enfants. </t>
  </si>
  <si>
    <t xml:space="preserve">Dans les champs, les enfants sont peu protégés du travail pénible, la culture de l’ananas est un travail difficile. </t>
  </si>
  <si>
    <t xml:space="preserve">Au niveau de la production, des formations et des sensibilisations sont organisées à l’intention des paysans (port de gans, de tenue spéciale contre les piquants, de lunettes solaires, de bottes, etc.). Au niveau des entreprises de transformation ou d’exportation, des dispositions sont théoriquement prises (port de casques, de cache-nez, de blouse, de bottes, etc.). Mais dans l’ensemble, ces mesures ne sont pas rigoureusement respectées.  </t>
  </si>
  <si>
    <t xml:space="preserve">La plupart des entreprises de transformation et d’exportation respectent le SMIG pour les salariés permanents. Les non permanents ont une rémunération jugée dérisoire. En plus les heures de travail ne sont pas respectées (souvent plus de 8 heures par jour). </t>
  </si>
  <si>
    <t>Ce niveau d’engagement n’est pas encore atteint dans le pays</t>
  </si>
  <si>
    <t>Il n’y a pas des investissements à grande échelle pour acquérir des terres pour le moment.</t>
  </si>
  <si>
    <t xml:space="preserve">Cette situation ne s’est pas présentée </t>
  </si>
  <si>
    <t xml:space="preserve">Il n’y a pas de cas d’expropriation. Il s’agit des petits producteurs et de petites et moyennes unités de transformation. </t>
  </si>
  <si>
    <t>Pour le moment ces indemnités ne sont pas prévues étant donné qu’il s’agit des petits producteurs et de petites et moyennes unités de transformation privés.</t>
  </si>
  <si>
    <t>Les femmes sont présentes à tous segments de la chaîne de valeur</t>
  </si>
  <si>
    <t xml:space="preserve">Les femmes sont propriétaires des biens autres que la terre tels que l’immobilier, les animaux, les boutiques (commerce), etc. </t>
  </si>
  <si>
    <t xml:space="preserve">Il n’y a pas de distinction de sexe dans l’accès au crédit. Mais les crédits agricoles sont généralement difficiles à obtenir. </t>
  </si>
  <si>
    <t xml:space="preserve">Les femmes sont membres des coopératives de base ou des unions de coopératives où se discutent les sujets relatifs à la production et où les décisions sont prises. </t>
  </si>
  <si>
    <t xml:space="preserve">Dans la cellule familiale, surtout en milieu rural, l’organisation du travail est faite selon le sexe. Il y a des travaux d’homme et des travaux de femme pour les collectives. Concernant la production d’ananas, la femme est autonome dans la gestion de sa parcelle si elle en dispose. </t>
  </si>
  <si>
    <t>Les femmes en général ont un contrôle sur leur revenu. Selon la coutume c’est toujours une séparation de biens</t>
  </si>
  <si>
    <t>Elles touchent et gèrent elles-mêmes les ressources financières tirées de la vente de leurs ananas ou autre revenu.</t>
  </si>
  <si>
    <t xml:space="preserve">Généralement, s’il s’agit d’un bien considéré comme appartenant à la famille, l’homme étant le chef de famille, il impose son autorité. Mais s’il s’agit d’un bien appartenant à la femme, la décision lui revient, même si elle demande souvent le conseil ou le soutien de son époux. Au niveau communautaire tel que dans les coopératives de base, il n’y a pas de distinction de sexe. </t>
  </si>
  <si>
    <t xml:space="preserve">Les femmes sont membres des coopératives de base, des syndicats de personnels, et autres groupes ou associations. Il y a des groupements de producteurs d’ananas où il y a autant de femmes que d’hommes. </t>
  </si>
  <si>
    <t xml:space="preserve">Il y a très peu de femmes présidentes de coopérative de base. Il y en a qui occupent des postes de secrétaire ou de trésorière. Au niveau des entreprises elles ne sont pas nombreuses aux postes de responsabilité.  </t>
  </si>
  <si>
    <t xml:space="preserve">Le pouvoir d’influence des services, du pouvoir territorial et de la prise de décision politique est limité. </t>
  </si>
  <si>
    <t xml:space="preserve">Il y a des femmes qui s’exprime en public et d’autres qui sont timides ou discrètes. </t>
  </si>
  <si>
    <t xml:space="preserve">Les femmes sont pratiquement les seules à s’occuper des tâches domestiques et de la gestion des enfants. Elles ont plus de charges de travail que les hommes.  </t>
  </si>
  <si>
    <t xml:space="preserve">Le travail de l’ananas (au champ) est jugé globalement pénible ; donc plus pénible pour les femmes. Au niveau de la transformation, les femmes sont généralement à des postes où le travail est moins pénible.  </t>
  </si>
  <si>
    <t xml:space="preserve">C’est relatif. Les prix varient en fonction des spéculations et en fonction des saisons. Mais ces 5 dernières années il n’y a pas eu une très forte augmentation des prix du maïs (première céréale utilisée dans l’alimentation) par exemple.  </t>
  </si>
  <si>
    <t xml:space="preserve">Les pratiques nutritionnelles s’améliorent. Il y a des projets de promotion de l’élevage (volailles et petits ruminants) de même que des fruits. Ces différents produits sont en partie consommés localement. </t>
  </si>
  <si>
    <t xml:space="preserve">La diversité alimentaire s’est accrue (mêmes arguments que la réponse à la question précédente). </t>
  </si>
  <si>
    <t xml:space="preserve">Toutes les coopératives ont un bureau exécutif et les unions de coopérative un conseil d’administration. Mais leur leadership reste à renforcer. </t>
  </si>
  <si>
    <t xml:space="preserve">Ils négocient à leur manière mais leur capacité de conviction est faible puisqu’ils sont généralement portés par les transformateurs qui assurent leur certification. </t>
  </si>
  <si>
    <t xml:space="preserve">Les autorités locales (chefs, CVD, responsables de coopératives, etc.) participent à la prise de décisions qui influencent leurs moyens d’existence. </t>
  </si>
  <si>
    <t xml:space="preserve">Les ménages ont relativement accès aux soins de santé. Certaines coopératives ont initié des boites à pharmacies pour les premiers soins.  </t>
  </si>
  <si>
    <t>Il existe des Centres médico-social (CMS) dans certains cantons et des Unités de soins périphériques (USP) dans certains villages.</t>
  </si>
  <si>
    <t>Les frais de consultation sont en moyenne de 200 fcfa. Le paludisme (maladie la plus fréquente est soignée en moyenne à …</t>
  </si>
  <si>
    <t xml:space="preserve">Selon nos enquêtés, après au moins 3 années successives de productions d’ananas le paysan est en mesure de construire un bâtiment d’habitation couvert de tôle. Ceci est un indicateur d’un logement relativement décent dans les milieux ruraux au Togo.  </t>
  </si>
  <si>
    <t xml:space="preserve">Il y a des localités qui manquent d’eau potable. </t>
  </si>
  <si>
    <t xml:space="preserve">Il y a une école primaire publique dans tous les villages des régions maritime et des Plateaux. Mais dans les Plateaux par exemple, le relief accidenté rend le déplacement difficile pour les enfants sur des distances relativement longues. </t>
  </si>
  <si>
    <t xml:space="preserve">Il y a des Collèges d’enseignement général (CEG) et des lycées publics en milieu rural, même si la distance est parfois relativement grande pour certaines localités. Mais il manque de centres de formation professionnel qu’on ne peut trouver que, dans la capitale (Lomé) dans les chefs-lieux de régions (Tsévié, Atakpamé) et certains chefs-lieux de préfecture (Kpalimé, Badou, Aneho, Tabligbo, etc.). </t>
  </si>
  <si>
    <t xml:space="preserve">Seuls les producteurs sont formés aux bonnes pratiques culturales et aux techniques de production biologique par les entreprises qui font la transformation ou l’exportation. On ne constate aucune autre formation professionnelle soutenue par ces entreprises. </t>
  </si>
  <si>
    <t xml:space="preserve">Les conditions de travail sont peu attractives pour les jeunes. Pour démarrer une plantation d’ananas, il faut un fond relativement important. Tout le travail (défrichement, dessouchage, sarclage, récolte, etc.) se fait manuellement avec des outils rudimentaires (pioches, dabas, machettes, etc.). Il y a aussi le manque d’accompagnement financier pour la production ou la transformation. Les salaires et les conditions de travail sont peu attractifs au niveau des entreprises. </t>
  </si>
  <si>
    <t>La participation et la consultation se font surtout entre les transformateurs et les producteurs en termes de respects des normes (surtout concernant l’ananas bio) et en termes de fixation des prix d’achat aux producteurs. Il n’y a quasiment pas de décisions ou de consultation à grande échelle comme au niveau national par exemple. La Coopérative Nationale des Acteurs de la Filière Ananas au Togo (COONAAFAT) a été mis en place depuis 2011. Mais cette association n’est pas encore assez solide pour mener les prises de décisions de grande envergure comme la fixation des prix par exemple.</t>
  </si>
  <si>
    <t xml:space="preserve">Les femmes sont actives dans la production (membres de groupements, propriétaires de parcelles, etc.), dans la transformation (quelques femmes chefs d’entreprises de transformation) et dans la commercialisation (les semi-grossistes sont quasiment des femmes). Elles sont plus employées dans les entreprises de transformation ou d’exportation que les hommes. Seulement, elles sont moins nombreuses à des postes de responsabilité et à des tâches qui nécessitent beaucoup de force physique. </t>
  </si>
  <si>
    <t xml:space="preserve">Les coutumes privilégient les hommes en matière d’héritage de biens fonciers. Toutefois ces dernières années, les actions des ONG et les mutations sociales font changer la situation. Au niveau de la location ou de l’achat de terre, pour la production de l’ananas, il n’y a pas de distinction de sexe. </t>
  </si>
  <si>
    <t xml:space="preserve">Les femmes ont accès aux autres services tels que les conseils agricoles, les formations, etc. Mais elles sont limitées par leur niveau d’instruction et le manque de disponibilité dû à leur maternité, à la prise en charge des enfants et aux travaux domestiques. </t>
  </si>
  <si>
    <t>La présence des produits alimentaire s’accroit sur le marché. L’Etat a mis en place des programmes, politiques et projets de promotion de l’agriculture et de la consommation locale dans le pays en particulier les 5 dernières années. L’augmentation de la production des ananas y contribue aussi (voir la réponse à la question précédente)</t>
  </si>
  <si>
    <t xml:space="preserve">Avec la disponibilité de la production, les variations excessives des prix des denrées alimentaires ont été réduites. </t>
  </si>
  <si>
    <t xml:space="preserve">Les critères d’adhésion à une coopérative sont propres à chaque groupe, pourvues qu’ils soient conforment à la loi de l’OHADA relative aux sociétés coopératives. En général, on observe des groupements de femmes, des groupements d’hommes et des groupements mixtes (hommes et femmes qui sont les plus nombreux) </t>
  </si>
  <si>
    <t>Des formations/informations/sensibilisations sont organisées par l’ICAT, les entreprises de transformation ou d’exportation, de même que la GIZ. Les producteurs ont accès aux pratiques agricoles à tous les niveaux de la production. Mais ils ont difficilement accès à des informations relatives aux prix d’ananas sur le marché international.</t>
  </si>
  <si>
    <t>En matière de production d’ananas bio les cahiers de charges sont  enseignés aux paysans. Mais cela cadre parfois avec les pratiques locales. Par exemple, le non usage des engrais chimiques ou un nombre minimum arbres à laisser dans les champs d’ananas.</t>
  </si>
  <si>
    <t xml:space="preserve">Recherche documentaires, observations, entretiens avec les responsables des entreprises </t>
  </si>
  <si>
    <t>L’Etat togolais a ratifié ces conventions internationales et les entreprises implantées dans le pays s’engagent à les respecter. Au niveau du maillon de la production, pour le moment, on ne peut pas évoquer droit du travail ; il s’agit de petits exploitants qui travaillent en général pour eux-mêmes. La main d’œuvre (occasionnelle) est généralement « à la tâche ». Au niveau des unités de transformation ou d’exportation, il s’agit des entreprises formellement constituées. Les droits fondamentaux au travail sont accordés. Mais sur le terrain les standards de ces accords ne sont pas respectés dans les détails.</t>
  </si>
  <si>
    <t xml:space="preserve">Au niveau des producteurs, les contrats sont appliqués selon les règles coutumières. Au niveau des entreprises de transformation ou d’exportation, les employés permanents bénéficient de contrats. Mais certains se plaignent de la non régularité des salaires. En plus, il y a plus des ouvriers (temporaires, saisonniers, journaliers, etc.) qui n’ont pas un salaires fixe. Certains parmi eux y travaillent avec ce statut depuis plusieurs années. Dans la pratique, les employés travaillent plus de 8 heures par jour. </t>
  </si>
  <si>
    <t xml:space="preserve">Il n’y a pas un projet de l’Etat spécifiquement dédié à la promotion de la filière ananas au Togo. L’appui technique aux producteurs est assuré par l’Institut de Conseil et d’Appui Technique (ICAT). L’information, la sensibilisation et la formation sont aussi assurées par des ONG, la GIZ et les entreprises. </t>
  </si>
  <si>
    <t xml:space="preserve">Les acteurs sont informés par rapport aux objectifs de développement des filières (surtout, à ce stade, par l’appui de la GIZ) et par rapport aux actions des entreprises. Pour le moment la filière est peu organisée ; les acteurs évoluent presqu’en rang dispersé. Les actions visant à structurer la filière sont en cours surtout avec le projet de la GIZ. </t>
  </si>
  <si>
    <t>L’accès à la terre est régi par des règles coutumière : dont, location, legs, etc. et de plus en plus la vente. Les conflits qui naissent de ces différents modes d’acquisition des terres sont fréquents. La situation foncière relative à la culture de l’ananas paraît plus fragile. Il y des problèmes de non-respect des contrats de location des parcelles pour la culture de l’ananas, la mauvaise définition des modalités de ces contrats au départ. Il y aussi le problème de sécurisation des terrains achetés, la non disponibilité des terres au niveau des collectivités, etc. Le code foncier est rarement appliquée en milieu rural</t>
  </si>
  <si>
    <t>La loi prévoit des mesures ou des stratégies alternatives en cas de perturbation des moyens d'existence d’un individu ou d’un groupe d’individus.</t>
  </si>
  <si>
    <t>La campagne agricole 2017/2018 a permis d’enregistrer un excédent alimentaire d’environ 21%. Le taux de couverture des besoins en produits céréaliers est passé de 105,9% en 2015 à 106,35% en 2017. Sur la même période, la satisfaction des besoins en produits carnés a connu une progression de 55% en 2015 à 58% en 2017. En ce qui concerne la satisfaction des besoins en produits halieutiques, le taux a bondi de 24% à 35% au Togo</t>
  </si>
  <si>
    <t xml:space="preserve">Les producteurs d’ananas ont plus de revenu à allouer à l’achat de la nourriture s’ils n’en produisent pas eux-mêmes suffisamment. Les employés des unités de transformation aussi ont des revenus minimums à allouer à l’achat de la nourriture. Mais la non régularité des salaires affecte le pouvoir d’achat de certains travailleurs. Les ouvriers temporaires ont des difficultés pour acheter la nourriture ; ils s’endettent parfois. </t>
  </si>
  <si>
    <t>Le nombre de repas pris par jour, aussi bien en milieu rural qu’en milieu urbain est d’environ 3 repas journalier en moyenne. La profondeur du déficit alimentaire s’est considérablement réduite. Elle est passée de 145 kcal/pers/jour en 2008-2010 à 75 kcal/pers/jour en 2014-2016.</t>
  </si>
  <si>
    <t xml:space="preserve">Dans les zones de production des ananas, les risques de pénurie alimentaire périodique des ménages sont réduits parce que les producteurs font une planification de la récolte et ont la possibilité de disposer de revenus à toutes les périodes de l’année. Globalement, avec plus de disponibilité des aliments, les risques de pénuries alimentaires sont réduits. </t>
  </si>
  <si>
    <t>Les producteurs de l’ananas bio sont systématiquement organisés en coopératives tandis que la majorité des producteurs de conventionnels n’appartiennent à aucune organisation. Dans la filière bio, les organisations/coopératives de producteurs sont donc incontournables et participent activement à la CV.</t>
  </si>
  <si>
    <t xml:space="preserve">L’exigence du respect des procédures de production biologique nécessite des relations de confiance entre les acteurs. Cette confiance est établie à travers la constante collaboration entre les différents acteurs. Par exemple, les transformateurs/exportateurs ont des encadreurs qui travaillent avec les paysans dans les zones de production. Aussi, en production biologique, des contrats sont signés entre les entreprises de transformation / exportation. Mais le respect de ces engagements contractuels n’est pas souvent absolu. Dans le conventionnel, les producteurs évoluent individuellement. </t>
  </si>
  <si>
    <t>Il y a un début de participation aux activités communautaires volontaires au bénéfice de la communauté. Les entreprises participent à la formation des paysans. Par ailleurs, certaines coopératives touchent déjà des primes de développement communautaire de leur localité. Il s’agit des primes de la participation au développement local octroyés par les entreprises engagées dans le commerce équitable (Fair For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</si>
</sst>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7">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5"/>
          <c:y val="0.19215092592592589"/>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2.25</c:v>
                </c:pt>
                <c:pt idx="1">
                  <c:v>2.333333333333333</c:v>
                </c:pt>
                <c:pt idx="2">
                  <c:v>2.8</c:v>
                </c:pt>
                <c:pt idx="3">
                  <c:v>2.875</c:v>
                </c:pt>
                <c:pt idx="4">
                  <c:v>2.8055555555555554</c:v>
                </c:pt>
                <c:pt idx="5">
                  <c:v>2.1666666666666665</c:v>
                </c:pt>
              </c:numCache>
            </c:numRef>
          </c:val>
          <c:extLst>
            <c:ext xmlns:c16="http://schemas.microsoft.com/office/drawing/2014/chart" uri="{C3380CC4-5D6E-409C-BE32-E72D297353CC}">
              <c16:uniqueId val="{00000000-428F-4107-B1FB-8C4526E8EA64}"/>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28F-4107-B1FB-8C4526E8EA64}"/>
            </c:ext>
          </c:extLst>
        </c:ser>
        <c:dLbls>
          <c:showLegendKey val="0"/>
          <c:showVal val="0"/>
          <c:showCatName val="0"/>
          <c:showSerName val="0"/>
          <c:showPercent val="0"/>
          <c:showBubbleSize val="0"/>
        </c:dLbls>
        <c:axId val="54334592"/>
        <c:axId val="54336128"/>
      </c:radarChart>
      <c:catAx>
        <c:axId val="54334592"/>
        <c:scaling>
          <c:orientation val="minMax"/>
        </c:scaling>
        <c:delete val="0"/>
        <c:axPos val="b"/>
        <c:majorGridlines/>
        <c:numFmt formatCode="@" sourceLinked="0"/>
        <c:majorTickMark val="none"/>
        <c:minorTickMark val="none"/>
        <c:tickLblPos val="nextTo"/>
        <c:spPr>
          <a:ln w="9525">
            <a:noFill/>
          </a:ln>
        </c:spPr>
        <c:txPr>
          <a:bodyPr rot="0" vert="horz"/>
          <a:lstStyle/>
          <a:p>
            <a:pPr>
              <a:defRPr lang="en-GB" b="1"/>
            </a:pPr>
            <a:endParaRPr lang="fr-FR"/>
          </a:p>
        </c:txPr>
        <c:crossAx val="54336128"/>
        <c:crosses val="autoZero"/>
        <c:auto val="0"/>
        <c:lblAlgn val="ctr"/>
        <c:lblOffset val="100"/>
        <c:noMultiLvlLbl val="0"/>
      </c:catAx>
      <c:valAx>
        <c:axId val="54336128"/>
        <c:scaling>
          <c:orientation val="minMax"/>
          <c:max val="4"/>
          <c:min val="0"/>
        </c:scaling>
        <c:delete val="0"/>
        <c:axPos val="l"/>
        <c:majorGridlines/>
        <c:numFmt formatCode="@" sourceLinked="0"/>
        <c:majorTickMark val="out"/>
        <c:minorTickMark val="none"/>
        <c:tickLblPos val="nextTo"/>
        <c:txPr>
          <a:bodyPr rot="0" vert="horz"/>
          <a:lstStyle/>
          <a:p>
            <a:pPr>
              <a:defRPr lang="en-GB"/>
            </a:pPr>
            <a:endParaRPr lang="fr-FR"/>
          </a:p>
        </c:txPr>
        <c:crossAx val="54334592"/>
        <c:crosses val="autoZero"/>
        <c:crossBetween val="between"/>
      </c:valAx>
    </c:plotArea>
    <c:legend>
      <c:legendPos val="b"/>
      <c:layout/>
      <c:overlay val="1"/>
      <c:txPr>
        <a:bodyPr/>
        <a:lstStyle/>
        <a:p>
          <a:pPr>
            <a:defRPr lang="en-GB"/>
          </a:pPr>
          <a:endParaRPr lang="fr-FR"/>
        </a:p>
      </c:txPr>
    </c:legend>
    <c:plotVisOnly val="1"/>
    <c:dispBlanksAs val="gap"/>
    <c:showDLblsOverMax val="0"/>
  </c:chart>
  <c:spPr>
    <a:solidFill>
      <a:schemeClr val="bg1"/>
    </a:solidFill>
  </c:spPr>
  <c:printSettings>
    <c:headerFooter alignWithMargins="0"/>
    <c:pageMargins b="1" l="0.75000000000000311" r="0.75000000000000311"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SheetLayoutView="100" workbookViewId="0">
      <pane ySplit="3" topLeftCell="A4" activePane="bottomLeft" state="frozen"/>
      <selection pane="bottomLeft" activeCell="A25" sqref="A25:G29"/>
    </sheetView>
  </sheetViews>
  <sheetFormatPr baseColWidth="10" defaultColWidth="8.85546875" defaultRowHeight="12.75" x14ac:dyDescent="0.2"/>
  <cols>
    <col min="1" max="1" width="20" style="95" customWidth="1"/>
    <col min="2" max="2" width="13.28515625" style="95" customWidth="1"/>
    <col min="3" max="3" width="14.28515625" style="95" customWidth="1"/>
    <col min="4" max="4" width="10.42578125" style="95" customWidth="1"/>
    <col min="5" max="5" width="8.42578125" style="95" customWidth="1"/>
    <col min="6" max="6" width="13.42578125" style="95" customWidth="1"/>
    <col min="7" max="7" width="11.28515625" style="95" customWidth="1"/>
    <col min="8" max="8" width="8.85546875" style="95"/>
    <col min="9" max="9" width="10.85546875" style="95" hidden="1" customWidth="1"/>
    <col min="10" max="16384" width="8.85546875" style="95"/>
  </cols>
  <sheetData>
    <row r="1" spans="1:10" ht="22.5" customHeight="1" thickBot="1" x14ac:dyDescent="0.25">
      <c r="A1" s="467" t="s">
        <v>215</v>
      </c>
      <c r="B1" s="468"/>
      <c r="C1" s="469"/>
      <c r="D1" s="410" t="s">
        <v>28</v>
      </c>
      <c r="E1" s="340"/>
      <c r="F1" s="438" t="s">
        <v>126</v>
      </c>
      <c r="G1" s="439"/>
      <c r="I1" s="228"/>
    </row>
    <row r="2" spans="1:10" ht="16.5" customHeight="1" thickBot="1" x14ac:dyDescent="0.25">
      <c r="A2" s="412"/>
      <c r="B2" s="413"/>
      <c r="C2" s="413"/>
      <c r="D2" s="341" t="s">
        <v>127</v>
      </c>
      <c r="E2" s="440" t="s">
        <v>126</v>
      </c>
      <c r="F2" s="440"/>
      <c r="G2" s="441"/>
    </row>
    <row r="3" spans="1:10" ht="18" customHeight="1" thickBot="1" x14ac:dyDescent="0.25">
      <c r="A3" s="16" t="s">
        <v>25</v>
      </c>
      <c r="B3" s="442" t="s">
        <v>27</v>
      </c>
      <c r="C3" s="443"/>
      <c r="D3" s="17"/>
      <c r="E3" s="14"/>
      <c r="F3" s="14"/>
      <c r="G3" s="15"/>
      <c r="J3" s="296"/>
    </row>
    <row r="4" spans="1:10" ht="13.5" customHeight="1" x14ac:dyDescent="0.2">
      <c r="A4" s="13"/>
      <c r="B4" s="14"/>
      <c r="C4" s="14"/>
      <c r="D4" s="14"/>
      <c r="E4" s="14"/>
      <c r="F4" s="14"/>
      <c r="G4" s="15"/>
      <c r="J4" s="424"/>
    </row>
    <row r="5" spans="1:10" ht="20.25" customHeight="1" x14ac:dyDescent="0.2">
      <c r="A5" s="14"/>
      <c r="B5" s="14"/>
      <c r="C5" s="14"/>
      <c r="D5" s="14"/>
      <c r="E5" s="14"/>
      <c r="F5" s="14"/>
      <c r="G5" s="15"/>
      <c r="J5" s="424"/>
    </row>
    <row r="6" spans="1:10" ht="18" customHeight="1" x14ac:dyDescent="0.2">
      <c r="A6" s="14"/>
      <c r="B6" s="14"/>
      <c r="C6" s="14"/>
      <c r="D6" s="14"/>
      <c r="E6" s="14"/>
      <c r="F6" s="14"/>
      <c r="G6" s="15"/>
      <c r="J6" s="424"/>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59" t="s">
        <v>84</v>
      </c>
      <c r="B12" s="460"/>
      <c r="C12" s="463" t="s">
        <v>85</v>
      </c>
      <c r="D12" s="464"/>
      <c r="E12" s="444" t="s">
        <v>7</v>
      </c>
      <c r="F12" s="18" t="s">
        <v>86</v>
      </c>
      <c r="G12" s="19" t="str">
        <f>Register!H3</f>
        <v>../../20..</v>
      </c>
    </row>
    <row r="13" spans="1:10" ht="13.5" thickBot="1" x14ac:dyDescent="0.25">
      <c r="A13" s="461"/>
      <c r="B13" s="462"/>
      <c r="C13" s="88" t="s">
        <v>88</v>
      </c>
      <c r="D13" s="89" t="s">
        <v>89</v>
      </c>
      <c r="E13" s="445"/>
      <c r="F13" s="20" t="s">
        <v>88</v>
      </c>
      <c r="G13" s="21" t="s">
        <v>89</v>
      </c>
      <c r="I13" s="229" t="s">
        <v>15</v>
      </c>
    </row>
    <row r="14" spans="1:10" ht="15" x14ac:dyDescent="0.2">
      <c r="A14" s="449" t="str">
        <f>Register!A5</f>
        <v>1. WORKING CONDITIONS</v>
      </c>
      <c r="B14" s="450"/>
      <c r="C14" s="342" t="str">
        <f>Register!C10</f>
        <v>Moderate/Low</v>
      </c>
      <c r="D14" s="326">
        <f>Register!B10</f>
        <v>2.25</v>
      </c>
      <c r="E14" s="327" t="str">
        <f>Register!D10</f>
        <v>↑</v>
      </c>
      <c r="F14" s="22" t="str">
        <f>Register!I10</f>
        <v>Not at all</v>
      </c>
      <c r="G14" s="333">
        <f>Register!H10</f>
        <v>0</v>
      </c>
      <c r="I14" s="230" t="e">
        <f>Register!#REF!</f>
        <v>#REF!</v>
      </c>
    </row>
    <row r="15" spans="1:10" ht="15" x14ac:dyDescent="0.2">
      <c r="A15" s="451" t="str">
        <f>Register!A11</f>
        <v>2. LAND &amp; WATER RIGHTS</v>
      </c>
      <c r="B15" s="452"/>
      <c r="C15" s="343" t="str">
        <f>Register!C15</f>
        <v>Moderate/Low</v>
      </c>
      <c r="D15" s="328">
        <f>Register!B15</f>
        <v>2.333333333333333</v>
      </c>
      <c r="E15" s="329" t="str">
        <f>Register!D15</f>
        <v>↑</v>
      </c>
      <c r="F15" s="23" t="str">
        <f>Register!I15</f>
        <v>Not at all</v>
      </c>
      <c r="G15" s="334">
        <f>Register!H15</f>
        <v>0</v>
      </c>
      <c r="I15" s="231" t="e">
        <f>Register!#REF!</f>
        <v>#REF!</v>
      </c>
    </row>
    <row r="16" spans="1:10" ht="15" x14ac:dyDescent="0.2">
      <c r="A16" s="453" t="str">
        <f>Register!A16</f>
        <v>3. GENDER EQUALITY</v>
      </c>
      <c r="B16" s="454"/>
      <c r="C16" s="343" t="str">
        <f>Register!C22</f>
        <v>Substantial</v>
      </c>
      <c r="D16" s="328">
        <f>Register!B22</f>
        <v>2.8</v>
      </c>
      <c r="E16" s="329" t="str">
        <f>Register!D22</f>
        <v>↑</v>
      </c>
      <c r="F16" s="23" t="str">
        <f>Register!I22</f>
        <v>Not at all</v>
      </c>
      <c r="G16" s="334">
        <f>Register!H22</f>
        <v>0</v>
      </c>
      <c r="I16" s="231" t="e">
        <f>Register!#REF!</f>
        <v>#REF!</v>
      </c>
    </row>
    <row r="17" spans="1:9" ht="15" x14ac:dyDescent="0.2">
      <c r="A17" s="455" t="str">
        <f>Register!A23</f>
        <v>4. FOOD AND NUTRITION SECURITY</v>
      </c>
      <c r="B17" s="456"/>
      <c r="C17" s="343" t="str">
        <f>Register!C28</f>
        <v>Substantial</v>
      </c>
      <c r="D17" s="328">
        <f>Register!B28</f>
        <v>2.875</v>
      </c>
      <c r="E17" s="329" t="str">
        <f>Register!D28</f>
        <v>↑</v>
      </c>
      <c r="F17" s="23" t="str">
        <f>Register!I28</f>
        <v>Not at all</v>
      </c>
      <c r="G17" s="334">
        <f>Register!H28</f>
        <v>0</v>
      </c>
      <c r="I17" s="231" t="e">
        <f>Register!#REF!</f>
        <v>#REF!</v>
      </c>
    </row>
    <row r="18" spans="1:9" ht="15" x14ac:dyDescent="0.2">
      <c r="A18" s="465" t="str">
        <f>Register!A29</f>
        <v>5. SOCIAL CAPITAL</v>
      </c>
      <c r="B18" s="466"/>
      <c r="C18" s="343" t="str">
        <f>Register!C33</f>
        <v>Substantial</v>
      </c>
      <c r="D18" s="330">
        <f>Register!B33</f>
        <v>2.8055555555555554</v>
      </c>
      <c r="E18" s="329" t="str">
        <f>Register!D33</f>
        <v>↑</v>
      </c>
      <c r="F18" s="319" t="str">
        <f>Register!I33</f>
        <v>Not at all</v>
      </c>
      <c r="G18" s="334">
        <f>Register!H33</f>
        <v>0</v>
      </c>
      <c r="I18" s="318"/>
    </row>
    <row r="19" spans="1:9" ht="15.75" thickBot="1" x14ac:dyDescent="0.25">
      <c r="A19" s="457" t="str">
        <f>Register!A34</f>
        <v>6. LIVING CONDITIONS</v>
      </c>
      <c r="B19" s="458"/>
      <c r="C19" s="344" t="str">
        <f>Register!C39</f>
        <v>Moderate/Low</v>
      </c>
      <c r="D19" s="331">
        <f>Register!B39</f>
        <v>2.1666666666666665</v>
      </c>
      <c r="E19" s="332" t="str">
        <f>Register!D39</f>
        <v>↑</v>
      </c>
      <c r="F19" s="24" t="str">
        <f>Register!I39</f>
        <v>Not at all</v>
      </c>
      <c r="G19" s="335">
        <f>Register!H39</f>
        <v>0</v>
      </c>
      <c r="I19" s="232" t="e">
        <f>Register!#REF!</f>
        <v>#REF!</v>
      </c>
    </row>
    <row r="20" spans="1:9" s="116" customFormat="1" ht="9" customHeight="1" thickBot="1" x14ac:dyDescent="0.25">
      <c r="A20" s="25"/>
      <c r="B20" s="26"/>
      <c r="C20" s="26"/>
      <c r="D20" s="26"/>
      <c r="E20" s="14"/>
      <c r="F20" s="27"/>
      <c r="G20" s="15"/>
      <c r="I20" s="233" t="e">
        <f>AVERAGE(I14:I19)</f>
        <v>#REF!</v>
      </c>
    </row>
    <row r="21" spans="1:9" ht="13.5" thickBot="1" x14ac:dyDescent="0.25">
      <c r="A21" s="446" t="s">
        <v>8</v>
      </c>
      <c r="B21" s="447"/>
      <c r="C21" s="447"/>
      <c r="D21" s="447"/>
      <c r="E21" s="447"/>
      <c r="F21" s="447"/>
      <c r="G21" s="448"/>
    </row>
    <row r="22" spans="1:9" ht="107.25" customHeight="1" thickBot="1" x14ac:dyDescent="0.25">
      <c r="A22" s="425"/>
      <c r="B22" s="426"/>
      <c r="C22" s="426"/>
      <c r="D22" s="426"/>
      <c r="E22" s="426"/>
      <c r="F22" s="426"/>
      <c r="G22" s="427"/>
    </row>
    <row r="23" spans="1:9" ht="7.5" customHeight="1" thickBot="1" x14ac:dyDescent="0.25">
      <c r="A23" s="13"/>
      <c r="B23" s="14"/>
      <c r="C23" s="14"/>
      <c r="D23" s="14"/>
      <c r="E23" s="14"/>
      <c r="F23" s="14"/>
      <c r="G23" s="15"/>
    </row>
    <row r="24" spans="1:9" ht="13.5" thickBot="1" x14ac:dyDescent="0.25">
      <c r="A24" s="428" t="s">
        <v>90</v>
      </c>
      <c r="B24" s="429"/>
      <c r="C24" s="429"/>
      <c r="D24" s="436"/>
      <c r="E24" s="436"/>
      <c r="F24" s="436"/>
      <c r="G24" s="437"/>
    </row>
    <row r="25" spans="1:9" ht="105.75" customHeight="1" thickBot="1" x14ac:dyDescent="0.25">
      <c r="A25" s="425"/>
      <c r="B25" s="431"/>
      <c r="C25" s="431"/>
      <c r="D25" s="431"/>
      <c r="E25" s="431"/>
      <c r="F25" s="431"/>
      <c r="G25" s="432"/>
    </row>
    <row r="26" spans="1:9" ht="13.5" thickBot="1" x14ac:dyDescent="0.25">
      <c r="A26" s="428" t="s">
        <v>91</v>
      </c>
      <c r="B26" s="429"/>
      <c r="C26" s="429"/>
      <c r="D26" s="429"/>
      <c r="E26" s="429"/>
      <c r="F26" s="429"/>
      <c r="G26" s="430"/>
    </row>
    <row r="27" spans="1:9" ht="83.25" customHeight="1" thickBot="1" x14ac:dyDescent="0.25">
      <c r="A27" s="433"/>
      <c r="B27" s="434"/>
      <c r="C27" s="434"/>
      <c r="D27" s="434"/>
      <c r="E27" s="434"/>
      <c r="F27" s="434"/>
      <c r="G27" s="435"/>
    </row>
    <row r="28" spans="1:9" ht="13.5" thickBot="1" x14ac:dyDescent="0.25">
      <c r="A28" s="428" t="s">
        <v>17</v>
      </c>
      <c r="B28" s="429"/>
      <c r="C28" s="429"/>
      <c r="D28" s="429"/>
      <c r="E28" s="429"/>
      <c r="F28" s="429"/>
      <c r="G28" s="430"/>
    </row>
    <row r="29" spans="1:9" ht="83.25" customHeight="1" thickBot="1" x14ac:dyDescent="0.25">
      <c r="A29" s="425"/>
      <c r="B29" s="426"/>
      <c r="C29" s="426"/>
      <c r="D29" s="426"/>
      <c r="E29" s="426"/>
      <c r="F29" s="426"/>
      <c r="G29" s="427"/>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zoomScale="208" zoomScaleNormal="208" zoomScaleSheetLayoutView="100" workbookViewId="0">
      <pane ySplit="4" topLeftCell="A5" activePane="bottomLeft" state="frozen"/>
      <selection pane="bottomLeft" sqref="A1:B1"/>
    </sheetView>
  </sheetViews>
  <sheetFormatPr baseColWidth="10" defaultColWidth="8.85546875" defaultRowHeight="12.75" x14ac:dyDescent="0.2"/>
  <cols>
    <col min="1" max="1" width="36.7109375" style="14" customWidth="1"/>
    <col min="2" max="2" width="10.28515625" style="285" customWidth="1"/>
    <col min="3" max="3" width="15.140625" style="116" customWidth="1"/>
    <col min="4" max="4" width="6.28515625" style="116" customWidth="1"/>
    <col min="5" max="5" width="66.42578125" style="95" customWidth="1"/>
    <col min="6" max="7" width="39.28515625" style="95" customWidth="1"/>
    <col min="8" max="8" width="6" style="285" customWidth="1"/>
    <col min="9" max="9" width="14.140625" style="116" customWidth="1"/>
    <col min="10" max="10" width="8.85546875" style="95" hidden="1" customWidth="1"/>
    <col min="11" max="11" width="9.140625" style="95" hidden="1" customWidth="1"/>
    <col min="12" max="12" width="14.85546875" style="95" hidden="1" customWidth="1"/>
    <col min="13" max="13" width="9.140625" style="95" hidden="1" customWidth="1"/>
    <col min="14" max="14" width="9.140625" style="95" customWidth="1"/>
    <col min="15" max="16384" width="8.85546875" style="95"/>
  </cols>
  <sheetData>
    <row r="1" spans="1:15" s="108" customFormat="1" ht="27.75" customHeight="1" thickBot="1" x14ac:dyDescent="0.25">
      <c r="A1" s="474" t="str">
        <f>Profile!F1</f>
        <v>name…</v>
      </c>
      <c r="B1" s="475"/>
      <c r="C1" s="379" t="s">
        <v>22</v>
      </c>
      <c r="D1" s="470" t="str">
        <f>Profile!E2</f>
        <v>name…</v>
      </c>
      <c r="E1" s="471"/>
      <c r="F1" s="377" t="s">
        <v>26</v>
      </c>
      <c r="G1" s="378" t="str">
        <f>Profile!B3</f>
        <v xml:space="preserve"> . . / . . / 20 . .</v>
      </c>
      <c r="H1" s="472" t="s">
        <v>81</v>
      </c>
      <c r="I1" s="473"/>
      <c r="M1" s="109"/>
    </row>
    <row r="2" spans="1:15" s="108" customFormat="1" ht="10.5" customHeight="1" x14ac:dyDescent="0.2">
      <c r="A2" s="478" t="s">
        <v>9</v>
      </c>
      <c r="B2" s="490" t="s">
        <v>89</v>
      </c>
      <c r="C2" s="493" t="s">
        <v>88</v>
      </c>
      <c r="D2" s="481" t="s">
        <v>7</v>
      </c>
      <c r="E2" s="487" t="s">
        <v>10</v>
      </c>
      <c r="F2" s="481" t="s">
        <v>18</v>
      </c>
      <c r="G2" s="484" t="s">
        <v>87</v>
      </c>
      <c r="H2" s="472" t="s">
        <v>83</v>
      </c>
      <c r="I2" s="473"/>
      <c r="M2" s="109"/>
    </row>
    <row r="3" spans="1:15" s="109" customFormat="1" ht="13.5" customHeight="1" thickBot="1" x14ac:dyDescent="0.25">
      <c r="A3" s="479"/>
      <c r="B3" s="491"/>
      <c r="C3" s="494"/>
      <c r="D3" s="482"/>
      <c r="E3" s="488"/>
      <c r="F3" s="482"/>
      <c r="G3" s="485"/>
      <c r="H3" s="476" t="s">
        <v>82</v>
      </c>
      <c r="I3" s="477"/>
      <c r="L3" s="110" t="str">
        <f>Questionnaire!$N$3</f>
        <v>High</v>
      </c>
      <c r="M3" s="109" t="s">
        <v>20</v>
      </c>
    </row>
    <row r="4" spans="1:15" s="111" customFormat="1" ht="13.5" thickBot="1" x14ac:dyDescent="0.25">
      <c r="A4" s="480"/>
      <c r="B4" s="492"/>
      <c r="C4" s="495"/>
      <c r="D4" s="483"/>
      <c r="E4" s="489"/>
      <c r="F4" s="483"/>
      <c r="G4" s="486"/>
      <c r="H4" s="86" t="s">
        <v>1</v>
      </c>
      <c r="I4" s="87" t="s">
        <v>6</v>
      </c>
      <c r="L4" s="110" t="str">
        <f>Questionnaire!$N$4</f>
        <v>Substantial</v>
      </c>
      <c r="M4" s="109" t="s">
        <v>3</v>
      </c>
    </row>
    <row r="5" spans="1:15" s="109" customFormat="1" ht="15" customHeight="1" thickBot="1" x14ac:dyDescent="0.25">
      <c r="A5" s="55" t="str">
        <f>Questionnaire!$A$3</f>
        <v>1. WORKING CONDITIONS</v>
      </c>
      <c r="B5" s="56"/>
      <c r="C5" s="56"/>
      <c r="D5" s="56"/>
      <c r="E5" s="57"/>
      <c r="F5" s="57"/>
      <c r="G5" s="57"/>
      <c r="H5" s="57"/>
      <c r="I5" s="290"/>
      <c r="L5" s="110" t="str">
        <f>Questionnaire!$N$5</f>
        <v>Moderate/Low</v>
      </c>
      <c r="M5" s="109" t="s">
        <v>21</v>
      </c>
    </row>
    <row r="6" spans="1:15" s="112" customFormat="1" ht="14.25" x14ac:dyDescent="0.2">
      <c r="A6" s="58" t="str">
        <f>Questionnaire!$A$4</f>
        <v>1.1 Respect of labour rights</v>
      </c>
      <c r="B6" s="345">
        <f>Questionnaire!J10</f>
        <v>3</v>
      </c>
      <c r="C6" s="346" t="str">
        <f>IF(B6&lt;1.5,$L$6,IF(B6&lt;2.5,$L$5,IF(B6&lt;3.5,$L$4,IF(B6&lt;4.5,$L$3,"n/a"))))</f>
        <v>Substantial</v>
      </c>
      <c r="D6" s="347" t="str">
        <f>IF(H6&lt;B6,"↑",IF(H6&gt;B6,"↓","↔"))</f>
        <v>↑</v>
      </c>
      <c r="E6" s="2" t="s">
        <v>124</v>
      </c>
      <c r="F6" s="1"/>
      <c r="G6" s="1"/>
      <c r="H6" s="246">
        <v>0</v>
      </c>
      <c r="I6" s="289" t="str">
        <f>IF(H6&lt;1.5,$L$6,IF(H6&lt;2.5,$L$5,IF(H6&lt;3.5,$L$4,IF(H6&lt;4.5,$L$3,"n/a"))))</f>
        <v>Not at all</v>
      </c>
      <c r="K6" s="112" t="s">
        <v>11</v>
      </c>
      <c r="L6" s="110" t="str">
        <f>Questionnaire!$N$6</f>
        <v>Not at all</v>
      </c>
      <c r="M6" s="112" t="s">
        <v>4</v>
      </c>
    </row>
    <row r="7" spans="1:15" s="112" customFormat="1" ht="14.25" x14ac:dyDescent="0.2">
      <c r="A7" s="59" t="str">
        <f>Questionnaire!$A$11</f>
        <v>1.2 Child Labour</v>
      </c>
      <c r="B7" s="348">
        <f>Questionnaire!J14</f>
        <v>2</v>
      </c>
      <c r="C7" s="349" t="str">
        <f>IF(B7&lt;1.5,$L$6,IF(B7&lt;2.5,$L$5,IF(B7&lt;3.5,$L$4,IF(B7&lt;4.5,$L$3,"n/a"))))</f>
        <v>Moderate/Low</v>
      </c>
      <c r="D7" s="350" t="str">
        <f>IF(H7&lt;B7,"↑",IF(H7&gt;B7,"↓","↔"))</f>
        <v>↑</v>
      </c>
      <c r="E7" s="3"/>
      <c r="F7" s="3"/>
      <c r="G7" s="3"/>
      <c r="H7" s="247">
        <v>0</v>
      </c>
      <c r="I7" s="289" t="str">
        <f>IF(H7&lt;1.5,$L$6,IF(H7&lt;2.5,$L$5,IF(H7&lt;3.5,$L$4,IF(H7&lt;4.5,$L$3,"n/a"))))</f>
        <v>Not at all</v>
      </c>
      <c r="K7" s="112" t="s">
        <v>12</v>
      </c>
      <c r="L7" s="110" t="str">
        <f>Questionnaire!$N$7</f>
        <v>n/a</v>
      </c>
    </row>
    <row r="8" spans="1:15" s="112" customFormat="1" ht="14.25" x14ac:dyDescent="0.2">
      <c r="A8" s="59" t="str">
        <f>Questionnaire!$A$15</f>
        <v>1.3 Job safety</v>
      </c>
      <c r="B8" s="348">
        <f>Questionnaire!J17</f>
        <v>2</v>
      </c>
      <c r="C8" s="351" t="str">
        <f>IF(B8&lt;1.5,$L$6,IF(B8&lt;2.5,$L$5,IF(B8&lt;3.5,$L$4,IF(B8&lt;4.5,$L$3,"n/a"))))</f>
        <v>Moderate/Low</v>
      </c>
      <c r="D8" s="350" t="str">
        <f>IF(H8&lt;B8,"↑",IF(H8&gt;B8,"↓","↔"))</f>
        <v>↑</v>
      </c>
      <c r="E8" s="3"/>
      <c r="F8" s="3"/>
      <c r="G8" s="3"/>
      <c r="H8" s="247">
        <v>0</v>
      </c>
      <c r="I8" s="289" t="str">
        <f>IF(H8&lt;1.5,$L$6,IF(H8&lt;2.5,$L$5,IF(H8&lt;3.5,$L$4,IF(H8&lt;4.5,$L$3,"n/a"))))</f>
        <v>Not at all</v>
      </c>
      <c r="K8" s="112" t="s">
        <v>13</v>
      </c>
      <c r="L8" s="113"/>
    </row>
    <row r="9" spans="1:15" s="112" customFormat="1" ht="15" thickBot="1" x14ac:dyDescent="0.25">
      <c r="A9" s="60" t="str">
        <f>Questionnaire!$A$18</f>
        <v>1.4 Attractiveness</v>
      </c>
      <c r="B9" s="352">
        <f>Questionnaire!J21</f>
        <v>2</v>
      </c>
      <c r="C9" s="349" t="str">
        <f>IF(B9&lt;1.5,$L$6,IF(B9&lt;2.5,$L$5,IF(B9&lt;3.5,$L$4,IF(B9&lt;4.5,$L$3,"n/a"))))</f>
        <v>Moderate/Low</v>
      </c>
      <c r="D9" s="353" t="str">
        <f>IF(H9&lt;B9,"↑",IF(H9&gt;B9,"↓","↔"))</f>
        <v>↑</v>
      </c>
      <c r="E9" s="4"/>
      <c r="F9" s="4"/>
      <c r="G9" s="4"/>
      <c r="H9" s="248">
        <v>0</v>
      </c>
      <c r="I9" s="259" t="str">
        <f>IF(H9&lt;1.5,$L$6,IF(H9&lt;2.5,$L$5,IF(H9&lt;3.5,$L$4,IF(H9&lt;4.5,$L$3,"n/a"))))</f>
        <v>Not at all</v>
      </c>
      <c r="L9" s="113"/>
    </row>
    <row r="10" spans="1:15" s="115" customFormat="1" ht="18" customHeight="1" thickTop="1" thickBot="1" x14ac:dyDescent="0.25">
      <c r="A10" s="61" t="s">
        <v>14</v>
      </c>
      <c r="B10" s="354">
        <f>IF(COUNT(B6:B9)=0,"n/a",(AVERAGE(B6:B9)))</f>
        <v>2.25</v>
      </c>
      <c r="C10" s="411" t="str">
        <f>IF(B10&lt;1.5,$L$6,IF(B10&lt;2.5,$L$5,IF(B10&lt;3.5,$L$4,IF(B10&lt;4.5,$L$3,"n/a"))))</f>
        <v>Moderate/Low</v>
      </c>
      <c r="D10" s="355" t="str">
        <f>IF(H10&lt;B10,"↑",IF(H10&gt;B10,"↓","↔"))</f>
        <v>↑</v>
      </c>
      <c r="E10" s="11"/>
      <c r="F10" s="114"/>
      <c r="G10" s="114"/>
      <c r="H10" s="12">
        <f>AVERAGE(H6:H9)</f>
        <v>0</v>
      </c>
      <c r="I10" s="288" t="str">
        <f>IF(H10&lt;1.5,$L$6,IF(H10&lt;2.5,$L$5,IF(H10&lt;3.5,$L$4,IF(H10&lt;4.5,$L$3,"n/a"))))</f>
        <v>Not at all</v>
      </c>
      <c r="O10" s="296"/>
    </row>
    <row r="11" spans="1:15" s="112" customFormat="1" ht="15" customHeight="1" thickBot="1" x14ac:dyDescent="0.25">
      <c r="A11" s="62" t="str">
        <f>Questionnaire!$A$22</f>
        <v>2. LAND &amp; WATER RIGHTS</v>
      </c>
      <c r="B11" s="356"/>
      <c r="C11" s="356"/>
      <c r="D11" s="357"/>
      <c r="E11" s="63"/>
      <c r="F11" s="63"/>
      <c r="G11" s="63"/>
      <c r="H11" s="63"/>
      <c r="I11" s="291"/>
    </row>
    <row r="12" spans="1:15" s="112" customFormat="1" ht="18" customHeight="1" x14ac:dyDescent="0.2">
      <c r="A12" s="64" t="str">
        <f>Questionnaire!$A$23</f>
        <v xml:space="preserve">2.1 Adherence to VGGT </v>
      </c>
      <c r="B12" s="358" t="str">
        <f>Questionnaire!J26</f>
        <v>n/a</v>
      </c>
      <c r="C12" s="359" t="str">
        <f>IF(B12&lt;1.5,$L$6,IF(B12&lt;2.5,$L$5,IF(B12&lt;3.5,$L$4,IF(B12&lt;4.5,$L$3,"n/a"))))</f>
        <v>n/a</v>
      </c>
      <c r="D12" s="350" t="str">
        <f>IF(H12&lt;B12,"↑",IF(H12&gt;B12,"↓","↔"))</f>
        <v>↑</v>
      </c>
      <c r="E12" s="5"/>
      <c r="F12" s="1"/>
      <c r="G12" s="1"/>
      <c r="H12" s="246">
        <v>0</v>
      </c>
      <c r="I12" s="289" t="str">
        <f>IF(H12&lt;1.5,$L$6,IF(H12&lt;2.5,$L$5,IF(H12&lt;3.5,$L$4,IF(H12&lt;4.5,$L$3,"n/a"))))</f>
        <v>Not at all</v>
      </c>
    </row>
    <row r="13" spans="1:15" s="112" customFormat="1" ht="16.5" customHeight="1" x14ac:dyDescent="0.2">
      <c r="A13" s="65" t="str">
        <f>Questionnaire!$A$27</f>
        <v>2.2 Transparency, participation and consultation</v>
      </c>
      <c r="B13" s="360">
        <f>Questionnaire!J32</f>
        <v>2.6666666666666665</v>
      </c>
      <c r="C13" s="351" t="str">
        <f>IF(B13&lt;1.5,$L$6,IF(B13&lt;2.5,$L$5,IF(B13&lt;3.5,$L$4,IF(B13&lt;4.5,$L$3,"n/a"))))</f>
        <v>Substantial</v>
      </c>
      <c r="D13" s="350" t="str">
        <f>IF(H13&lt;B13,"↑",IF(H13&gt;B13,"↓","↔"))</f>
        <v>↑</v>
      </c>
      <c r="E13" s="6"/>
      <c r="F13" s="3"/>
      <c r="G13" s="3"/>
      <c r="H13" s="247">
        <v>0</v>
      </c>
      <c r="I13" s="289" t="str">
        <f>IF(H13&lt;1.5,$L$6,IF(H13&lt;2.5,$L$5,IF(H13&lt;3.5,$L$4,IF(H13&lt;4.5,$L$3,"n/a"))))</f>
        <v>Not at all</v>
      </c>
    </row>
    <row r="14" spans="1:15" s="112" customFormat="1" ht="18.75" customHeight="1" thickBot="1" x14ac:dyDescent="0.25">
      <c r="A14" s="66" t="str">
        <f>Questionnaire!$A$33</f>
        <v>2.3  Equity,compensation and justice</v>
      </c>
      <c r="B14" s="361">
        <f>Questionnaire!J38</f>
        <v>2</v>
      </c>
      <c r="C14" s="349" t="str">
        <f>IF(B14&lt;1.5,$L$6,IF(B14&lt;2.5,$L$5,IF(B14&lt;3.5,$L$4,IF(B14&lt;4.5,$L$3,"n/a"))))</f>
        <v>Moderate/Low</v>
      </c>
      <c r="D14" s="353" t="str">
        <f>IF(H14&lt;B14,"↑",IF(H14&gt;B14,"↓","↔"))</f>
        <v>↑</v>
      </c>
      <c r="E14" s="7"/>
      <c r="F14" s="4"/>
      <c r="G14" s="4"/>
      <c r="H14" s="248">
        <v>0</v>
      </c>
      <c r="I14" s="259" t="str">
        <f>IF(H14&lt;1.5,$L$6,IF(H14&lt;2.5,$L$5,IF(H14&lt;3.5,$L$4,IF(H14&lt;4.5,$L$3,"n/a"))))</f>
        <v>Not at all</v>
      </c>
    </row>
    <row r="15" spans="1:15" s="109" customFormat="1" ht="14.25" thickTop="1" thickBot="1" x14ac:dyDescent="0.25">
      <c r="A15" s="67" t="s">
        <v>14</v>
      </c>
      <c r="B15" s="362">
        <f>IF(COUNT(B12:B14)=0,"n/a",(AVERAGE(B12:B14)))</f>
        <v>2.333333333333333</v>
      </c>
      <c r="C15" s="363" t="str">
        <f>IF(B15&lt;1.5,$L$6,IF(B15&lt;2.5,$L$5,IF(B15&lt;3.5,$L$4,IF(B15&lt;4.5,$L$3,"n/a"))))</f>
        <v>Moderate/Low</v>
      </c>
      <c r="D15" s="355" t="str">
        <f>IF(H15&lt;B15,"↑",IF(H15&gt;B15,"↓","↔"))</f>
        <v>↑</v>
      </c>
      <c r="E15" s="114"/>
      <c r="F15" s="114"/>
      <c r="G15" s="114"/>
      <c r="H15" s="10">
        <f>AVERAGE(H12:H14)</f>
        <v>0</v>
      </c>
      <c r="I15" s="288" t="str">
        <f>IF(H15&lt;1.5,$L$6,IF(H15&lt;2.5,$L$5,IF(H15&lt;3.5,$L$4,IF(H15&lt;4.5,$L$3,"n/a"))))</f>
        <v>Not at all</v>
      </c>
    </row>
    <row r="16" spans="1:15" s="112" customFormat="1" ht="15" customHeight="1" thickBot="1" x14ac:dyDescent="0.25">
      <c r="A16" s="68" t="str">
        <f>Questionnaire!$A$39</f>
        <v>3. GENDER EQUALITY</v>
      </c>
      <c r="B16" s="356"/>
      <c r="C16" s="356"/>
      <c r="D16" s="356"/>
      <c r="E16" s="69"/>
      <c r="F16" s="69"/>
      <c r="G16" s="69"/>
      <c r="H16" s="69"/>
      <c r="I16" s="292"/>
    </row>
    <row r="17" spans="1:9" s="112" customFormat="1" ht="14.25" x14ac:dyDescent="0.2">
      <c r="A17" s="70" t="str">
        <f>Questionnaire!$A$40</f>
        <v>3.1 Economic activities</v>
      </c>
      <c r="B17" s="358">
        <f>Questionnaire!J43</f>
        <v>3.5</v>
      </c>
      <c r="C17" s="359" t="str">
        <f t="shared" ref="C17:C22" si="0">IF(B17&lt;1.5,$L$6,IF(B17&lt;2.5,$L$5,IF(B17&lt;3.5,$L$4,IF(B17&lt;4.5,$L$3,"n/a"))))</f>
        <v>High</v>
      </c>
      <c r="D17" s="350" t="str">
        <f>IF(H17&lt;B17,"↑",IF(H17&gt;B17,"↓","↔"))</f>
        <v>↑</v>
      </c>
      <c r="E17" s="5"/>
      <c r="F17" s="1"/>
      <c r="G17" s="1"/>
      <c r="H17" s="246">
        <v>0</v>
      </c>
      <c r="I17" s="289" t="str">
        <f t="shared" ref="I17:I22" si="1">IF(H17&lt;1.5,$L$6,IF(H17&lt;2.5,$L$5,IF(H17&lt;3.5,$L$4,IF(H17&lt;4.5,$L$3,"n/a"))))</f>
        <v>Not at all</v>
      </c>
    </row>
    <row r="18" spans="1:9" s="112" customFormat="1" ht="14.25" x14ac:dyDescent="0.2">
      <c r="A18" s="70" t="str">
        <f>Questionnaire!$A$44</f>
        <v>3.2 Access to resources and services</v>
      </c>
      <c r="B18" s="360">
        <f>Questionnaire!J49</f>
        <v>2.75</v>
      </c>
      <c r="C18" s="364" t="str">
        <f t="shared" si="0"/>
        <v>Substantial</v>
      </c>
      <c r="D18" s="350" t="str">
        <f t="shared" ref="D18:D20" si="2">IF(H18&lt;B18,"↑",IF(H18&gt;B18,"↓","↔"))</f>
        <v>↑</v>
      </c>
      <c r="E18" s="6"/>
      <c r="F18" s="3"/>
      <c r="G18" s="3"/>
      <c r="H18" s="247">
        <v>0</v>
      </c>
      <c r="I18" s="289" t="str">
        <f t="shared" si="1"/>
        <v>Not at all</v>
      </c>
    </row>
    <row r="19" spans="1:9" s="112" customFormat="1" ht="14.25" x14ac:dyDescent="0.2">
      <c r="A19" s="70" t="str">
        <f>Questionnaire!$A$50</f>
        <v>3.3 Decision making</v>
      </c>
      <c r="B19" s="360">
        <f>Questionnaire!J56</f>
        <v>3</v>
      </c>
      <c r="C19" s="351" t="str">
        <f t="shared" si="0"/>
        <v>Substantial</v>
      </c>
      <c r="D19" s="365" t="str">
        <f t="shared" si="2"/>
        <v>↑</v>
      </c>
      <c r="E19" s="251"/>
      <c r="F19" s="3"/>
      <c r="G19" s="252"/>
      <c r="H19" s="250">
        <v>0</v>
      </c>
      <c r="I19" s="289" t="str">
        <f t="shared" si="1"/>
        <v>Not at all</v>
      </c>
    </row>
    <row r="20" spans="1:9" s="112" customFormat="1" ht="14.25" x14ac:dyDescent="0.2">
      <c r="A20" s="70" t="str">
        <f>Questionnaire!$A$57</f>
        <v>3.4 Leadership and empowerment</v>
      </c>
      <c r="B20" s="360">
        <f>Questionnaire!J62</f>
        <v>2.75</v>
      </c>
      <c r="C20" s="349" t="str">
        <f t="shared" si="0"/>
        <v>Substantial</v>
      </c>
      <c r="D20" s="350" t="str">
        <f t="shared" si="2"/>
        <v>↑</v>
      </c>
      <c r="E20" s="84"/>
      <c r="F20" s="85"/>
      <c r="G20" s="85"/>
      <c r="H20" s="247">
        <v>0</v>
      </c>
      <c r="I20" s="289" t="str">
        <f t="shared" si="1"/>
        <v>Not at all</v>
      </c>
    </row>
    <row r="21" spans="1:9" s="112" customFormat="1" ht="15" thickBot="1" x14ac:dyDescent="0.25">
      <c r="A21" s="71" t="str">
        <f>Questionnaire!$A$63</f>
        <v>3.5 Hardship and division of labour</v>
      </c>
      <c r="B21" s="361">
        <f>Questionnaire!J66</f>
        <v>2</v>
      </c>
      <c r="C21" s="366" t="str">
        <f t="shared" si="0"/>
        <v>Moderate/Low</v>
      </c>
      <c r="D21" s="353" t="str">
        <f>IF(H21&lt;B21,"↑",IF(H21&gt;B21,"↓","↔"))</f>
        <v>↑</v>
      </c>
      <c r="E21" s="7"/>
      <c r="F21" s="4"/>
      <c r="G21" s="4"/>
      <c r="H21" s="248">
        <v>0</v>
      </c>
      <c r="I21" s="259" t="str">
        <f t="shared" si="1"/>
        <v>Not at all</v>
      </c>
    </row>
    <row r="22" spans="1:9" s="109" customFormat="1" ht="14.25" thickTop="1" thickBot="1" x14ac:dyDescent="0.25">
      <c r="A22" s="83" t="s">
        <v>14</v>
      </c>
      <c r="B22" s="362">
        <f>IF(COUNT(B17:B21)=0,"n/a",(AVERAGE(B17:B21)))</f>
        <v>2.8</v>
      </c>
      <c r="C22" s="367" t="str">
        <f t="shared" si="0"/>
        <v>Substantial</v>
      </c>
      <c r="D22" s="355" t="str">
        <f>IF(H22&lt;B22,"↑",IF(H22&gt;B22,"↓","↔"))</f>
        <v>↑</v>
      </c>
      <c r="E22" s="114"/>
      <c r="F22" s="114"/>
      <c r="G22" s="114"/>
      <c r="H22" s="10">
        <f>AVERAGE(H17:H21)</f>
        <v>0</v>
      </c>
      <c r="I22" s="288" t="str">
        <f t="shared" si="1"/>
        <v>Not at all</v>
      </c>
    </row>
    <row r="23" spans="1:9" s="112" customFormat="1" ht="15" customHeight="1" thickBot="1" x14ac:dyDescent="0.25">
      <c r="A23" s="54" t="str">
        <f>Questionnaire!$A$67</f>
        <v>4. FOOD AND NUTRITION SECURITY</v>
      </c>
      <c r="B23" s="356"/>
      <c r="C23" s="356"/>
      <c r="D23" s="356"/>
      <c r="E23" s="72"/>
      <c r="F23" s="72"/>
      <c r="G23" s="72"/>
      <c r="H23" s="72"/>
      <c r="I23" s="293"/>
    </row>
    <row r="24" spans="1:9" s="112" customFormat="1" ht="18.75" customHeight="1" x14ac:dyDescent="0.2">
      <c r="A24" s="73" t="str">
        <f>Questionnaire!$A$68</f>
        <v xml:space="preserve">4.1 Availability of food </v>
      </c>
      <c r="B24" s="358">
        <f>Questionnaire!J71</f>
        <v>3</v>
      </c>
      <c r="C24" s="359" t="str">
        <f>IF(B24&lt;1.5,$L$6,IF(B24&lt;2.5,$L$5,IF(B24&lt;3.5,$L$4,IF(B24&lt;4.5,$L$3,"n/a"))))</f>
        <v>Substantial</v>
      </c>
      <c r="D24" s="347" t="str">
        <f>IF(H24&lt;B24,"↑",IF(H24&gt;B24,"↓","↔"))</f>
        <v>↑</v>
      </c>
      <c r="E24" s="5"/>
      <c r="F24" s="1"/>
      <c r="G24" s="1"/>
      <c r="H24" s="246">
        <v>0</v>
      </c>
      <c r="I24" s="289" t="str">
        <f>IF(H24&lt;1.5,$L$6,IF(H24&lt;2.5,$L$5,IF(H24&lt;3.5,$L$4,IF(H24&lt;4.5,$L$3,"n/a"))))</f>
        <v>Not at all</v>
      </c>
    </row>
    <row r="25" spans="1:9" s="112" customFormat="1" ht="16.5" customHeight="1" x14ac:dyDescent="0.2">
      <c r="A25" s="74" t="str">
        <f>Questionnaire!$A$72</f>
        <v xml:space="preserve">4.2 Accessibility of food </v>
      </c>
      <c r="B25" s="360">
        <f>Questionnaire!J75</f>
        <v>2.5</v>
      </c>
      <c r="C25" s="351" t="str">
        <f>IF(B25&lt;1.5,$L$6,IF(B25&lt;2.5,$L$5,IF(B25&lt;3.5,$L$4,IF(B25&lt;4.5,$L$3,"n/a"))))</f>
        <v>Substantial</v>
      </c>
      <c r="D25" s="350" t="str">
        <f>IF(H25&lt;B25,"↑",IF(H25&gt;B25,"↓","↔"))</f>
        <v>↑</v>
      </c>
      <c r="E25" s="6"/>
      <c r="F25" s="3"/>
      <c r="G25" s="3"/>
      <c r="H25" s="247">
        <v>0</v>
      </c>
      <c r="I25" s="289" t="str">
        <f>IF(H25&lt;1.5,$L$6,IF(H25&lt;2.5,$L$5,IF(H25&lt;3.5,$L$4,IF(H25&lt;4.5,$L$3,"n/a"))))</f>
        <v>Not at all</v>
      </c>
    </row>
    <row r="26" spans="1:9" s="112" customFormat="1" ht="14.25" x14ac:dyDescent="0.2">
      <c r="A26" s="75" t="str">
        <f>Questionnaire!$A$76</f>
        <v xml:space="preserve">4.3 Utilisation and nutritional adequacy </v>
      </c>
      <c r="B26" s="360">
        <f>Questionnaire!J80</f>
        <v>3</v>
      </c>
      <c r="C26" s="351" t="str">
        <f>IF(B26&lt;1.5,$L$6,IF(B26&lt;2.5,$L$5,IF(B26&lt;3.5,$L$4,IF(B26&lt;4.5,$L$3,"n/a"))))</f>
        <v>Substantial</v>
      </c>
      <c r="D26" s="350" t="str">
        <f>IF(H26&lt;B26,"↑",IF(H26&gt;B26,"↓","↔"))</f>
        <v>↑</v>
      </c>
      <c r="E26" s="6"/>
      <c r="F26" s="3"/>
      <c r="G26" s="3"/>
      <c r="H26" s="247">
        <v>0</v>
      </c>
      <c r="I26" s="289" t="str">
        <f>IF(H26&lt;1.5,$L$6,IF(H26&lt;2.5,$L$5,IF(H26&lt;3.5,$L$4,IF(H26&lt;4.5,$L$3,"n/a"))))</f>
        <v>Not at all</v>
      </c>
    </row>
    <row r="27" spans="1:9" s="112" customFormat="1" ht="15" thickBot="1" x14ac:dyDescent="0.25">
      <c r="A27" s="76" t="str">
        <f>Questionnaire!$A$81</f>
        <v xml:space="preserve">4.4 Stability </v>
      </c>
      <c r="B27" s="361">
        <f>Questionnaire!J84</f>
        <v>3</v>
      </c>
      <c r="C27" s="349" t="str">
        <f>IF(B27&lt;1.5,$L$6,IF(B27&lt;2.5,$L$5,IF(B27&lt;3.5,$L$4,IF(B27&lt;4.5,$L$3,"n/a"))))</f>
        <v>Substantial</v>
      </c>
      <c r="D27" s="353" t="str">
        <f>IF(H27&lt;B27,"↑",IF(H27&gt;B27,"↓","↔"))</f>
        <v>↑</v>
      </c>
      <c r="E27" s="7"/>
      <c r="F27" s="4"/>
      <c r="G27" s="4"/>
      <c r="H27" s="248">
        <v>0</v>
      </c>
      <c r="I27" s="259" t="str">
        <f>IF(H27&lt;1.5,$L$6,IF(H27&lt;2.5,$L$5,IF(H27&lt;3.5,$L$4,IF(H27&lt;4.5,$L$3,"n/a"))))</f>
        <v>Not at all</v>
      </c>
    </row>
    <row r="28" spans="1:9" s="109" customFormat="1" ht="14.25" thickTop="1" thickBot="1" x14ac:dyDescent="0.25">
      <c r="A28" s="77" t="s">
        <v>14</v>
      </c>
      <c r="B28" s="362">
        <f>IF(COUNT(B24:B27)=0,"n/a",(AVERAGE(B24:B27)))</f>
        <v>2.875</v>
      </c>
      <c r="C28" s="363" t="str">
        <f>IF(B28&lt;1.5,$L$6,IF(B28&lt;2.5,$L$5,IF(B28&lt;3.5,$L$4,IF(B28&lt;4.5,$L$3,"n/a"))))</f>
        <v>Substantial</v>
      </c>
      <c r="D28" s="355" t="str">
        <f>IF(H28&lt;B28,"↑",IF(H28&gt;B28,"↓","↔"))</f>
        <v>↑</v>
      </c>
      <c r="E28" s="114"/>
      <c r="F28" s="114"/>
      <c r="G28" s="114"/>
      <c r="H28" s="10">
        <f>AVERAGE(H24:H27)</f>
        <v>0</v>
      </c>
      <c r="I28" s="288" t="str">
        <f>IF(H28&lt;1.5,$L$6,IF(H28&lt;2.5,$L$5,IF(H28&lt;3.5,$L$4,IF(H28&lt;4.5,$L$3,"n/a"))))</f>
        <v>Not at all</v>
      </c>
    </row>
    <row r="29" spans="1:9" s="109" customFormat="1" ht="13.5" thickBot="1" x14ac:dyDescent="0.25">
      <c r="A29" s="317" t="str">
        <f>Questionnaire!$A$85</f>
        <v>5. SOCIAL CAPITAL</v>
      </c>
      <c r="B29" s="368"/>
      <c r="C29" s="369"/>
      <c r="D29" s="369"/>
      <c r="E29" s="309"/>
      <c r="F29" s="309"/>
      <c r="G29" s="309"/>
      <c r="H29" s="310"/>
      <c r="I29" s="311"/>
    </row>
    <row r="30" spans="1:9" s="109" customFormat="1" x14ac:dyDescent="0.2">
      <c r="A30" s="314" t="str">
        <f>Questionnaire!$A$86</f>
        <v>5.1 Strength of producer organisations</v>
      </c>
      <c r="B30" s="370">
        <f>Questionnaire!J91</f>
        <v>2.75</v>
      </c>
      <c r="C30" s="346" t="str">
        <f>IF(B30&lt;1.5,$L$6,IF(B30&lt;2.5,$L$5,IF(B30&lt;3.5,$L$4,IF(B30&lt;4.5,$L$3,"n/a"))))</f>
        <v>Substantial</v>
      </c>
      <c r="D30" s="347" t="str">
        <f t="shared" ref="D30:D32" si="3">IF(H30&lt;B30,"↑",IF(H30&gt;B30,"↓","↔"))</f>
        <v>↑</v>
      </c>
      <c r="E30" s="414"/>
      <c r="F30" s="415"/>
      <c r="G30" s="416"/>
      <c r="H30" s="246">
        <v>0</v>
      </c>
      <c r="I30" s="289" t="str">
        <f>IF(H30&lt;1.5,$L$6,IF(H30&lt;2.5,$L$5,IF(H30&lt;3.5,$L$4,IF(H30&lt;4.5,$L$3,"n/a"))))</f>
        <v>Not at all</v>
      </c>
    </row>
    <row r="31" spans="1:9" s="109" customFormat="1" x14ac:dyDescent="0.2">
      <c r="A31" s="315" t="str">
        <f>Questionnaire!$A$92</f>
        <v>5.2 Information and confidence</v>
      </c>
      <c r="B31" s="371">
        <f>Questionnaire!J95</f>
        <v>3</v>
      </c>
      <c r="C31" s="351" t="str">
        <f>IF(B31&lt;1.5,$L$6,IF(B31&lt;2.5,$L$5,IF(B31&lt;3.5,$L$4,IF(B31&lt;4.5,$L$3,"n/a"))))</f>
        <v>Substantial</v>
      </c>
      <c r="D31" s="364" t="str">
        <f t="shared" si="3"/>
        <v>↑</v>
      </c>
      <c r="E31" s="417"/>
      <c r="F31" s="418"/>
      <c r="G31" s="419"/>
      <c r="H31" s="246">
        <v>0</v>
      </c>
      <c r="I31" s="289" t="str">
        <f>IF(H31&lt;1.5,$L$6,IF(H31&lt;2.5,$L$5,IF(H31&lt;3.5,$L$4,IF(H31&lt;4.5,$L$3,"n/a"))))</f>
        <v>Not at all</v>
      </c>
    </row>
    <row r="32" spans="1:9" s="109" customFormat="1" ht="13.5" thickBot="1" x14ac:dyDescent="0.25">
      <c r="A32" s="316" t="str">
        <f>Questionnaire!$A$96</f>
        <v>5.3 Social involvement</v>
      </c>
      <c r="B32" s="372">
        <f>Questionnaire!J100</f>
        <v>2.6666666666666665</v>
      </c>
      <c r="C32" s="349" t="str">
        <f>IF(B32&lt;1.5,$L$6,IF(B32&lt;2.5,$L$5,IF(B32&lt;3.5,$L$4,IF(B32&lt;4.5,$L$3,"n/a"))))</f>
        <v>Substantial</v>
      </c>
      <c r="D32" s="366" t="str">
        <f t="shared" si="3"/>
        <v>↑</v>
      </c>
      <c r="E32" s="420"/>
      <c r="F32" s="421"/>
      <c r="G32" s="422"/>
      <c r="H32" s="248">
        <v>0</v>
      </c>
      <c r="I32" s="255" t="str">
        <f>IF(H32&lt;1.5,$L$6,IF(H32&lt;2.5,$L$5,IF(H32&lt;3.5,$L$4,IF(H32&lt;4.5,$L$3,"n/a"))))</f>
        <v>Not at all</v>
      </c>
    </row>
    <row r="33" spans="1:9" s="109" customFormat="1" ht="14.25" thickTop="1" thickBot="1" x14ac:dyDescent="0.25">
      <c r="A33" s="312" t="s">
        <v>14</v>
      </c>
      <c r="B33" s="362">
        <f>IF(COUNT(B30:B32)=0,"n/a",(AVERAGE(B30:B32)))</f>
        <v>2.8055555555555554</v>
      </c>
      <c r="C33" s="363" t="str">
        <f>IF(B33&lt;1.5,$L$6,IF(B33&lt;2.5,$L$5,IF(B33&lt;3.5,$L$4,IF(B33&lt;4.5,$L$3,"n/a"))))</f>
        <v>Substantial</v>
      </c>
      <c r="D33" s="355" t="str">
        <f>IF(H33&lt;B33,"↑",IF(H33&gt;B33,"↓","↔"))</f>
        <v>↑</v>
      </c>
      <c r="E33" s="114"/>
      <c r="F33" s="313"/>
      <c r="G33" s="114"/>
      <c r="H33" s="10">
        <f>AVERAGE(H30:H32)</f>
        <v>0</v>
      </c>
      <c r="I33" s="297" t="str">
        <f>IF(H33&lt;1.5,$L$6,IF(H33&lt;2.5,$L$5,IF(H33&lt;3.5,$L$4,IF(H33&lt;4.5,$L$3,"n/a"))))</f>
        <v>Not at all</v>
      </c>
    </row>
    <row r="34" spans="1:9" s="112" customFormat="1" ht="15" customHeight="1" thickBot="1" x14ac:dyDescent="0.25">
      <c r="A34" s="78" t="str">
        <f>Questionnaire!$A$101</f>
        <v>6. LIVING CONDITIONS</v>
      </c>
      <c r="B34" s="373"/>
      <c r="C34" s="374"/>
      <c r="D34" s="374"/>
      <c r="E34" s="80"/>
      <c r="F34" s="80"/>
      <c r="G34" s="80"/>
      <c r="H34" s="79"/>
      <c r="I34" s="294"/>
    </row>
    <row r="35" spans="1:9" s="112" customFormat="1" ht="15" customHeight="1" thickBot="1" x14ac:dyDescent="0.25">
      <c r="A35" s="256" t="str">
        <f>Questionnaire!$A$102</f>
        <v>6.1 Health services</v>
      </c>
      <c r="B35" s="375">
        <f>Questionnaire!J106</f>
        <v>2</v>
      </c>
      <c r="C35" s="359" t="str">
        <f>IF(B35&lt;1.5,$L$6,IF(B35&lt;2.5,$L$5,IF(B35&lt;3.5,$L$4,IF(B35&lt;4.5,$L$3,"n/a"))))</f>
        <v>Moderate/Low</v>
      </c>
      <c r="D35" s="376" t="str">
        <f>IF(H35&lt;B35,"↑",IF(H35&gt;B35,"↓","↔"))</f>
        <v>↑</v>
      </c>
      <c r="E35" s="5"/>
      <c r="F35" s="253"/>
      <c r="G35" s="5"/>
      <c r="H35" s="249">
        <v>0</v>
      </c>
      <c r="I35" s="289" t="str">
        <f>IF(H35&lt;1.5,$L$6,IF(H35&lt;2.5,$L$5,IF(H35&lt;3.5,$L$4,IF(H35&lt;4.5,$L$3,"n/a"))))</f>
        <v>Not at all</v>
      </c>
    </row>
    <row r="36" spans="1:9" s="112" customFormat="1" ht="15" customHeight="1" thickTop="1" thickBot="1" x14ac:dyDescent="0.25">
      <c r="A36" s="81" t="str">
        <f>Questionnaire!$A$107</f>
        <v>6.2 Housing</v>
      </c>
      <c r="B36" s="360">
        <f>Questionnaire!J110</f>
        <v>2.5</v>
      </c>
      <c r="C36" s="351" t="str">
        <f>IF(B36&lt;1.5,$L$6,IF(B36&lt;2.5,$L$5,IF(B36&lt;3.5,$L$4,IF(B36&lt;4.5,$L$3,"n/a"))))</f>
        <v>Substantial</v>
      </c>
      <c r="D36" s="351" t="str">
        <f>IF(H36&lt;B36,"↑",IF(H36&gt;B36,"↓","↔"))</f>
        <v>↑</v>
      </c>
      <c r="E36" s="6"/>
      <c r="F36" s="254"/>
      <c r="G36" s="6"/>
      <c r="H36" s="249">
        <v>0</v>
      </c>
      <c r="I36" s="289" t="str">
        <f>IF(H36&lt;1.5,$L$6,IF(H36&lt;2.5,$L$5,IF(H36&lt;3.5,$L$4,IF(H36&lt;4.5,$L$3,"n/a"))))</f>
        <v>Not at all</v>
      </c>
    </row>
    <row r="37" spans="1:9" s="112" customFormat="1" ht="15" customHeight="1" thickTop="1" thickBot="1" x14ac:dyDescent="0.25">
      <c r="A37" s="257" t="str">
        <f>Questionnaire!$A$111</f>
        <v>6.3 Education and training</v>
      </c>
      <c r="B37" s="375">
        <f>Questionnaire!J115</f>
        <v>2</v>
      </c>
      <c r="C37" s="351" t="str">
        <f>IF(B37&lt;1.5,$L$6,IF(B37&lt;2.5,$L$5,IF(B37&lt;3.5,$L$4,IF(B37&lt;4.5,$L$3,"n/a"))))</f>
        <v>Moderate/Low</v>
      </c>
      <c r="D37" s="376" t="str">
        <f>IF(H37&lt;B37,"↑",IF(H37&gt;B37,"↓","↔"))</f>
        <v>↑</v>
      </c>
      <c r="E37" s="6"/>
      <c r="F37" s="254"/>
      <c r="G37" s="6"/>
      <c r="H37" s="249">
        <v>0</v>
      </c>
      <c r="I37" s="289" t="str">
        <f>IF(H37&lt;1.5,$L$6,IF(H37&lt;2.5,$L$5,IF(H37&lt;3.5,$L$4,IF(H37&lt;4.5,$L$3,"n/a"))))</f>
        <v>Not at all</v>
      </c>
    </row>
    <row r="38" spans="1:9" s="112" customFormat="1" ht="15" customHeight="1" thickTop="1" thickBot="1" x14ac:dyDescent="0.25">
      <c r="A38" s="258" t="str">
        <f>Questionnaire!$A$116</f>
        <v>6.4 Mobility ??????</v>
      </c>
      <c r="B38" s="361" t="str">
        <f>Questionnaire!J120</f>
        <v>n/a</v>
      </c>
      <c r="C38" s="349" t="str">
        <f>IF(B38&lt;1.5,$L$6,IF(B38&lt;2.5,$L$5,IF(B38&lt;3.5,$L$4,IF(B38&lt;4.5,$L$3,"n/a"))))</f>
        <v>n/a</v>
      </c>
      <c r="D38" s="366" t="str">
        <f>IF(H38&lt;B38,"↑",IF(H38&gt;B38,"↓","↔"))</f>
        <v>↑</v>
      </c>
      <c r="E38" s="8"/>
      <c r="F38" s="9"/>
      <c r="G38" s="9"/>
      <c r="H38" s="249">
        <v>0</v>
      </c>
      <c r="I38" s="259" t="str">
        <f>IF(H38&lt;1.5,$L$6,IF(H38&lt;2.5,$L$5,IF(H38&lt;3.5,$L$4,IF(H38&lt;4.5,$L$3,"n/a"))))</f>
        <v>Not at all</v>
      </c>
    </row>
    <row r="39" spans="1:9" s="109" customFormat="1" ht="14.25" thickTop="1" thickBot="1" x14ac:dyDescent="0.25">
      <c r="A39" s="82" t="s">
        <v>14</v>
      </c>
      <c r="B39" s="354">
        <f>IF(COUNT(B35:B38)=0,"n/a",(AVERAGE(B35:B38)))</f>
        <v>2.1666666666666665</v>
      </c>
      <c r="C39" s="363" t="str">
        <f>IF(B39&lt;1.5,$L$6,IF(B39&lt;2.5,$L$5,IF(B39&lt;3.5,$L$4,IF(B39&lt;4.5,$L$3,"n/a"))))</f>
        <v>Moderate/Low</v>
      </c>
      <c r="D39" s="355" t="str">
        <f>IF(H39&lt;B39,"↑",IF(H39&gt;B39,"↓","↔"))</f>
        <v>↑</v>
      </c>
      <c r="E39" s="114"/>
      <c r="F39" s="114"/>
      <c r="G39" s="114"/>
      <c r="H39" s="10">
        <f>AVERAGE(H35:H38)</f>
        <v>0</v>
      </c>
      <c r="I39" s="295" t="str">
        <f>IF(H39&lt;1.5,$L$6,IF(H39&lt;2.5,$L$5,IF(H39&lt;3.5,$L$4,IF(H39&lt;4.5,$L$3,"n/a"))))</f>
        <v>Not at all</v>
      </c>
    </row>
    <row r="40" spans="1:9" x14ac:dyDescent="0.2">
      <c r="B40" s="284"/>
      <c r="C40" s="287"/>
      <c r="I40" s="287"/>
    </row>
    <row r="41" spans="1:9" x14ac:dyDescent="0.2">
      <c r="C41" s="117"/>
    </row>
    <row r="44" spans="1:9" x14ac:dyDescent="0.2">
      <c r="D44" s="95"/>
      <c r="I44" s="95"/>
    </row>
    <row r="45" spans="1:9" x14ac:dyDescent="0.2">
      <c r="F45" s="118"/>
    </row>
    <row r="46" spans="1:9" x14ac:dyDescent="0.2">
      <c r="B46" s="283"/>
    </row>
    <row r="52" spans="2:2" x14ac:dyDescent="0.2">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154" zoomScaleNormal="154" zoomScaleSheetLayoutView="100" workbookViewId="0">
      <pane ySplit="2" topLeftCell="A23" activePane="bottomLeft" state="frozen"/>
      <selection pane="bottomLeft" activeCell="D55" sqref="D55"/>
    </sheetView>
  </sheetViews>
  <sheetFormatPr baseColWidth="10" defaultColWidth="8.85546875" defaultRowHeight="12.75" x14ac:dyDescent="0.2"/>
  <cols>
    <col min="1" max="1" width="18" style="95" customWidth="1"/>
    <col min="2" max="2" width="29" style="95" customWidth="1"/>
    <col min="3" max="3" width="30.5703125" style="170" customWidth="1"/>
    <col min="4" max="4" width="14.42578125" style="171" customWidth="1"/>
    <col min="5" max="6" width="7.42578125" style="26" customWidth="1"/>
    <col min="7" max="7" width="1.140625" style="26" customWidth="1"/>
    <col min="8" max="8" width="7.42578125" style="26" customWidth="1"/>
    <col min="9" max="9" width="12.5703125" style="116" customWidth="1"/>
    <col min="10" max="10" width="12.28515625" style="116" customWidth="1"/>
    <col min="11" max="11" width="65.85546875" style="95" customWidth="1"/>
    <col min="12" max="12" width="15.5703125" style="322" customWidth="1"/>
    <col min="13" max="13" width="13.42578125" style="95" hidden="1" customWidth="1"/>
    <col min="14" max="14" width="14.85546875" style="95" hidden="1" customWidth="1"/>
    <col min="15" max="15" width="11.140625" style="95" hidden="1" customWidth="1"/>
    <col min="16" max="16" width="13.85546875" style="95" customWidth="1"/>
    <col min="17" max="16384" width="8.85546875" style="95"/>
  </cols>
  <sheetData>
    <row r="1" spans="1:15" ht="21" customHeight="1" thickBot="1" x14ac:dyDescent="0.35">
      <c r="A1" s="380" t="s">
        <v>28</v>
      </c>
      <c r="B1" s="381" t="str">
        <f>Profile!F1</f>
        <v>name…</v>
      </c>
      <c r="C1" s="379" t="s">
        <v>22</v>
      </c>
      <c r="D1" s="470" t="str">
        <f>Profile!E2</f>
        <v>name…</v>
      </c>
      <c r="E1" s="471"/>
      <c r="F1" s="377" t="s">
        <v>26</v>
      </c>
      <c r="G1" s="382"/>
      <c r="H1" s="383"/>
      <c r="I1" s="384"/>
      <c r="J1" s="378" t="str">
        <f>Profile!B3</f>
        <v xml:space="preserve"> . . / . . / 20 . .</v>
      </c>
      <c r="K1" s="119"/>
      <c r="L1" s="385" t="s">
        <v>182</v>
      </c>
    </row>
    <row r="2" spans="1:15" s="108" customFormat="1" ht="15" customHeight="1" thickBot="1" x14ac:dyDescent="0.25">
      <c r="A2" s="582" t="s">
        <v>0</v>
      </c>
      <c r="B2" s="583"/>
      <c r="C2" s="386" t="s">
        <v>2</v>
      </c>
      <c r="D2" s="386" t="s">
        <v>88</v>
      </c>
      <c r="E2" s="386" t="s">
        <v>89</v>
      </c>
      <c r="F2" s="582" t="s">
        <v>87</v>
      </c>
      <c r="G2" s="583"/>
      <c r="H2" s="583"/>
      <c r="I2" s="583"/>
      <c r="J2" s="583"/>
      <c r="K2" s="583"/>
      <c r="L2" s="387"/>
      <c r="M2" s="113"/>
    </row>
    <row r="3" spans="1:15" s="108" customFormat="1" ht="24.75" customHeight="1" thickBot="1" x14ac:dyDescent="0.25">
      <c r="A3" s="120" t="s">
        <v>218</v>
      </c>
      <c r="B3" s="121"/>
      <c r="C3" s="121"/>
      <c r="D3" s="121"/>
      <c r="E3" s="121"/>
      <c r="F3" s="121"/>
      <c r="G3" s="121"/>
      <c r="H3" s="121"/>
      <c r="I3" s="121"/>
      <c r="J3" s="121"/>
      <c r="K3" s="121"/>
      <c r="L3" s="388"/>
      <c r="N3" s="122" t="s">
        <v>4</v>
      </c>
      <c r="O3" s="108">
        <v>4.5</v>
      </c>
    </row>
    <row r="4" spans="1:15" s="108" customFormat="1" ht="21" customHeight="1" x14ac:dyDescent="0.2">
      <c r="A4" s="123" t="s">
        <v>30</v>
      </c>
      <c r="B4" s="124"/>
      <c r="C4" s="124"/>
      <c r="D4" s="124"/>
      <c r="E4" s="124"/>
      <c r="F4" s="124"/>
      <c r="G4" s="124"/>
      <c r="H4" s="124"/>
      <c r="I4" s="124"/>
      <c r="J4" s="124"/>
      <c r="K4" s="124"/>
      <c r="L4" s="388"/>
      <c r="N4" s="122" t="s">
        <v>5</v>
      </c>
      <c r="O4" s="108">
        <v>3.5</v>
      </c>
    </row>
    <row r="5" spans="1:15" s="108" customFormat="1" ht="60.75" customHeight="1" x14ac:dyDescent="0.2">
      <c r="A5" s="561" t="s">
        <v>72</v>
      </c>
      <c r="B5" s="561"/>
      <c r="C5" s="39" t="s">
        <v>276</v>
      </c>
      <c r="D5" s="50" t="s">
        <v>5</v>
      </c>
      <c r="E5" s="125">
        <f>IF(D5=$N$6,1,IF(D5=$N$5,2,IF(D5=$N$4,3,IF(D5=$N$3,4,"n/a"))))</f>
        <v>3</v>
      </c>
      <c r="F5" s="590" t="s">
        <v>277</v>
      </c>
      <c r="G5" s="590"/>
      <c r="H5" s="590"/>
      <c r="I5" s="590"/>
      <c r="J5" s="590"/>
      <c r="K5" s="590"/>
      <c r="L5" s="388"/>
      <c r="N5" s="113" t="s">
        <v>43</v>
      </c>
      <c r="O5" s="109">
        <v>2.5</v>
      </c>
    </row>
    <row r="6" spans="1:15" s="108" customFormat="1" ht="31.5" customHeight="1" x14ac:dyDescent="0.2">
      <c r="A6" s="561" t="s">
        <v>31</v>
      </c>
      <c r="B6" s="561"/>
      <c r="C6" s="39" t="s">
        <v>224</v>
      </c>
      <c r="D6" s="50" t="s">
        <v>5</v>
      </c>
      <c r="E6" s="125">
        <f>IF(D6=$N$6,1,IF(D6=$N$5,2,IF(D6=$N$4,3,IF(D6=$N$3,4,"n/a"))))</f>
        <v>3</v>
      </c>
      <c r="F6" s="590" t="s">
        <v>225</v>
      </c>
      <c r="G6" s="590"/>
      <c r="H6" s="590"/>
      <c r="I6" s="590"/>
      <c r="J6" s="590"/>
      <c r="K6" s="590"/>
      <c r="L6" s="388"/>
      <c r="N6" s="113" t="s">
        <v>80</v>
      </c>
      <c r="O6" s="109">
        <v>1.5</v>
      </c>
    </row>
    <row r="7" spans="1:15" s="108" customFormat="1" ht="28.5" customHeight="1" x14ac:dyDescent="0.2">
      <c r="A7" s="561" t="s">
        <v>191</v>
      </c>
      <c r="B7" s="561"/>
      <c r="C7" s="39" t="s">
        <v>226</v>
      </c>
      <c r="D7" s="50" t="s">
        <v>43</v>
      </c>
      <c r="E7" s="125">
        <f>IF(D7=$N$6,1,IF(D7=$N$5,2,IF(D7=$N$4,3,IF(D7=$N$3,4,"n/a"))))</f>
        <v>2</v>
      </c>
      <c r="F7" s="590" t="s">
        <v>278</v>
      </c>
      <c r="G7" s="590"/>
      <c r="H7" s="590"/>
      <c r="I7" s="590"/>
      <c r="J7" s="590"/>
      <c r="K7" s="590"/>
      <c r="L7" s="388"/>
      <c r="N7" s="122" t="s">
        <v>19</v>
      </c>
    </row>
    <row r="8" spans="1:15" s="108" customFormat="1" ht="30" customHeight="1" x14ac:dyDescent="0.2">
      <c r="A8" s="561" t="s">
        <v>41</v>
      </c>
      <c r="B8" s="561"/>
      <c r="C8" s="39"/>
      <c r="D8" s="50" t="s">
        <v>4</v>
      </c>
      <c r="E8" s="125">
        <f>IF(D8=$N$6,1,IF(D8=$N$5,2,IF(D8=$N$4,3,IF(D8=$N$3,4,"n/a"))))</f>
        <v>4</v>
      </c>
      <c r="F8" s="590" t="s">
        <v>227</v>
      </c>
      <c r="G8" s="590"/>
      <c r="H8" s="590"/>
      <c r="I8" s="590"/>
      <c r="J8" s="590"/>
      <c r="K8" s="590"/>
      <c r="L8" s="388"/>
      <c r="N8" s="113"/>
    </row>
    <row r="9" spans="1:15" s="108" customFormat="1" ht="45.75" customHeight="1" thickBot="1" x14ac:dyDescent="0.25">
      <c r="A9" s="560" t="s">
        <v>60</v>
      </c>
      <c r="B9" s="560"/>
      <c r="C9" s="189"/>
      <c r="D9" s="177" t="s">
        <v>5</v>
      </c>
      <c r="E9" s="185">
        <f>IF(D9=$N$6,1,IF(D9=$N$5,2,IF(D9=$N$4,3,IF(D9=$N$3,4,"n/a"))))</f>
        <v>3</v>
      </c>
      <c r="F9" s="546" t="s">
        <v>228</v>
      </c>
      <c r="G9" s="547"/>
      <c r="H9" s="546"/>
      <c r="I9" s="546"/>
      <c r="J9" s="546"/>
      <c r="K9" s="546"/>
      <c r="L9" s="388"/>
      <c r="N9" s="126"/>
    </row>
    <row r="10" spans="1:15" s="108" customFormat="1" ht="28.5" customHeight="1" thickBot="1" x14ac:dyDescent="0.25">
      <c r="A10" s="570"/>
      <c r="B10" s="586"/>
      <c r="C10" s="193" t="s">
        <v>24</v>
      </c>
      <c r="D10" s="92" t="str">
        <f>IF(E10&lt;1.5,$N$6,IF(E10&lt;2.5,$N$5,IF(E10&lt;3.5,$N$4,IF(E10&lt;4.5,$N$3,"n/a"))))</f>
        <v>Substantial</v>
      </c>
      <c r="E10" s="260">
        <f>IF(COUNT(E5:E9)=0,"n/a",AVERAGE(E5:E9))</f>
        <v>3</v>
      </c>
      <c r="F10" s="51">
        <f>E10</f>
        <v>3</v>
      </c>
      <c r="G10" s="226"/>
      <c r="H10" s="52" t="s">
        <v>23</v>
      </c>
      <c r="I10" s="28" t="str">
        <f>D10</f>
        <v>Substantial</v>
      </c>
      <c r="J10" s="93">
        <f>IF(I10=$N$7,"n/a",IF(AND(I10=$N$5,D10=$N$6),1.5,IF(AND(I10=$N$4,D10=$N$5),2.5,IF(AND(I10=$N$3,D10=$N$4),3.5,IF(AND(I10=$N$6,D10=$N$5),1.49,IF(AND(I10=$N$5,D10=$N$4),2.49,IF(AND(I10=$N$4,D10=$N$3),3.49,E10)))))))</f>
        <v>3</v>
      </c>
      <c r="K10" s="94" t="s">
        <v>92</v>
      </c>
      <c r="L10" s="389"/>
      <c r="N10" s="122"/>
    </row>
    <row r="11" spans="1:15" s="108" customFormat="1" ht="20.25" customHeight="1" thickBot="1" x14ac:dyDescent="0.25">
      <c r="A11" s="128" t="s">
        <v>29</v>
      </c>
      <c r="B11" s="129"/>
      <c r="C11" s="190"/>
      <c r="D11" s="130"/>
      <c r="E11" s="130"/>
      <c r="F11" s="130"/>
      <c r="G11" s="130"/>
      <c r="H11" s="130"/>
      <c r="I11" s="130"/>
      <c r="J11" s="130"/>
      <c r="K11" s="130"/>
      <c r="L11" s="388"/>
      <c r="N11" s="122"/>
    </row>
    <row r="12" spans="1:15" ht="45.75" customHeight="1" x14ac:dyDescent="0.2">
      <c r="A12" s="561" t="s">
        <v>192</v>
      </c>
      <c r="B12" s="561"/>
      <c r="C12" s="39"/>
      <c r="D12" s="176" t="s">
        <v>43</v>
      </c>
      <c r="E12" s="187">
        <f>IF(D12=$N$6,1,IF(D12=$N$5,2,IF(D12=$N$4,3,IF(D12=$N$3,4,"n/a"))))</f>
        <v>2</v>
      </c>
      <c r="F12" s="572" t="s">
        <v>229</v>
      </c>
      <c r="G12" s="572"/>
      <c r="H12" s="572"/>
      <c r="I12" s="572"/>
      <c r="J12" s="572"/>
      <c r="K12" s="572"/>
      <c r="L12" s="390" t="s">
        <v>97</v>
      </c>
      <c r="N12" s="122"/>
    </row>
    <row r="13" spans="1:15" ht="43.5" customHeight="1" thickBot="1" x14ac:dyDescent="0.25">
      <c r="A13" s="548" t="s">
        <v>193</v>
      </c>
      <c r="B13" s="548"/>
      <c r="C13" s="194"/>
      <c r="D13" s="192" t="s">
        <v>43</v>
      </c>
      <c r="E13" s="188">
        <f>IF(D13=$N$6,1,IF(D13=$N$5,2,IF(D13=$N$4,3,IF(D13=$N$3,4,"n/a"))))</f>
        <v>2</v>
      </c>
      <c r="F13" s="567" t="s">
        <v>230</v>
      </c>
      <c r="G13" s="513"/>
      <c r="H13" s="513"/>
      <c r="I13" s="513"/>
      <c r="J13" s="513"/>
      <c r="K13" s="551"/>
      <c r="L13" s="390" t="s">
        <v>97</v>
      </c>
    </row>
    <row r="14" spans="1:15" s="111" customFormat="1" ht="28.5" customHeight="1" thickBot="1" x14ac:dyDescent="0.25">
      <c r="A14" s="570"/>
      <c r="B14" s="571"/>
      <c r="C14" s="193" t="s">
        <v>24</v>
      </c>
      <c r="D14" s="29" t="str">
        <f>IF(E14&lt;1.5,$N$6,IF(E14&lt;2.5,$N$5,IF(E14&lt;3.5,$N$4,IF(E14&lt;4.5,$N$3,"n/a"))))</f>
        <v>Moderate/Low</v>
      </c>
      <c r="E14" s="154">
        <f>IF(COUNT(E12:E13)=0,"n/a",AVERAGE(E12:E13))</f>
        <v>2</v>
      </c>
      <c r="F14" s="30">
        <f>E14</f>
        <v>2</v>
      </c>
      <c r="G14" s="226"/>
      <c r="H14" s="31" t="s">
        <v>23</v>
      </c>
      <c r="I14" s="28" t="str">
        <f>D14</f>
        <v>Moderate/Low</v>
      </c>
      <c r="J14" s="32">
        <f>IF(I14=$N$7,"n/a",IF(AND(I14=$N$5,D14=$N$6),1.5,IF(AND(I14=$N$4,D14=$N$5),2.5,IF(AND(I14=$N$3,D14=$N$4),3.5,IF(AND(I14=$N$6,D14=$N$5),1.49,IF(AND(I14=$N$5,D14=$N$4),2.49,IF(AND(I14=$N$4,D14=$N$3),3.49,E14)))))))</f>
        <v>2</v>
      </c>
      <c r="K14" s="191" t="s">
        <v>92</v>
      </c>
      <c r="L14" s="391"/>
      <c r="N14" s="122"/>
    </row>
    <row r="15" spans="1:15" ht="21.75" customHeight="1" x14ac:dyDescent="0.2">
      <c r="A15" s="409" t="s">
        <v>32</v>
      </c>
      <c r="B15" s="128"/>
      <c r="C15" s="128"/>
      <c r="D15" s="128"/>
      <c r="E15" s="128"/>
      <c r="F15" s="128"/>
      <c r="G15" s="128"/>
      <c r="H15" s="128"/>
      <c r="I15" s="128"/>
      <c r="J15" s="128"/>
      <c r="K15" s="128"/>
      <c r="L15" s="392"/>
      <c r="N15" s="122"/>
    </row>
    <row r="16" spans="1:15" ht="46.5" customHeight="1" thickBot="1" x14ac:dyDescent="0.25">
      <c r="A16" s="560" t="s">
        <v>194</v>
      </c>
      <c r="B16" s="560"/>
      <c r="C16" s="194"/>
      <c r="D16" s="177" t="s">
        <v>43</v>
      </c>
      <c r="E16" s="181">
        <f>IF(D16=$N$6,1,IF(D16=$N$5,2,IF(D16=$N$4,3,IF(D16=$N$3,4,"n/a"))))</f>
        <v>2</v>
      </c>
      <c r="F16" s="549" t="s">
        <v>231</v>
      </c>
      <c r="G16" s="513"/>
      <c r="H16" s="550"/>
      <c r="I16" s="550"/>
      <c r="J16" s="513"/>
      <c r="K16" s="551"/>
      <c r="L16" s="392"/>
    </row>
    <row r="17" spans="1:14" s="108" customFormat="1" ht="24.75" customHeight="1" thickBot="1" x14ac:dyDescent="0.25">
      <c r="A17" s="593"/>
      <c r="B17" s="594"/>
      <c r="C17" s="193" t="s">
        <v>24</v>
      </c>
      <c r="D17" s="29" t="str">
        <f>IF(E17&lt;1.5,$N$6,IF(E17&lt;2.5,$N$5,IF(E17&lt;3.5,$N$4,IF(E17&lt;4.5,$N$3,"n/a"))))</f>
        <v>Moderate/Low</v>
      </c>
      <c r="E17" s="154">
        <f>IF(COUNT(E16)=0,"n/a",AVERAGE(E16))</f>
        <v>2</v>
      </c>
      <c r="F17" s="30">
        <f>E17</f>
        <v>2</v>
      </c>
      <c r="G17" s="226"/>
      <c r="H17" s="31" t="s">
        <v>23</v>
      </c>
      <c r="I17" s="28" t="str">
        <f>D17</f>
        <v>Moderate/Low</v>
      </c>
      <c r="J17" s="32">
        <f>IF(I17=$N$7,"n/a",IF(AND(I17=$N$5,D17=$N$6),1.5,IF(AND(I17=$N$4,D17=$N$5),2.5,IF(AND(I17=$N$3,D17=$N$4),3.5,IF(AND(I17=$N$6,D17=$N$5),1.49,IF(AND(I17=$N$5,D17=$N$4),2.49,IF(AND(I17=$N$4,D17=$N$3),3.49,E17)))))))</f>
        <v>2</v>
      </c>
      <c r="K17" s="191" t="s">
        <v>92</v>
      </c>
      <c r="L17" s="388"/>
      <c r="N17" s="110"/>
    </row>
    <row r="18" spans="1:14" s="131" customFormat="1" ht="21" customHeight="1" x14ac:dyDescent="0.2">
      <c r="A18" s="128" t="s">
        <v>70</v>
      </c>
      <c r="B18" s="128"/>
      <c r="C18" s="128"/>
      <c r="D18" s="128"/>
      <c r="E18" s="128"/>
      <c r="F18" s="128"/>
      <c r="G18" s="128"/>
      <c r="H18" s="128"/>
      <c r="I18" s="128"/>
      <c r="J18" s="128"/>
      <c r="K18" s="128"/>
      <c r="L18" s="392"/>
      <c r="N18" s="132"/>
    </row>
    <row r="19" spans="1:14" s="131" customFormat="1" ht="32.25" customHeight="1" x14ac:dyDescent="0.2">
      <c r="A19" s="561" t="s">
        <v>74</v>
      </c>
      <c r="B19" s="561"/>
      <c r="C19" s="39"/>
      <c r="D19" s="50" t="s">
        <v>43</v>
      </c>
      <c r="E19" s="173">
        <f>IF(D19=$N$6,1,IF(D19=$N$5,2,IF(D19=$N$4,3,IF(D19=$N$3,4,"n/a"))))</f>
        <v>2</v>
      </c>
      <c r="F19" s="549" t="s">
        <v>232</v>
      </c>
      <c r="G19" s="550"/>
      <c r="H19" s="550"/>
      <c r="I19" s="550"/>
      <c r="J19" s="550"/>
      <c r="K19" s="551"/>
      <c r="L19" s="390" t="s">
        <v>97</v>
      </c>
      <c r="N19" s="132"/>
    </row>
    <row r="20" spans="1:14" s="131" customFormat="1" ht="33" customHeight="1" thickBot="1" x14ac:dyDescent="0.25">
      <c r="A20" s="548" t="s">
        <v>71</v>
      </c>
      <c r="B20" s="548"/>
      <c r="C20" s="194"/>
      <c r="D20" s="186" t="s">
        <v>43</v>
      </c>
      <c r="E20" s="185">
        <f>IF(D20=$N$6,1,IF(D20=$N$5,2,IF(D20=$N$4,3,IF(D20=$N$3,4,"n/a"))))</f>
        <v>2</v>
      </c>
      <c r="F20" s="497" t="s">
        <v>266</v>
      </c>
      <c r="G20" s="513"/>
      <c r="H20" s="498"/>
      <c r="I20" s="498"/>
      <c r="J20" s="498"/>
      <c r="K20" s="499"/>
      <c r="L20" s="393"/>
      <c r="N20" s="132"/>
    </row>
    <row r="21" spans="1:14" s="108" customFormat="1" ht="29.25" customHeight="1" thickBot="1" x14ac:dyDescent="0.25">
      <c r="A21" s="570"/>
      <c r="B21" s="571"/>
      <c r="C21" s="193" t="s">
        <v>24</v>
      </c>
      <c r="D21" s="29" t="str">
        <f>IF(E21&lt;1.5,$N$6,IF(E21&lt;2.5,$N$5,IF(E21&lt;3.5,$N$4,IF(E21&lt;4.5,$N$3,"n/a"))))</f>
        <v>Moderate/Low</v>
      </c>
      <c r="E21" s="154">
        <f>IF(COUNT(E19:E20)=0,"n/a",AVERAGE(E19:E20))</f>
        <v>2</v>
      </c>
      <c r="F21" s="30">
        <f>E21</f>
        <v>2</v>
      </c>
      <c r="G21" s="226"/>
      <c r="H21" s="31" t="s">
        <v>23</v>
      </c>
      <c r="I21" s="28" t="str">
        <f>D21</f>
        <v>Moderate/Low</v>
      </c>
      <c r="J21" s="93">
        <f>IF(I21=$N$7,"n/a",IF(AND(I21=$N$5,D21=$N$6),1.5,IF(AND(I21=$N$4,D21=$N$5),2.5,IF(AND(I21=$N$3,D21=$N$4),3.5,IF(AND(I21=$N$6,D21=$N$5),1.49,IF(AND(I21=$N$5,D21=$N$4),2.49,IF(AND(I21=$N$4,D21=$N$3),3.49,E21)))))))</f>
        <v>2</v>
      </c>
      <c r="K21" s="91" t="s">
        <v>92</v>
      </c>
      <c r="L21" s="394"/>
    </row>
    <row r="22" spans="1:14" s="136" customFormat="1" ht="22.5" customHeight="1" thickBot="1" x14ac:dyDescent="0.25">
      <c r="A22" s="133" t="s">
        <v>219</v>
      </c>
      <c r="B22" s="134"/>
      <c r="C22" s="134"/>
      <c r="D22" s="135"/>
      <c r="E22" s="135"/>
      <c r="F22" s="135"/>
      <c r="G22" s="135"/>
      <c r="H22" s="135"/>
      <c r="I22" s="135"/>
      <c r="J22" s="135"/>
      <c r="K22" s="135"/>
      <c r="L22" s="388"/>
    </row>
    <row r="23" spans="1:14" ht="21.75" customHeight="1" thickBot="1" x14ac:dyDescent="0.25">
      <c r="A23" s="137" t="s">
        <v>45</v>
      </c>
      <c r="B23" s="138"/>
      <c r="C23" s="138"/>
      <c r="D23" s="138"/>
      <c r="E23" s="138"/>
      <c r="F23" s="138"/>
      <c r="G23" s="138"/>
      <c r="H23" s="138"/>
      <c r="I23" s="138"/>
      <c r="J23" s="138"/>
      <c r="K23" s="138"/>
      <c r="L23" s="390" t="s">
        <v>97</v>
      </c>
    </row>
    <row r="24" spans="1:14" ht="54" customHeight="1" x14ac:dyDescent="0.2">
      <c r="A24" s="584" t="s">
        <v>46</v>
      </c>
      <c r="B24" s="585"/>
      <c r="C24" s="183"/>
      <c r="D24" s="174" t="s">
        <v>19</v>
      </c>
      <c r="E24" s="184" t="str">
        <f>IF(D24=$N$6,1,IF(D24=$N$5,2,IF(D24=$N$4,3,IF(D24=$N$3,4,"n/a"))))</f>
        <v>n/a</v>
      </c>
      <c r="F24" s="572" t="s">
        <v>233</v>
      </c>
      <c r="G24" s="572"/>
      <c r="H24" s="572"/>
      <c r="I24" s="572"/>
      <c r="J24" s="572"/>
      <c r="K24" s="572"/>
      <c r="L24" s="390" t="s">
        <v>97</v>
      </c>
    </row>
    <row r="25" spans="1:14" ht="73.5" customHeight="1" thickBot="1" x14ac:dyDescent="0.25">
      <c r="A25" s="591" t="s">
        <v>63</v>
      </c>
      <c r="B25" s="592"/>
      <c r="C25" s="195"/>
      <c r="D25" s="175" t="s">
        <v>19</v>
      </c>
      <c r="E25" s="185" t="str">
        <f>IF(D25=$N$6,1,IF(D25=$N$5,2,IF(D25=$N$4,3,IF(D25=$N$3,4,"n/a"))))</f>
        <v>n/a</v>
      </c>
      <c r="F25" s="497" t="s">
        <v>234</v>
      </c>
      <c r="G25" s="498"/>
      <c r="H25" s="498"/>
      <c r="I25" s="498"/>
      <c r="J25" s="498"/>
      <c r="K25" s="499"/>
      <c r="L25" s="392"/>
    </row>
    <row r="26" spans="1:14" ht="35.25" customHeight="1" thickBot="1" x14ac:dyDescent="0.25">
      <c r="A26" s="558"/>
      <c r="B26" s="559"/>
      <c r="C26" s="42" t="s">
        <v>24</v>
      </c>
      <c r="D26" s="29" t="str">
        <f>IF(E26&lt;1.5,"Low",IF(E26&lt;2.5,"Moderate",IF(E26&lt;3.5,"Substantial",IF(E26&lt;4.5,"High","n/a"))))</f>
        <v>n/a</v>
      </c>
      <c r="E26" s="154" t="str">
        <f>IF(COUNT(E24:E25)=0,"n/a",AVERAGE(E24:E25))</f>
        <v>n/a</v>
      </c>
      <c r="F26" s="51" t="str">
        <f>E26</f>
        <v>n/a</v>
      </c>
      <c r="G26" s="226"/>
      <c r="H26" s="52" t="s">
        <v>23</v>
      </c>
      <c r="I26" s="28" t="str">
        <f>D26</f>
        <v>n/a</v>
      </c>
      <c r="J26" s="93" t="str">
        <f>IF(I26=$N$7,"n/a",IF(AND(I26=$N$5,D26=$N$6),1.5,IF(AND(I26=$N$4,D26=$N$5),2.5,IF(AND(I26=$N$3,D26=$N$4),3.5,IF(AND(I26=$N$6,D26=$N$5),1.49,IF(AND(I26=$N$5,D26=$N$4),2.49,IF(AND(I26=$N$4,D26=$N$3),3.49,E26)))))))</f>
        <v>n/a</v>
      </c>
      <c r="K26" s="338" t="s">
        <v>92</v>
      </c>
      <c r="L26" s="392"/>
    </row>
    <row r="27" spans="1:14" ht="20.25" customHeight="1" thickBot="1" x14ac:dyDescent="0.25">
      <c r="A27" s="139" t="s">
        <v>49</v>
      </c>
      <c r="B27" s="140"/>
      <c r="C27" s="141"/>
      <c r="D27" s="142"/>
      <c r="E27" s="142"/>
      <c r="F27" s="142"/>
      <c r="G27" s="142"/>
      <c r="H27" s="142"/>
      <c r="I27" s="142"/>
      <c r="J27" s="142"/>
      <c r="K27" s="142"/>
      <c r="L27" s="392"/>
    </row>
    <row r="28" spans="1:14" ht="30.75" customHeight="1" x14ac:dyDescent="0.2">
      <c r="A28" s="502" t="s">
        <v>66</v>
      </c>
      <c r="B28" s="503"/>
      <c r="C28" s="43"/>
      <c r="D28" s="176" t="s">
        <v>5</v>
      </c>
      <c r="E28" s="187">
        <f>IF(D28=$N$6,1,IF(D28=$N$5,2,IF(D28=$N$4,3,IF(D28=$N$3,4,"n/a"))))</f>
        <v>3</v>
      </c>
      <c r="F28" s="552" t="s">
        <v>279</v>
      </c>
      <c r="G28" s="553"/>
      <c r="H28" s="553"/>
      <c r="I28" s="553"/>
      <c r="J28" s="553"/>
      <c r="K28" s="554"/>
      <c r="L28" s="392"/>
    </row>
    <row r="29" spans="1:14" ht="50.25" customHeight="1" x14ac:dyDescent="0.2">
      <c r="A29" s="502" t="s">
        <v>47</v>
      </c>
      <c r="B29" s="503"/>
      <c r="C29" s="43"/>
      <c r="D29" s="50" t="s">
        <v>43</v>
      </c>
      <c r="E29" s="173">
        <f>IF(D29=$N$6,1,IF(D29=$N$5,2,IF(D29=$N$4,3,IF(D29=$N$3,4,"n/a"))))</f>
        <v>2</v>
      </c>
      <c r="F29" s="549" t="s">
        <v>280</v>
      </c>
      <c r="G29" s="550"/>
      <c r="H29" s="550"/>
      <c r="I29" s="550"/>
      <c r="J29" s="550"/>
      <c r="K29" s="551"/>
      <c r="L29" s="392"/>
    </row>
    <row r="30" spans="1:14" s="143" customFormat="1" ht="56.25" customHeight="1" x14ac:dyDescent="0.2">
      <c r="A30" s="502" t="s">
        <v>61</v>
      </c>
      <c r="B30" s="503"/>
      <c r="C30" s="43"/>
      <c r="D30" s="50" t="s">
        <v>5</v>
      </c>
      <c r="E30" s="173">
        <f>IF(D30=$N$6,1,IF(D30=$N$5,2,IF(D30=$N$4,3,IF(D30=$N$3,4,"n/a"))))</f>
        <v>3</v>
      </c>
      <c r="F30" s="496" t="s">
        <v>267</v>
      </c>
      <c r="G30" s="496"/>
      <c r="H30" s="496"/>
      <c r="I30" s="496"/>
      <c r="J30" s="496"/>
      <c r="K30" s="496"/>
      <c r="L30" s="388"/>
    </row>
    <row r="31" spans="1:14" s="136" customFormat="1" ht="36" customHeight="1" thickBot="1" x14ac:dyDescent="0.25">
      <c r="A31" s="565" t="s">
        <v>62</v>
      </c>
      <c r="B31" s="566"/>
      <c r="C31" s="195"/>
      <c r="D31" s="177" t="s">
        <v>19</v>
      </c>
      <c r="E31" s="182" t="str">
        <f>IF(D31=$N$6,1,IF(D31=$N$5,2,IF(D31=$N$4,3,IF(D31=$N$3,4,"n/a"))))</f>
        <v>n/a</v>
      </c>
      <c r="F31" s="567" t="s">
        <v>235</v>
      </c>
      <c r="G31" s="513"/>
      <c r="H31" s="513"/>
      <c r="I31" s="513"/>
      <c r="J31" s="513"/>
      <c r="K31" s="514"/>
      <c r="L31" s="390" t="s">
        <v>97</v>
      </c>
    </row>
    <row r="32" spans="1:14" s="108" customFormat="1" ht="25.5" customHeight="1" thickBot="1" x14ac:dyDescent="0.25">
      <c r="A32" s="198"/>
      <c r="B32" s="199"/>
      <c r="C32" s="42" t="s">
        <v>24</v>
      </c>
      <c r="D32" s="29" t="str">
        <f>IF(E32&lt;1.5,"Low",IF(E32&lt;2.5,"Moderate",IF(E32&lt;3.5,"Substantial",IF(E32&lt;4.5,"High","n/a"))))</f>
        <v>Substantial</v>
      </c>
      <c r="E32" s="154">
        <f>IF(COUNT(E28:E31)=0,"n/a",AVERAGE(E28:E31))</f>
        <v>2.6666666666666665</v>
      </c>
      <c r="F32" s="30">
        <f>E32</f>
        <v>2.6666666666666665</v>
      </c>
      <c r="G32" s="226"/>
      <c r="H32" s="31" t="s">
        <v>23</v>
      </c>
      <c r="I32" s="28" t="str">
        <f>D32</f>
        <v>Substantial</v>
      </c>
      <c r="J32" s="32">
        <f>IF(I32=$N$7,"n/a",IF(AND(I32=$N$5,D32=$N$6),1.5,IF(AND(I32=$N$4,D32=$N$5),2.5,IF(AND(I32=$N$3,D32=$N$4),3.5,IF(AND(I32=$N$6,D32=$N$5),1.49,IF(AND(I32=$N$5,D32=$N$4),2.49,IF(AND(I32=$N$4,D32=$N$3),3.49,E32)))))))</f>
        <v>2.6666666666666665</v>
      </c>
      <c r="K32" s="191" t="s">
        <v>92</v>
      </c>
      <c r="L32" s="388"/>
    </row>
    <row r="33" spans="1:12" s="108" customFormat="1" ht="25.5" customHeight="1" thickBot="1" x14ac:dyDescent="0.25">
      <c r="A33" s="196" t="s">
        <v>50</v>
      </c>
      <c r="B33" s="197"/>
      <c r="C33" s="197"/>
      <c r="D33" s="197"/>
      <c r="E33" s="197"/>
      <c r="F33" s="197"/>
      <c r="G33" s="197"/>
      <c r="H33" s="197"/>
      <c r="I33" s="197"/>
      <c r="J33" s="197"/>
      <c r="K33" s="197"/>
      <c r="L33" s="388"/>
    </row>
    <row r="34" spans="1:12" s="108" customFormat="1" ht="45.75" customHeight="1" x14ac:dyDescent="0.2">
      <c r="A34" s="587" t="s">
        <v>51</v>
      </c>
      <c r="B34" s="588"/>
      <c r="C34" s="49"/>
      <c r="D34" s="50" t="s">
        <v>43</v>
      </c>
      <c r="E34" s="125">
        <f>IF(D34=$N$6,1,IF(D34=$N$5,2,IF(D34=$N$4,3,IF(D34=$N$3,4,"n/a"))))</f>
        <v>2</v>
      </c>
      <c r="F34" s="572" t="s">
        <v>281</v>
      </c>
      <c r="G34" s="572"/>
      <c r="H34" s="572"/>
      <c r="I34" s="572"/>
      <c r="J34" s="572"/>
      <c r="K34" s="572"/>
      <c r="L34" s="390" t="s">
        <v>97</v>
      </c>
    </row>
    <row r="35" spans="1:12" s="108" customFormat="1" ht="33" customHeight="1" x14ac:dyDescent="0.2">
      <c r="A35" s="589" t="s">
        <v>52</v>
      </c>
      <c r="B35" s="503"/>
      <c r="C35" s="49"/>
      <c r="D35" s="178" t="s">
        <v>19</v>
      </c>
      <c r="E35" s="125" t="str">
        <f>IF(D35=$N$6,1,IF(D35=$N$5,2,IF(D35=$N$4,3,IF(D35=$N$3,4,"n/a"))))</f>
        <v>n/a</v>
      </c>
      <c r="F35" s="549" t="s">
        <v>282</v>
      </c>
      <c r="G35" s="550"/>
      <c r="H35" s="550"/>
      <c r="I35" s="550"/>
      <c r="J35" s="550"/>
      <c r="K35" s="551"/>
      <c r="L35" s="388"/>
    </row>
    <row r="36" spans="1:12" s="108" customFormat="1" ht="60.75" customHeight="1" x14ac:dyDescent="0.2">
      <c r="A36" s="587" t="s">
        <v>68</v>
      </c>
      <c r="B36" s="588"/>
      <c r="C36" s="49"/>
      <c r="D36" s="178" t="s">
        <v>19</v>
      </c>
      <c r="E36" s="125" t="str">
        <f>IF(D36=$N$6,1,IF(D36=$N$5,2,IF(D36=$N$4,3,IF(D36=$N$3,4,"n/a"))))</f>
        <v>n/a</v>
      </c>
      <c r="F36" s="549" t="s">
        <v>236</v>
      </c>
      <c r="G36" s="550"/>
      <c r="H36" s="550"/>
      <c r="I36" s="550"/>
      <c r="J36" s="550"/>
      <c r="K36" s="551"/>
      <c r="L36" s="388"/>
    </row>
    <row r="37" spans="1:12" s="108" customFormat="1" ht="60.75" customHeight="1" thickBot="1" x14ac:dyDescent="0.25">
      <c r="A37" s="578" t="s">
        <v>69</v>
      </c>
      <c r="B37" s="579"/>
      <c r="C37" s="200"/>
      <c r="D37" s="177" t="s">
        <v>19</v>
      </c>
      <c r="E37" s="181" t="str">
        <f>IF(D37=$N$6,1,IF(D37=$N$5,2,IF(D37=$N$4,3,IF(D37=$N$3,4,"n/a"))))</f>
        <v>n/a</v>
      </c>
      <c r="F37" s="580" t="s">
        <v>237</v>
      </c>
      <c r="G37" s="496"/>
      <c r="H37" s="496"/>
      <c r="I37" s="496"/>
      <c r="J37" s="496"/>
      <c r="K37" s="581"/>
      <c r="L37" s="388"/>
    </row>
    <row r="38" spans="1:12" s="108" customFormat="1" ht="25.5" customHeight="1" thickBot="1" x14ac:dyDescent="0.25">
      <c r="A38" s="44"/>
      <c r="B38" s="45"/>
      <c r="C38" s="46" t="s">
        <v>24</v>
      </c>
      <c r="D38" s="29" t="str">
        <f>IF(E38&lt;1.5,"Low",IF(E38&lt;2.5,"Moderate",IF(E38&lt;3.5,"Substantial",IF(E38&lt;4.5,"High","n/a"))))</f>
        <v>Moderate</v>
      </c>
      <c r="E38" s="154">
        <f>IF(COUNT(E34:E37)=0,"n/a",AVERAGE(E34:E37))</f>
        <v>2</v>
      </c>
      <c r="F38" s="30">
        <f>E38</f>
        <v>2</v>
      </c>
      <c r="G38" s="226"/>
      <c r="H38" s="31" t="s">
        <v>23</v>
      </c>
      <c r="I38" s="28" t="str">
        <f>D38</f>
        <v>Moderate</v>
      </c>
      <c r="J38" s="32">
        <f>IF(I38=$N$7,"n/a",IF(AND(I38=$N$5,D38=$N$6),1.5,IF(AND(I38=$N$4,D38=$N$5),2.5,IF(AND(I38=$N$3,D38=$N$4),3.5,IF(AND(I38=$N$6,D38=$N$5),1.49,IF(AND(I38=$N$5,D38=$N$4),2.49,IF(AND(I38=$N$4,D38=$N$3),3.49,E38)))))))</f>
        <v>2</v>
      </c>
      <c r="K38" s="191" t="s">
        <v>92</v>
      </c>
      <c r="L38" s="388"/>
    </row>
    <row r="39" spans="1:12" s="131" customFormat="1" ht="22.5" customHeight="1" thickBot="1" x14ac:dyDescent="0.25">
      <c r="A39" s="33" t="s">
        <v>220</v>
      </c>
      <c r="B39" s="34"/>
      <c r="C39" s="35"/>
      <c r="D39" s="37"/>
      <c r="E39" s="37"/>
      <c r="F39" s="36"/>
      <c r="G39" s="144"/>
      <c r="H39" s="37"/>
      <c r="I39" s="37"/>
      <c r="J39" s="36"/>
      <c r="K39" s="145"/>
      <c r="L39" s="392"/>
    </row>
    <row r="40" spans="1:12" s="131" customFormat="1" ht="22.5" customHeight="1" x14ac:dyDescent="0.2">
      <c r="A40" s="146" t="s">
        <v>34</v>
      </c>
      <c r="B40" s="147"/>
      <c r="C40" s="147"/>
      <c r="D40" s="147"/>
      <c r="E40" s="147"/>
      <c r="F40" s="147"/>
      <c r="G40" s="147"/>
      <c r="H40" s="147"/>
      <c r="I40" s="147"/>
      <c r="J40" s="147"/>
      <c r="K40" s="147"/>
      <c r="L40" s="392"/>
    </row>
    <row r="41" spans="1:12" s="108" customFormat="1" ht="33.75" customHeight="1" x14ac:dyDescent="0.2">
      <c r="A41" s="508" t="s">
        <v>42</v>
      </c>
      <c r="B41" s="508"/>
      <c r="C41" s="40"/>
      <c r="D41" s="50" t="s">
        <v>4</v>
      </c>
      <c r="E41" s="173">
        <f>IF(D41=$N$6,1,IF(D41=$N$5,2,IF(D41=$N$4,3,IF(D41=$N$3,4,"n/a"))))</f>
        <v>4</v>
      </c>
      <c r="F41" s="513" t="s">
        <v>238</v>
      </c>
      <c r="G41" s="513"/>
      <c r="H41" s="513"/>
      <c r="I41" s="513"/>
      <c r="J41" s="513"/>
      <c r="K41" s="513"/>
      <c r="L41" s="390" t="s">
        <v>97</v>
      </c>
    </row>
    <row r="42" spans="1:12" s="108" customFormat="1" ht="44.25" customHeight="1" thickBot="1" x14ac:dyDescent="0.25">
      <c r="A42" s="575" t="s">
        <v>142</v>
      </c>
      <c r="B42" s="576"/>
      <c r="C42" s="201"/>
      <c r="D42" s="50" t="s">
        <v>5</v>
      </c>
      <c r="E42" s="173">
        <f>IF(D42=$N$6,1,IF(D42=$N$5,2,IF(D42=$N$4,3,IF(D42=$N$3,4,"n/a"))))</f>
        <v>3</v>
      </c>
      <c r="F42" s="513" t="s">
        <v>268</v>
      </c>
      <c r="G42" s="513"/>
      <c r="H42" s="513"/>
      <c r="I42" s="513"/>
      <c r="J42" s="513"/>
      <c r="K42" s="514"/>
      <c r="L42" s="388"/>
    </row>
    <row r="43" spans="1:12" s="131" customFormat="1" ht="30" customHeight="1" thickBot="1" x14ac:dyDescent="0.25">
      <c r="A43" s="573"/>
      <c r="B43" s="574"/>
      <c r="C43" s="38" t="s">
        <v>24</v>
      </c>
      <c r="D43" s="29" t="str">
        <f>IF(E43&lt;1.5,"Low",IF(E43&lt;2.5,"Moderate",IF(E43&lt;3.5,"Substantial",IF(E43&lt;4.5,"High","n/a"))))</f>
        <v>High</v>
      </c>
      <c r="E43" s="154">
        <f>IF(COUNT(E41:E42)=0,"n/a",AVERAGE(E41:E42))</f>
        <v>3.5</v>
      </c>
      <c r="F43" s="30">
        <f>E43</f>
        <v>3.5</v>
      </c>
      <c r="G43" s="226"/>
      <c r="H43" s="31" t="s">
        <v>23</v>
      </c>
      <c r="I43" s="28" t="str">
        <f>D43</f>
        <v>High</v>
      </c>
      <c r="J43" s="32">
        <f>IF(I43=$N$7,"n/a",IF(AND(I43=$N$5,D43=$N$6),1.5,IF(AND(I43=$N$4,D43=$N$5),2.5,IF(AND(I43=$N$3,D43=$N$4),3.5,IF(AND(I43=$N$6,D43=$N$5),1.49,IF(AND(I43=$N$5,D43=$N$4),2.49,IF(AND(I43=$N$4,D43=$N$3),3.49,E43)))))))</f>
        <v>3.5</v>
      </c>
      <c r="K43" s="202" t="s">
        <v>92</v>
      </c>
      <c r="L43" s="395"/>
    </row>
    <row r="44" spans="1:12" s="131" customFormat="1" ht="18" customHeight="1" thickBot="1" x14ac:dyDescent="0.25">
      <c r="A44" s="148" t="s">
        <v>35</v>
      </c>
      <c r="B44" s="149"/>
      <c r="C44" s="149"/>
      <c r="D44" s="150"/>
      <c r="E44" s="150"/>
      <c r="F44" s="150"/>
      <c r="G44" s="150"/>
      <c r="H44" s="150"/>
      <c r="I44" s="150"/>
      <c r="J44" s="150"/>
      <c r="K44" s="150"/>
      <c r="L44" s="392"/>
    </row>
    <row r="45" spans="1:12" s="136" customFormat="1" ht="30.75" customHeight="1" x14ac:dyDescent="0.2">
      <c r="A45" s="508" t="s">
        <v>143</v>
      </c>
      <c r="B45" s="603"/>
      <c r="C45" s="40"/>
      <c r="D45" s="50" t="s">
        <v>4</v>
      </c>
      <c r="E45" s="173">
        <f>IF(D45=$N$6,1,IF(D45=$N$5,2,IF(D45=$N$4,3,IF(D45=$N$3,4,"n/a"))))</f>
        <v>4</v>
      </c>
      <c r="F45" s="552" t="s">
        <v>239</v>
      </c>
      <c r="G45" s="553"/>
      <c r="H45" s="553"/>
      <c r="I45" s="553"/>
      <c r="J45" s="553"/>
      <c r="K45" s="554"/>
      <c r="L45" s="388"/>
    </row>
    <row r="46" spans="1:12" s="136" customFormat="1" ht="21" customHeight="1" x14ac:dyDescent="0.2">
      <c r="A46" s="577" t="s">
        <v>40</v>
      </c>
      <c r="B46" s="505"/>
      <c r="C46" s="40"/>
      <c r="D46" s="50" t="s">
        <v>43</v>
      </c>
      <c r="E46" s="173">
        <f>IF(D46=$N$6,1,IF(D46=$N$5,2,IF(D46=$N$4,3,IF(D46=$N$3,4,"n/a"))))</f>
        <v>2</v>
      </c>
      <c r="F46" s="556" t="s">
        <v>269</v>
      </c>
      <c r="G46" s="556"/>
      <c r="H46" s="556"/>
      <c r="I46" s="556"/>
      <c r="J46" s="556"/>
      <c r="K46" s="556"/>
      <c r="L46" s="388"/>
    </row>
    <row r="47" spans="1:12" s="108" customFormat="1" ht="20.25" customHeight="1" x14ac:dyDescent="0.2">
      <c r="A47" s="577" t="s">
        <v>145</v>
      </c>
      <c r="B47" s="505"/>
      <c r="C47" s="40"/>
      <c r="D47" s="50" t="s">
        <v>43</v>
      </c>
      <c r="E47" s="173">
        <f>IF(D47=$N$6,1,IF(D47=$N$5,2,IF(D47=$N$4,3,IF(D47=$N$3,4,"n/a"))))</f>
        <v>2</v>
      </c>
      <c r="F47" s="550" t="s">
        <v>240</v>
      </c>
      <c r="G47" s="550"/>
      <c r="H47" s="550"/>
      <c r="I47" s="550"/>
      <c r="J47" s="550"/>
      <c r="K47" s="550"/>
      <c r="L47" s="388"/>
    </row>
    <row r="48" spans="1:12" s="108" customFormat="1" ht="31.5" customHeight="1" thickBot="1" x14ac:dyDescent="0.25">
      <c r="A48" s="575" t="s">
        <v>146</v>
      </c>
      <c r="B48" s="576"/>
      <c r="C48" s="203"/>
      <c r="D48" s="177" t="s">
        <v>5</v>
      </c>
      <c r="E48" s="173">
        <f>IF(D48=$N$6,1,IF(D48=$N$5,2,IF(D48=$N$4,3,IF(D48=$N$3,4,"n/a"))))</f>
        <v>3</v>
      </c>
      <c r="F48" s="497" t="s">
        <v>270</v>
      </c>
      <c r="G48" s="498"/>
      <c r="H48" s="498"/>
      <c r="I48" s="498"/>
      <c r="J48" s="498"/>
      <c r="K48" s="499"/>
      <c r="L48" s="388"/>
    </row>
    <row r="49" spans="1:19" s="131" customFormat="1" ht="32.25" customHeight="1" thickBot="1" x14ac:dyDescent="0.25">
      <c r="A49" s="574"/>
      <c r="B49" s="604"/>
      <c r="C49" s="38" t="s">
        <v>24</v>
      </c>
      <c r="D49" s="29" t="str">
        <f>IF(E49&lt;1.5,"Low",IF(E49&lt;2.5,"Moderate",IF(E49&lt;3.5,"Substantial",IF(E49&lt;4.5,"High","n/a"))))</f>
        <v>Substantial</v>
      </c>
      <c r="E49" s="154">
        <f>IF(COUNT(E45:E48)=0,"n/a",AVERAGE(E45:E48))</f>
        <v>2.75</v>
      </c>
      <c r="F49" s="51">
        <f>E49</f>
        <v>2.75</v>
      </c>
      <c r="G49" s="226"/>
      <c r="H49" s="52" t="s">
        <v>23</v>
      </c>
      <c r="I49" s="337" t="str">
        <f>D49</f>
        <v>Substantial</v>
      </c>
      <c r="J49" s="93">
        <f>IF(I49=$N$7,"n/a",IF(AND(I49=$N$5,D49=$N$6),1.5,IF(AND(I49=$N$4,D49=$N$5),2.5,IF(AND(I49=$N$3,D49=$N$4),3.5,IF(AND(I49=$N$6,D49=$N$5),1.49,IF(AND(I49=$N$5,D49=$N$4),2.49,IF(AND(I49=$N$4,D49=$N$3),3.49,E49)))))))</f>
        <v>2.75</v>
      </c>
      <c r="K49" s="94" t="s">
        <v>92</v>
      </c>
      <c r="L49" s="392"/>
    </row>
    <row r="50" spans="1:19" s="131" customFormat="1" ht="22.5" customHeight="1" thickBot="1" x14ac:dyDescent="0.25">
      <c r="A50" s="151" t="s">
        <v>149</v>
      </c>
      <c r="B50" s="152"/>
      <c r="C50" s="179"/>
      <c r="D50" s="179"/>
      <c r="E50" s="180"/>
      <c r="F50" s="153"/>
      <c r="G50" s="153"/>
      <c r="H50" s="153"/>
      <c r="I50" s="153"/>
      <c r="J50" s="153"/>
      <c r="K50" s="153"/>
      <c r="L50" s="392"/>
    </row>
    <row r="51" spans="1:19" s="131" customFormat="1" ht="34.5" customHeight="1" x14ac:dyDescent="0.2">
      <c r="A51" s="517" t="s">
        <v>148</v>
      </c>
      <c r="B51" s="517"/>
      <c r="C51" s="203"/>
      <c r="D51" s="178" t="s">
        <v>5</v>
      </c>
      <c r="E51" s="172">
        <f>IF(D51=$N$6,1,IF(D51=$N$5,2,IF(D51=$N$4,3,IF(D51=$N$3,4,"n/a"))))</f>
        <v>3</v>
      </c>
      <c r="F51" s="552" t="s">
        <v>241</v>
      </c>
      <c r="G51" s="553"/>
      <c r="H51" s="553"/>
      <c r="I51" s="553"/>
      <c r="J51" s="553"/>
      <c r="K51" s="554"/>
      <c r="L51" s="392"/>
    </row>
    <row r="52" spans="1:19" s="131" customFormat="1" ht="34.5" customHeight="1" x14ac:dyDescent="0.2">
      <c r="A52" s="517" t="s">
        <v>144</v>
      </c>
      <c r="B52" s="517"/>
      <c r="C52" s="203"/>
      <c r="D52" s="178" t="s">
        <v>43</v>
      </c>
      <c r="E52" s="172">
        <f>IF(D52=$N$6,1,IF(D52=$N$5,2,IF(D52=$N$4,3,IF(D52=$N$3,4,"n/a"))))</f>
        <v>2</v>
      </c>
      <c r="F52" s="549" t="s">
        <v>242</v>
      </c>
      <c r="G52" s="550"/>
      <c r="H52" s="550"/>
      <c r="I52" s="550"/>
      <c r="J52" s="550"/>
      <c r="K52" s="551"/>
      <c r="L52" s="392"/>
    </row>
    <row r="53" spans="1:19" s="131" customFormat="1" ht="24.75" customHeight="1" x14ac:dyDescent="0.2">
      <c r="A53" s="508" t="s">
        <v>147</v>
      </c>
      <c r="B53" s="508"/>
      <c r="C53" s="40"/>
      <c r="D53" s="178" t="s">
        <v>4</v>
      </c>
      <c r="E53" s="172">
        <f>IF(D53=$N$6,1,IF(D53=$N$5,2,IF(D53=$N$4,3,IF(D53=$N$3,4,"n/a"))))</f>
        <v>4</v>
      </c>
      <c r="F53" s="555" t="s">
        <v>243</v>
      </c>
      <c r="G53" s="556"/>
      <c r="H53" s="556"/>
      <c r="I53" s="556"/>
      <c r="J53" s="556"/>
      <c r="K53" s="557"/>
      <c r="L53" s="392"/>
    </row>
    <row r="54" spans="1:19" s="131" customFormat="1" ht="21" customHeight="1" x14ac:dyDescent="0.2">
      <c r="A54" s="517" t="s">
        <v>150</v>
      </c>
      <c r="B54" s="517"/>
      <c r="C54" s="203"/>
      <c r="D54" s="50" t="s">
        <v>4</v>
      </c>
      <c r="E54" s="181">
        <f>IF(D54=$N$6,1,IF(D54=$N$5,2,IF(D54=$N$4,3,IF(D54=$N$3,4,"n/a"))))</f>
        <v>4</v>
      </c>
      <c r="F54" s="549" t="s">
        <v>244</v>
      </c>
      <c r="G54" s="513"/>
      <c r="H54" s="550"/>
      <c r="I54" s="550"/>
      <c r="J54" s="550"/>
      <c r="K54" s="551"/>
      <c r="L54" s="392"/>
    </row>
    <row r="55" spans="1:19" s="131" customFormat="1" ht="34.5" customHeight="1" thickBot="1" x14ac:dyDescent="0.25">
      <c r="A55" s="508" t="s">
        <v>151</v>
      </c>
      <c r="B55" s="508"/>
      <c r="C55" s="40"/>
      <c r="D55" s="178" t="s">
        <v>43</v>
      </c>
      <c r="E55" s="173">
        <f>IF(D55=$N$6,1,IF(D55=$N$5,2,IF(D55=$N$4,3,IF(D55=$N$3,4,"n/a"))))</f>
        <v>2</v>
      </c>
      <c r="F55" s="550" t="s">
        <v>245</v>
      </c>
      <c r="G55" s="550"/>
      <c r="H55" s="550"/>
      <c r="I55" s="550"/>
      <c r="J55" s="513"/>
      <c r="K55" s="550"/>
      <c r="L55" s="392"/>
    </row>
    <row r="56" spans="1:19" s="136" customFormat="1" ht="28.5" customHeight="1" thickBot="1" x14ac:dyDescent="0.25">
      <c r="A56" s="568"/>
      <c r="B56" s="569"/>
      <c r="C56" s="38" t="s">
        <v>24</v>
      </c>
      <c r="D56" s="29" t="str">
        <f>IF(E56&lt;1.5,"Low",IF(E56&lt;2.5,"Moderate",IF(E56&lt;3.5,"Substantial",IF(E56&lt;4.5,"High","n/a"))))</f>
        <v>Substantial</v>
      </c>
      <c r="E56" s="154">
        <f>IF(COUNT(E51:E55)=0,"n/a",AVERAGE(E51:E55))</f>
        <v>3</v>
      </c>
      <c r="F56" s="30">
        <f>E56</f>
        <v>3</v>
      </c>
      <c r="G56" s="226"/>
      <c r="H56" s="31" t="s">
        <v>23</v>
      </c>
      <c r="I56" s="28" t="str">
        <f>D56</f>
        <v>Substantial</v>
      </c>
      <c r="J56" s="32">
        <f>IF(I56=$N$7,"n/a",IF(AND(I56=$N$5,D56=$N$6),1.5,IF(AND(I56=$N$4,D56=$N$5),2.5,IF(AND(I56=$N$3,D56=$N$4),3.5,IF(AND(I56=$N$6,D56=$N$5),1.49,IF(AND(I56=$N$5,D56=$N$4),2.49,IF(AND(I56=$N$4,D56=$N$3),3.49,E56)))))))</f>
        <v>3</v>
      </c>
      <c r="K56" s="91" t="s">
        <v>92</v>
      </c>
      <c r="L56" s="388"/>
    </row>
    <row r="57" spans="1:19" s="108" customFormat="1" ht="19.5" customHeight="1" thickBot="1" x14ac:dyDescent="0.25">
      <c r="A57" s="148" t="s">
        <v>152</v>
      </c>
      <c r="B57" s="155"/>
      <c r="C57" s="204"/>
      <c r="D57" s="156"/>
      <c r="E57" s="156"/>
      <c r="F57" s="156"/>
      <c r="G57" s="156"/>
      <c r="H57" s="156"/>
      <c r="I57" s="156"/>
      <c r="J57" s="156"/>
      <c r="K57" s="156"/>
      <c r="L57" s="388"/>
    </row>
    <row r="58" spans="1:19" s="131" customFormat="1" ht="32.25" customHeight="1" x14ac:dyDescent="0.2">
      <c r="A58" s="508" t="s">
        <v>39</v>
      </c>
      <c r="B58" s="508"/>
      <c r="C58" s="40"/>
      <c r="D58" s="176" t="s">
        <v>4</v>
      </c>
      <c r="E58" s="181">
        <f>IF(D58=$N$6,1,IF(D58=$N$5,2,IF(D58=$N$4,3,IF(D58=$N$3,4,"n/a"))))</f>
        <v>4</v>
      </c>
      <c r="F58" s="562" t="s">
        <v>246</v>
      </c>
      <c r="G58" s="563"/>
      <c r="H58" s="563"/>
      <c r="I58" s="563"/>
      <c r="J58" s="563"/>
      <c r="K58" s="564"/>
      <c r="L58" s="392"/>
    </row>
    <row r="59" spans="1:19" s="131" customFormat="1" ht="32.25" customHeight="1" x14ac:dyDescent="0.2">
      <c r="A59" s="508" t="s">
        <v>36</v>
      </c>
      <c r="B59" s="508"/>
      <c r="C59" s="40"/>
      <c r="D59" s="50" t="s">
        <v>43</v>
      </c>
      <c r="E59" s="125">
        <f>IF(D59=$N$6,1,IF(D59=$N$5,2,IF(D59=$N$4,3,IF(D59=$N$3,4,"n/a"))))</f>
        <v>2</v>
      </c>
      <c r="F59" s="549" t="s">
        <v>247</v>
      </c>
      <c r="G59" s="550"/>
      <c r="H59" s="550"/>
      <c r="I59" s="550"/>
      <c r="J59" s="550"/>
      <c r="K59" s="551"/>
      <c r="L59" s="392"/>
    </row>
    <row r="60" spans="1:19" s="131" customFormat="1" ht="48.75" customHeight="1" x14ac:dyDescent="0.2">
      <c r="A60" s="508" t="s">
        <v>37</v>
      </c>
      <c r="B60" s="508"/>
      <c r="C60" s="40"/>
      <c r="D60" s="50" t="s">
        <v>43</v>
      </c>
      <c r="E60" s="125">
        <f>IF(D60=$N$6,1,IF(D60=$N$5,2,IF(D60=$N$4,3,IF(D60=$N$3,4,"n/a"))))</f>
        <v>2</v>
      </c>
      <c r="F60" s="549" t="s">
        <v>248</v>
      </c>
      <c r="G60" s="550"/>
      <c r="H60" s="550"/>
      <c r="I60" s="550"/>
      <c r="J60" s="550"/>
      <c r="K60" s="551"/>
      <c r="L60" s="396"/>
    </row>
    <row r="61" spans="1:19" s="131" customFormat="1" ht="21" customHeight="1" thickBot="1" x14ac:dyDescent="0.25">
      <c r="A61" s="517" t="s">
        <v>38</v>
      </c>
      <c r="B61" s="517"/>
      <c r="C61" s="203"/>
      <c r="D61" s="186" t="s">
        <v>5</v>
      </c>
      <c r="E61" s="185">
        <f>IF(D61=$N$6,1,IF(D61=$N$5,2,IF(D61=$N$4,3,IF(D61=$N$3,4,"n/a"))))</f>
        <v>3</v>
      </c>
      <c r="F61" s="497" t="s">
        <v>249</v>
      </c>
      <c r="G61" s="498"/>
      <c r="H61" s="498"/>
      <c r="I61" s="498"/>
      <c r="J61" s="498"/>
      <c r="K61" s="499"/>
      <c r="L61" s="392"/>
    </row>
    <row r="62" spans="1:19" s="136" customFormat="1" ht="28.5" customHeight="1" thickBot="1" x14ac:dyDescent="0.25">
      <c r="A62" s="518"/>
      <c r="B62" s="519"/>
      <c r="C62" s="38" t="s">
        <v>24</v>
      </c>
      <c r="D62" s="29" t="str">
        <f>IF(E62&lt;1.5,"Low",IF(E62&lt;2.5,"Moderate",IF(E62&lt;3.5,"Substantial",IF(E62&lt;4.5,"High","n/a"))))</f>
        <v>Substantial</v>
      </c>
      <c r="E62" s="154">
        <f>IF(COUNT(E58:E61)=0,"n/a",AVERAGE(E58:E61))</f>
        <v>2.75</v>
      </c>
      <c r="F62" s="51">
        <f>E62</f>
        <v>2.75</v>
      </c>
      <c r="G62" s="127"/>
      <c r="H62" s="52" t="s">
        <v>23</v>
      </c>
      <c r="I62" s="337" t="str">
        <f>D62</f>
        <v>Substantial</v>
      </c>
      <c r="J62" s="93">
        <f>IF(I62=$N$7,"n/a",IF(AND(I62=$N$5,D62=$N$6),1.5,IF(AND(I62=$N$4,D62=$N$5),2.5,IF(AND(I62=$N$3,D62=$N$4),3.5,IF(AND(I62=$N$6,D62=$N$5),1.49,IF(AND(I62=$N$5,D62=$N$4),2.49,IF(AND(I62=$N$4,D62=$N$3),3.49,E62)))))))</f>
        <v>2.75</v>
      </c>
      <c r="K62" s="338" t="s">
        <v>92</v>
      </c>
      <c r="L62" s="388"/>
    </row>
    <row r="63" spans="1:19" s="108" customFormat="1" ht="21.75" customHeight="1" x14ac:dyDescent="0.2">
      <c r="A63" s="208" t="s">
        <v>153</v>
      </c>
      <c r="B63" s="147"/>
      <c r="C63" s="155"/>
      <c r="D63" s="147"/>
      <c r="E63" s="204"/>
      <c r="F63" s="204"/>
      <c r="G63" s="204"/>
      <c r="H63" s="204"/>
      <c r="I63" s="204"/>
      <c r="J63" s="204"/>
      <c r="K63" s="207"/>
      <c r="L63" s="388"/>
    </row>
    <row r="64" spans="1:19" s="157" customFormat="1" ht="47.25" customHeight="1" x14ac:dyDescent="0.2">
      <c r="A64" s="504" t="s">
        <v>154</v>
      </c>
      <c r="B64" s="505"/>
      <c r="C64" s="40"/>
      <c r="D64" s="205" t="s">
        <v>43</v>
      </c>
      <c r="E64" s="206">
        <f>IF(D64=$N$6,1,IF(D64=$N$5,2,IF(D64=$N$4,3,IF(D64=$N$3,4,"n/a"))))</f>
        <v>2</v>
      </c>
      <c r="F64" s="496" t="s">
        <v>250</v>
      </c>
      <c r="G64" s="496"/>
      <c r="H64" s="496"/>
      <c r="I64" s="496"/>
      <c r="J64" s="496"/>
      <c r="K64" s="496"/>
      <c r="L64" s="397"/>
      <c r="S64" s="158"/>
    </row>
    <row r="65" spans="1:19" s="157" customFormat="1" ht="48.75" customHeight="1" thickBot="1" x14ac:dyDescent="0.25">
      <c r="A65" s="509" t="s">
        <v>155</v>
      </c>
      <c r="B65" s="510"/>
      <c r="C65" s="201"/>
      <c r="D65" s="175" t="s">
        <v>43</v>
      </c>
      <c r="E65" s="173">
        <f>IF(D65=$N$6,1,IF(D65=$N$5,2,IF(D65=$N$4,3,IF(D65=$N$3,4,"n/a"))))</f>
        <v>2</v>
      </c>
      <c r="F65" s="497" t="s">
        <v>251</v>
      </c>
      <c r="G65" s="498"/>
      <c r="H65" s="498"/>
      <c r="I65" s="498"/>
      <c r="J65" s="498"/>
      <c r="K65" s="499"/>
      <c r="L65" s="397"/>
      <c r="S65" s="158"/>
    </row>
    <row r="66" spans="1:19" s="157" customFormat="1" ht="30" customHeight="1" thickBot="1" x14ac:dyDescent="0.25">
      <c r="A66" s="506"/>
      <c r="B66" s="507"/>
      <c r="C66" s="38" t="s">
        <v>24</v>
      </c>
      <c r="D66" s="29" t="str">
        <f>IF(E66&lt;1.5,"Low",IF(E66&lt;2.5,"Moderate",IF(E66&lt;3.5,"Substantial",IF(E66&lt;4.5,"High","n/a"))))</f>
        <v>Moderate</v>
      </c>
      <c r="E66" s="154">
        <f>IF(COUNT(E64:E65)=0,"n/a",AVERAGE(E64:E65))</f>
        <v>2</v>
      </c>
      <c r="F66" s="51">
        <f>E66</f>
        <v>2</v>
      </c>
      <c r="G66" s="226"/>
      <c r="H66" s="52" t="s">
        <v>23</v>
      </c>
      <c r="I66" s="337" t="str">
        <f>D66</f>
        <v>Moderate</v>
      </c>
      <c r="J66" s="93">
        <f>IF(I66=$N$7,"n/a",IF(AND(I66=$N$5,D66=$N$6),1.5,IF(AND(I66=$N$4,D66=$N$5),2.5,IF(AND(I66=$N$3,D66=$N$4),3.5,IF(AND(I66=$N$6,D66=$N$5),1.49,IF(AND(I66=$N$5,D66=$N$4),2.49,IF(AND(I66=$N$4,D66=$N$3),3.49,E66)))))))</f>
        <v>2</v>
      </c>
      <c r="K66" s="339" t="s">
        <v>92</v>
      </c>
      <c r="L66" s="398"/>
      <c r="S66" s="158"/>
    </row>
    <row r="67" spans="1:19" s="161" customFormat="1" ht="24.75" customHeight="1" thickBot="1" x14ac:dyDescent="0.25">
      <c r="A67" s="159" t="s">
        <v>221</v>
      </c>
      <c r="B67" s="160"/>
      <c r="C67" s="218"/>
      <c r="D67" s="218"/>
      <c r="E67" s="218"/>
      <c r="F67" s="218"/>
      <c r="G67" s="218"/>
      <c r="H67" s="218"/>
      <c r="I67" s="218"/>
      <c r="J67" s="218"/>
      <c r="K67" s="219"/>
      <c r="L67" s="390" t="s">
        <v>97</v>
      </c>
      <c r="Q67" s="162"/>
    </row>
    <row r="68" spans="1:19" s="163" customFormat="1" ht="23.25" customHeight="1" x14ac:dyDescent="0.2">
      <c r="A68" s="212" t="s">
        <v>214</v>
      </c>
      <c r="B68" s="213"/>
      <c r="C68" s="215"/>
      <c r="D68" s="216"/>
      <c r="E68" s="216"/>
      <c r="F68" s="216"/>
      <c r="G68" s="216"/>
      <c r="H68" s="216"/>
      <c r="I68" s="216"/>
      <c r="J68" s="216"/>
      <c r="K68" s="217"/>
      <c r="L68" s="397"/>
    </row>
    <row r="69" spans="1:19" s="163" customFormat="1" ht="24.75" customHeight="1" x14ac:dyDescent="0.2">
      <c r="A69" s="531" t="s">
        <v>53</v>
      </c>
      <c r="B69" s="602"/>
      <c r="C69" s="234"/>
      <c r="D69" s="235" t="s">
        <v>5</v>
      </c>
      <c r="E69" s="125">
        <f>IF(D69=$N$6,1,IF(D69=$N$5,2,IF(D69=$N$4,3,IF(D69=$N$3,4,"n/a"))))</f>
        <v>3</v>
      </c>
      <c r="F69" s="526" t="s">
        <v>283</v>
      </c>
      <c r="G69" s="526"/>
      <c r="H69" s="526"/>
      <c r="I69" s="526"/>
      <c r="J69" s="526"/>
      <c r="K69" s="526"/>
      <c r="L69" s="390" t="s">
        <v>97</v>
      </c>
    </row>
    <row r="70" spans="1:19" s="163" customFormat="1" ht="33.75" customHeight="1" thickBot="1" x14ac:dyDescent="0.25">
      <c r="A70" s="511" t="s">
        <v>54</v>
      </c>
      <c r="B70" s="512"/>
      <c r="C70" s="236"/>
      <c r="D70" s="175" t="s">
        <v>5</v>
      </c>
      <c r="E70" s="185">
        <f>IF(D70=$N$6,1,IF(D70=$N$5,2,IF(D70=$N$4,3,IF(D70=$N$3,4,"n/a"))))</f>
        <v>3</v>
      </c>
      <c r="F70" s="520" t="s">
        <v>271</v>
      </c>
      <c r="G70" s="521"/>
      <c r="H70" s="520"/>
      <c r="I70" s="520"/>
      <c r="J70" s="521"/>
      <c r="K70" s="520"/>
      <c r="L70" s="390" t="s">
        <v>97</v>
      </c>
    </row>
    <row r="71" spans="1:19" s="163" customFormat="1" ht="27" customHeight="1" thickBot="1" x14ac:dyDescent="0.25">
      <c r="A71" s="515"/>
      <c r="B71" s="516"/>
      <c r="C71" s="222" t="s">
        <v>24</v>
      </c>
      <c r="D71" s="48" t="str">
        <f>IF(E71&lt;1.5,"Low",IF(E71&lt;2.5,"Moderate",IF(E71&lt;3.5,"Substantial",IF(E71&lt;4.5,"High","n/a"))))</f>
        <v>Substantial</v>
      </c>
      <c r="E71" s="154">
        <f>IF(COUNT(E69:E70)=0,"n/a",AVERAGE(E69:E70))</f>
        <v>3</v>
      </c>
      <c r="F71" s="30">
        <f>E71</f>
        <v>3</v>
      </c>
      <c r="G71" s="226"/>
      <c r="H71" s="31" t="s">
        <v>23</v>
      </c>
      <c r="I71" s="28" t="str">
        <f>D71</f>
        <v>Substantial</v>
      </c>
      <c r="J71" s="32">
        <f>IF(I71=$N$7,"n/a",IF(AND(I71=$N$5,D71=$N$6),1.5,IF(AND(I71=$N$4,D71=$N$5),2.5,IF(AND(I71=$N$3,D71=$N$4),3.5,IF(AND(I71=$N$6,D71=$N$5),1.49,IF(AND(I71=$N$5,D71=$N$4),2.49,IF(AND(I71=$N$4,D71=$N$3),3.49,E71)))))))</f>
        <v>3</v>
      </c>
      <c r="K71" s="191" t="s">
        <v>92</v>
      </c>
      <c r="L71" s="397"/>
    </row>
    <row r="72" spans="1:19" s="163" customFormat="1" ht="20.25" customHeight="1" x14ac:dyDescent="0.2">
      <c r="A72" s="325" t="s">
        <v>44</v>
      </c>
      <c r="B72" s="215"/>
      <c r="C72" s="216"/>
      <c r="D72" s="209"/>
      <c r="E72" s="210"/>
      <c r="F72" s="216"/>
      <c r="G72" s="216"/>
      <c r="H72" s="216"/>
      <c r="I72" s="216"/>
      <c r="J72" s="216"/>
      <c r="K72" s="217"/>
      <c r="L72" s="397"/>
    </row>
    <row r="73" spans="1:19" s="163" customFormat="1" ht="36" customHeight="1" x14ac:dyDescent="0.2">
      <c r="A73" s="500" t="s">
        <v>75</v>
      </c>
      <c r="B73" s="501"/>
      <c r="C73" s="237"/>
      <c r="D73" s="178" t="s">
        <v>43</v>
      </c>
      <c r="E73" s="125">
        <f>IF(D73=$N$6,1,IF(D73=$N$5,2,IF(D73=$N$4,3,IF(D73=$N$3,4,"n/a"))))</f>
        <v>2</v>
      </c>
      <c r="F73" s="607" t="s">
        <v>284</v>
      </c>
      <c r="G73" s="520"/>
      <c r="H73" s="520"/>
      <c r="I73" s="520"/>
      <c r="J73" s="520"/>
      <c r="K73" s="608"/>
      <c r="L73" s="390"/>
    </row>
    <row r="74" spans="1:19" s="163" customFormat="1" ht="33.75" customHeight="1" thickBot="1" x14ac:dyDescent="0.25">
      <c r="A74" s="511" t="s">
        <v>58</v>
      </c>
      <c r="B74" s="512"/>
      <c r="C74" s="238"/>
      <c r="D74" s="177" t="s">
        <v>5</v>
      </c>
      <c r="E74" s="185">
        <f>IF(D74=$N$6,1,IF(D74=$N$5,2,IF(D74=$N$4,3,IF(D74=$N$3,4,"n/a"))))</f>
        <v>3</v>
      </c>
      <c r="F74" s="599" t="s">
        <v>252</v>
      </c>
      <c r="G74" s="600"/>
      <c r="H74" s="600"/>
      <c r="I74" s="600"/>
      <c r="J74" s="600"/>
      <c r="K74" s="620"/>
      <c r="L74" s="390" t="s">
        <v>97</v>
      </c>
    </row>
    <row r="75" spans="1:19" s="163" customFormat="1" ht="25.5" customHeight="1" thickBot="1" x14ac:dyDescent="0.25">
      <c r="A75" s="527"/>
      <c r="B75" s="528"/>
      <c r="C75" s="47" t="s">
        <v>24</v>
      </c>
      <c r="D75" s="29" t="str">
        <f>IF(E75&lt;1.5,"Low",IF(E75&lt;2.5,"Moderate",IF(E75&lt;3.5,"Substantial",IF(E75&lt;4.5,"High","n/a"))))</f>
        <v>Substantial</v>
      </c>
      <c r="E75" s="154">
        <f>IF(COUNT(E73:E74)=0,"n/a",AVERAGE(E73:E74))</f>
        <v>2.5</v>
      </c>
      <c r="F75" s="51">
        <f>E75</f>
        <v>2.5</v>
      </c>
      <c r="G75" s="226"/>
      <c r="H75" s="52" t="s">
        <v>23</v>
      </c>
      <c r="I75" s="337" t="str">
        <f>D75</f>
        <v>Substantial</v>
      </c>
      <c r="J75" s="93">
        <f>IF(I75=$N$7,"n/a",IF(AND(I75=$N$5,D75=$N$6),1.5,IF(AND(I75=$N$4,D75=$N$5),2.5,IF(AND(I75=$N$3,D75=$N$4),3.5,IF(AND(I75=$N$6,D75=$N$5),1.49,IF(AND(I75=$N$5,D75=$N$4),2.49,IF(AND(I75=$N$4,D75=$N$3),3.49,E75)))))))</f>
        <v>2.5</v>
      </c>
      <c r="K75" s="94" t="s">
        <v>92</v>
      </c>
      <c r="L75" s="397"/>
    </row>
    <row r="76" spans="1:19" s="163" customFormat="1" ht="21" customHeight="1" x14ac:dyDescent="0.2">
      <c r="A76" s="212" t="s">
        <v>55</v>
      </c>
      <c r="B76" s="213"/>
      <c r="C76" s="209"/>
      <c r="D76" s="209"/>
      <c r="E76" s="209"/>
      <c r="F76" s="209"/>
      <c r="G76" s="209"/>
      <c r="H76" s="209"/>
      <c r="I76" s="209"/>
      <c r="J76" s="209"/>
      <c r="K76" s="211"/>
      <c r="L76" s="397"/>
    </row>
    <row r="77" spans="1:19" s="163" customFormat="1" ht="35.25" customHeight="1" x14ac:dyDescent="0.2">
      <c r="A77" s="531" t="s">
        <v>56</v>
      </c>
      <c r="B77" s="602"/>
      <c r="C77" s="239"/>
      <c r="D77" s="178" t="s">
        <v>5</v>
      </c>
      <c r="E77" s="125">
        <f>IF(D77=$N$6,1,IF(D77=$N$5,2,IF(D77=$N$4,3,IF(D77=$N$3,4,"n/a"))))</f>
        <v>3</v>
      </c>
      <c r="F77" s="526" t="s">
        <v>285</v>
      </c>
      <c r="G77" s="526"/>
      <c r="H77" s="526"/>
      <c r="I77" s="526"/>
      <c r="J77" s="526"/>
      <c r="K77" s="526"/>
      <c r="L77" s="397"/>
    </row>
    <row r="78" spans="1:19" s="163" customFormat="1" ht="26.25" customHeight="1" x14ac:dyDescent="0.2">
      <c r="A78" s="531" t="s">
        <v>57</v>
      </c>
      <c r="B78" s="532"/>
      <c r="C78" s="237"/>
      <c r="D78" s="50" t="s">
        <v>5</v>
      </c>
      <c r="E78" s="125">
        <f>IF(D78=$N$6,1,IF(D78=$N$5,2,IF(D78=$N$4,3,IF(D78=$N$3,4,"n/a"))))</f>
        <v>3</v>
      </c>
      <c r="F78" s="520" t="s">
        <v>253</v>
      </c>
      <c r="G78" s="520"/>
      <c r="H78" s="520"/>
      <c r="I78" s="520"/>
      <c r="J78" s="520"/>
      <c r="K78" s="520"/>
      <c r="L78" s="390" t="s">
        <v>97</v>
      </c>
    </row>
    <row r="79" spans="1:19" s="163" customFormat="1" ht="24" customHeight="1" thickBot="1" x14ac:dyDescent="0.25">
      <c r="A79" s="531" t="s">
        <v>76</v>
      </c>
      <c r="B79" s="532"/>
      <c r="C79" s="240"/>
      <c r="D79" s="177" t="s">
        <v>5</v>
      </c>
      <c r="E79" s="185">
        <f>IF(D79=$N$6,1,IF(D79=$N$5,2,IF(D79=$N$4,3,IF(D79=$N$3,4,"n/a"))))</f>
        <v>3</v>
      </c>
      <c r="F79" s="520" t="s">
        <v>254</v>
      </c>
      <c r="G79" s="521"/>
      <c r="H79" s="520"/>
      <c r="I79" s="520"/>
      <c r="J79" s="521"/>
      <c r="K79" s="520"/>
      <c r="L79" s="390" t="s">
        <v>97</v>
      </c>
    </row>
    <row r="80" spans="1:19" s="163" customFormat="1" ht="27.75" customHeight="1" thickBot="1" x14ac:dyDescent="0.25">
      <c r="A80" s="527"/>
      <c r="B80" s="528"/>
      <c r="C80" s="47" t="s">
        <v>24</v>
      </c>
      <c r="D80" s="29" t="str">
        <f>IF(E80&lt;1.5,"Low",IF(E80&lt;2.5,"Moderate",IF(E80&lt;3.5,"Substantial",IF(E80&lt;4.5,"High","n/a"))))</f>
        <v>Substantial</v>
      </c>
      <c r="E80" s="154">
        <f>IF(COUNT(E77:E79)=0,"n/a",AVERAGE(E77:E79))</f>
        <v>3</v>
      </c>
      <c r="F80" s="30">
        <f>E80</f>
        <v>3</v>
      </c>
      <c r="G80" s="226"/>
      <c r="H80" s="31" t="s">
        <v>23</v>
      </c>
      <c r="I80" s="28" t="str">
        <f>D80</f>
        <v>Substantial</v>
      </c>
      <c r="J80" s="32">
        <f>IF(I80=$N$7,"n/a",IF(AND(I80=$N$5,D80=$N$6),1.5,IF(AND(I80=$N$4,D80=$N$5),2.5,IF(AND(I80=$N$3,D80=$N$4),3.5,IF(AND(I80=$N$6,D80=$N$5),1.49,IF(AND(I80=$N$5,D80=$N$4),2.49,IF(AND(I80=$N$4,D80=$N$3),3.49,E80)))))))</f>
        <v>3</v>
      </c>
      <c r="K80" s="91" t="s">
        <v>92</v>
      </c>
      <c r="L80" s="397"/>
    </row>
    <row r="81" spans="1:17" s="163" customFormat="1" ht="21" customHeight="1" x14ac:dyDescent="0.2">
      <c r="A81" s="214" t="s">
        <v>59</v>
      </c>
      <c r="B81" s="209"/>
      <c r="C81" s="209"/>
      <c r="D81" s="209"/>
      <c r="E81" s="209"/>
      <c r="F81" s="209"/>
      <c r="G81" s="209"/>
      <c r="H81" s="209"/>
      <c r="I81" s="209"/>
      <c r="J81" s="209"/>
      <c r="K81" s="211"/>
      <c r="L81" s="397"/>
    </row>
    <row r="82" spans="1:17" s="163" customFormat="1" ht="34.5" customHeight="1" x14ac:dyDescent="0.2">
      <c r="A82" s="531" t="s">
        <v>78</v>
      </c>
      <c r="B82" s="602"/>
      <c r="C82" s="239"/>
      <c r="D82" s="178" t="s">
        <v>5</v>
      </c>
      <c r="E82" s="125">
        <f>IF(D82=$N$6,1,IF(D82=$N$5,2,IF(D82=$N$4,3,IF(D82=$N$3,4,"n/a"))))</f>
        <v>3</v>
      </c>
      <c r="F82" s="526" t="s">
        <v>286</v>
      </c>
      <c r="G82" s="526"/>
      <c r="H82" s="526"/>
      <c r="I82" s="526"/>
      <c r="J82" s="526"/>
      <c r="K82" s="526"/>
      <c r="L82" s="397"/>
    </row>
    <row r="83" spans="1:17" s="163" customFormat="1" ht="27.75" customHeight="1" thickBot="1" x14ac:dyDescent="0.25">
      <c r="A83" s="511" t="s">
        <v>79</v>
      </c>
      <c r="B83" s="512"/>
      <c r="C83" s="240"/>
      <c r="D83" s="177" t="s">
        <v>5</v>
      </c>
      <c r="E83" s="185">
        <f>IF(D83=$N$6,1,IF(D83=$N$5,2,IF(D83=$N$4,3,IF(D83=$N$3,4,"n/a"))))</f>
        <v>3</v>
      </c>
      <c r="F83" s="599" t="s">
        <v>272</v>
      </c>
      <c r="G83" s="600"/>
      <c r="H83" s="600"/>
      <c r="I83" s="600"/>
      <c r="J83" s="600"/>
      <c r="K83" s="601"/>
      <c r="L83" s="390" t="s">
        <v>97</v>
      </c>
      <c r="Q83" s="164"/>
    </row>
    <row r="84" spans="1:17" s="163" customFormat="1" ht="26.25" customHeight="1" thickBot="1" x14ac:dyDescent="0.25">
      <c r="A84" s="220"/>
      <c r="B84" s="221"/>
      <c r="C84" s="222" t="s">
        <v>24</v>
      </c>
      <c r="D84" s="29" t="str">
        <f>IF(E84&lt;1.5,"Low",IF(E84&lt;2.5,"Moderate",IF(E84&lt;3.5,"Substantial",IF(E84&lt;4.5,"High","n/a"))))</f>
        <v>Substantial</v>
      </c>
      <c r="E84" s="154">
        <f>IF(COUNT(E82:E83)=0,"n/a",AVERAGE(E82:E83))</f>
        <v>3</v>
      </c>
      <c r="F84" s="51">
        <f>E84</f>
        <v>3</v>
      </c>
      <c r="G84" s="227"/>
      <c r="H84" s="336" t="s">
        <v>23</v>
      </c>
      <c r="I84" s="337" t="str">
        <f>D84</f>
        <v>Substantial</v>
      </c>
      <c r="J84" s="93">
        <f>IF(I84=$N$7,"n/a",IF(AND(I84=$N$5,D84=$N$6),1.5,IF(AND(I84=$N$4,D84=$N$5),2.5,IF(AND(I84=$N$3,D84=$N$4),3.5,IF(AND(I84=$N$6,D84=$N$5),1.49,IF(AND(I84=$N$5,D84=$N$4),2.49,IF(AND(I84=$N$4,D84=$N$3),3.49,E84)))))))</f>
        <v>3</v>
      </c>
      <c r="K84" s="338" t="s">
        <v>92</v>
      </c>
      <c r="L84" s="397"/>
      <c r="Q84" s="165"/>
    </row>
    <row r="85" spans="1:17" s="163" customFormat="1" ht="26.25" customHeight="1" thickBot="1" x14ac:dyDescent="0.25">
      <c r="A85" s="301" t="s">
        <v>222</v>
      </c>
      <c r="B85" s="300"/>
      <c r="C85" s="300"/>
      <c r="D85" s="300"/>
      <c r="E85" s="300"/>
      <c r="F85" s="300"/>
      <c r="G85" s="300"/>
      <c r="H85" s="300"/>
      <c r="I85" s="300"/>
      <c r="J85" s="300"/>
      <c r="K85" s="300"/>
      <c r="L85" s="397"/>
      <c r="Q85" s="165"/>
    </row>
    <row r="86" spans="1:17" s="163" customFormat="1" ht="21.75" customHeight="1" x14ac:dyDescent="0.2">
      <c r="A86" s="406" t="s">
        <v>178</v>
      </c>
      <c r="B86" s="302"/>
      <c r="C86" s="302"/>
      <c r="D86" s="302"/>
      <c r="E86" s="302"/>
      <c r="F86" s="302"/>
      <c r="G86" s="302"/>
      <c r="H86" s="302"/>
      <c r="I86" s="302"/>
      <c r="J86" s="302"/>
      <c r="K86" s="303"/>
      <c r="L86" s="397"/>
      <c r="Q86" s="165"/>
    </row>
    <row r="87" spans="1:17" s="163" customFormat="1" ht="33.75" customHeight="1" x14ac:dyDescent="0.2">
      <c r="A87" s="539" t="s">
        <v>156</v>
      </c>
      <c r="B87" s="540"/>
      <c r="C87" s="304"/>
      <c r="D87" s="235" t="s">
        <v>5</v>
      </c>
      <c r="E87" s="223">
        <f>IF(D87=$N$6,1,IF(D87=$N$5,2,IF(D87=$N$4,3,IF(D87=$N$3,4,"n/a"))))</f>
        <v>3</v>
      </c>
      <c r="F87" s="526" t="s">
        <v>287</v>
      </c>
      <c r="G87" s="526"/>
      <c r="H87" s="526"/>
      <c r="I87" s="526"/>
      <c r="J87" s="526"/>
      <c r="K87" s="526"/>
      <c r="L87" s="397"/>
      <c r="Q87" s="165"/>
    </row>
    <row r="88" spans="1:17" s="163" customFormat="1" ht="33.75" customHeight="1" x14ac:dyDescent="0.2">
      <c r="A88" s="539" t="s">
        <v>157</v>
      </c>
      <c r="B88" s="540"/>
      <c r="C88" s="304"/>
      <c r="D88" s="235" t="s">
        <v>5</v>
      </c>
      <c r="E88" s="223">
        <f>IF(D88=$N$6,1,IF(D88=$N$5,2,IF(D88=$N$4,3,IF(D88=$N$3,4,"n/a"))))</f>
        <v>3</v>
      </c>
      <c r="F88" s="526" t="s">
        <v>273</v>
      </c>
      <c r="G88" s="526"/>
      <c r="H88" s="526"/>
      <c r="I88" s="526"/>
      <c r="J88" s="526"/>
      <c r="K88" s="526"/>
      <c r="L88" s="390" t="s">
        <v>97</v>
      </c>
      <c r="Q88" s="165"/>
    </row>
    <row r="89" spans="1:17" s="163" customFormat="1" ht="30.75" customHeight="1" x14ac:dyDescent="0.2">
      <c r="A89" s="539" t="s">
        <v>158</v>
      </c>
      <c r="B89" s="540"/>
      <c r="C89" s="304"/>
      <c r="D89" s="235" t="s">
        <v>5</v>
      </c>
      <c r="E89" s="223">
        <f>IF(D89=$N$6,1,IF(D89=$N$5,2,IF(D89=$N$4,3,IF(D89=$N$3,4,"n/a"))))</f>
        <v>3</v>
      </c>
      <c r="F89" s="526" t="s">
        <v>255</v>
      </c>
      <c r="G89" s="526"/>
      <c r="H89" s="526"/>
      <c r="I89" s="526"/>
      <c r="J89" s="526"/>
      <c r="K89" s="526"/>
      <c r="L89" s="397"/>
      <c r="Q89" s="165"/>
    </row>
    <row r="90" spans="1:17" s="163" customFormat="1" ht="45.75" customHeight="1" thickBot="1" x14ac:dyDescent="0.25">
      <c r="A90" s="539" t="s">
        <v>179</v>
      </c>
      <c r="B90" s="540"/>
      <c r="C90" s="304"/>
      <c r="D90" s="235" t="s">
        <v>43</v>
      </c>
      <c r="E90" s="223">
        <f>IF(D90=$N$6,1,IF(D90=$N$5,2,IF(D90=$N$4,3,IF(D90=$N$3,4,"n/a"))))</f>
        <v>2</v>
      </c>
      <c r="F90" s="526" t="s">
        <v>256</v>
      </c>
      <c r="G90" s="526"/>
      <c r="H90" s="526"/>
      <c r="I90" s="526"/>
      <c r="J90" s="541"/>
      <c r="K90" s="526"/>
      <c r="L90" s="397"/>
      <c r="Q90" s="165"/>
    </row>
    <row r="91" spans="1:17" s="163" customFormat="1" ht="26.25" customHeight="1" thickBot="1" x14ac:dyDescent="0.25">
      <c r="A91" s="544"/>
      <c r="B91" s="545"/>
      <c r="C91" s="305" t="s">
        <v>24</v>
      </c>
      <c r="D91" s="29" t="str">
        <f>IF(E91&lt;1.5,"Low",IF(E91&lt;2.5,"Moderate",IF(E91&lt;3.5,"Substantial",IF(E91&lt;4.5,"High","n/a"))))</f>
        <v>Substantial</v>
      </c>
      <c r="E91" s="154">
        <f>IF(COUNT(E87:E90)=0,"n/a",AVERAGE(E87:E90))</f>
        <v>2.75</v>
      </c>
      <c r="F91" s="30">
        <f>E91</f>
        <v>2.75</v>
      </c>
      <c r="G91" s="227"/>
      <c r="H91" s="53" t="s">
        <v>23</v>
      </c>
      <c r="I91" s="28" t="str">
        <f>D91</f>
        <v>Substantial</v>
      </c>
      <c r="J91" s="32">
        <f>IF(I91=$N$7,"n/a",IF(AND(I91=$N$5,D91=$N$6),1.5,IF(AND(I91=$N$4,D91=$N$5),2.5,IF(AND(I91=$N$3,D91=$N$4),3.5,IF(AND(I91=$N$6,D91=$N$5),1.49,IF(AND(I91=$N$5,D91=$N$4),2.49,IF(AND(I91=$N$4,D91=$N$3),3.49,E91)))))))</f>
        <v>2.75</v>
      </c>
      <c r="K91" s="91" t="s">
        <v>92</v>
      </c>
      <c r="L91" s="397"/>
      <c r="Q91" s="165"/>
    </row>
    <row r="92" spans="1:17" s="163" customFormat="1" ht="21" customHeight="1" x14ac:dyDescent="0.2">
      <c r="A92" s="406" t="s">
        <v>169</v>
      </c>
      <c r="B92" s="302"/>
      <c r="C92" s="302"/>
      <c r="D92" s="302"/>
      <c r="E92" s="302"/>
      <c r="F92" s="302"/>
      <c r="G92" s="302"/>
      <c r="H92" s="302"/>
      <c r="I92" s="302"/>
      <c r="J92" s="302"/>
      <c r="K92" s="303"/>
      <c r="L92" s="397"/>
      <c r="Q92" s="165"/>
    </row>
    <row r="93" spans="1:17" s="163" customFormat="1" ht="47.25" customHeight="1" x14ac:dyDescent="0.2">
      <c r="A93" s="539" t="s">
        <v>170</v>
      </c>
      <c r="B93" s="540"/>
      <c r="C93" s="304"/>
      <c r="D93" s="178" t="s">
        <v>5</v>
      </c>
      <c r="E93" s="223">
        <f>IF(D93=$N$6,1,IF(D93=$N$5,2,IF(D93=$N$4,3,IF(D93=$N$3,4,"n/a"))))</f>
        <v>3</v>
      </c>
      <c r="F93" s="526" t="s">
        <v>274</v>
      </c>
      <c r="G93" s="526"/>
      <c r="H93" s="526"/>
      <c r="I93" s="526"/>
      <c r="J93" s="526"/>
      <c r="K93" s="526"/>
      <c r="L93" s="397"/>
      <c r="Q93" s="165"/>
    </row>
    <row r="94" spans="1:17" s="163" customFormat="1" ht="31.5" customHeight="1" thickBot="1" x14ac:dyDescent="0.25">
      <c r="A94" s="613" t="s">
        <v>181</v>
      </c>
      <c r="B94" s="614"/>
      <c r="C94" s="306"/>
      <c r="D94" s="177" t="s">
        <v>5</v>
      </c>
      <c r="E94" s="185">
        <f>IF(D94=$N$6,1,IF(D94=$N$5,2,IF(D94=$N$4,3,IF(D94=$N$3,4,"n/a"))))</f>
        <v>3</v>
      </c>
      <c r="F94" s="611" t="s">
        <v>288</v>
      </c>
      <c r="G94" s="612"/>
      <c r="H94" s="612"/>
      <c r="I94" s="612"/>
      <c r="J94" s="612"/>
      <c r="K94" s="610"/>
      <c r="L94" s="390" t="s">
        <v>97</v>
      </c>
      <c r="Q94" s="165"/>
    </row>
    <row r="95" spans="1:17" s="163" customFormat="1" ht="26.25" customHeight="1" thickBot="1" x14ac:dyDescent="0.25">
      <c r="A95" s="615"/>
      <c r="B95" s="616"/>
      <c r="C95" s="305" t="s">
        <v>24</v>
      </c>
      <c r="D95" s="29" t="str">
        <f>IF(E95&lt;1.5,"Low",IF(E95&lt;2.5,"Moderate",IF(E95&lt;3.5,"Substantial",IF(E95&lt;4.5,"High","n/a"))))</f>
        <v>Substantial</v>
      </c>
      <c r="E95" s="154">
        <f>IF(COUNT(E93:E94)=0,"n/a",AVERAGE(E93:E94))</f>
        <v>3</v>
      </c>
      <c r="F95" s="30">
        <f>E95</f>
        <v>3</v>
      </c>
      <c r="G95" s="226"/>
      <c r="H95" s="31" t="s">
        <v>23</v>
      </c>
      <c r="I95" s="28" t="str">
        <f>D95</f>
        <v>Substantial</v>
      </c>
      <c r="J95" s="32">
        <f>IF(I95=$N$7,"n/a",IF(AND(I95=$N$5,D95=$N$6),1.5,IF(AND(I95=$N$4,D95=$N$5),2.5,IF(AND(I95=$N$3,D95=$N$4),3.5,IF(AND(I95=$N$6,D95=$N$5),1.49,IF(AND(I95=$N$5,D95=$N$4),2.49,IF(AND(I95=$N$4,D95=$N$3),3.49,E95)))))))</f>
        <v>3</v>
      </c>
      <c r="K95" s="91" t="s">
        <v>92</v>
      </c>
      <c r="L95" s="397"/>
      <c r="Q95" s="165"/>
    </row>
    <row r="96" spans="1:17" s="163" customFormat="1" ht="21" customHeight="1" x14ac:dyDescent="0.2">
      <c r="A96" s="406" t="s">
        <v>160</v>
      </c>
      <c r="B96" s="302"/>
      <c r="C96" s="302"/>
      <c r="D96" s="302"/>
      <c r="E96" s="302"/>
      <c r="F96" s="302"/>
      <c r="G96" s="302"/>
      <c r="H96" s="302"/>
      <c r="I96" s="302"/>
      <c r="J96" s="302"/>
      <c r="K96" s="303"/>
      <c r="L96" s="397"/>
      <c r="Q96" s="165"/>
    </row>
    <row r="97" spans="1:17" s="163" customFormat="1" ht="33.75" customHeight="1" x14ac:dyDescent="0.2">
      <c r="A97" s="539" t="s">
        <v>161</v>
      </c>
      <c r="B97" s="540"/>
      <c r="C97" s="307"/>
      <c r="D97" s="178" t="s">
        <v>5</v>
      </c>
      <c r="E97" s="125">
        <f>IF(D97=$N$6,1,IF(D97=$N$5,2,IF(D97=$N$4,3,IF(D97=$N$3,4,"n/a"))))</f>
        <v>3</v>
      </c>
      <c r="F97" s="526" t="s">
        <v>257</v>
      </c>
      <c r="G97" s="526"/>
      <c r="H97" s="526"/>
      <c r="I97" s="526"/>
      <c r="J97" s="526"/>
      <c r="K97" s="526"/>
      <c r="L97" s="390" t="s">
        <v>97</v>
      </c>
      <c r="Q97" s="165"/>
    </row>
    <row r="98" spans="1:17" s="163" customFormat="1" ht="33" customHeight="1" x14ac:dyDescent="0.2">
      <c r="A98" s="613" t="s">
        <v>162</v>
      </c>
      <c r="B98" s="617"/>
      <c r="C98" s="307"/>
      <c r="D98" s="50" t="s">
        <v>43</v>
      </c>
      <c r="E98" s="125">
        <f>IF(D98=$N$6,1,IF(D98=$N$5,2,IF(D98=$N$4,3,IF(D98=$N$3,4,"n/a"))))</f>
        <v>2</v>
      </c>
      <c r="F98" s="607" t="s">
        <v>275</v>
      </c>
      <c r="G98" s="520"/>
      <c r="H98" s="520"/>
      <c r="I98" s="520"/>
      <c r="J98" s="520"/>
      <c r="K98" s="608"/>
      <c r="L98" s="390" t="s">
        <v>97</v>
      </c>
      <c r="P98" s="323"/>
      <c r="Q98" s="165"/>
    </row>
    <row r="99" spans="1:17" s="163" customFormat="1" ht="31.5" customHeight="1" thickBot="1" x14ac:dyDescent="0.25">
      <c r="A99" s="618" t="s">
        <v>163</v>
      </c>
      <c r="B99" s="619"/>
      <c r="C99" s="308"/>
      <c r="D99" s="298" t="s">
        <v>5</v>
      </c>
      <c r="E99" s="299">
        <f>IF(D99=$N$6,1,IF(D99=$N$5,2,IF(D99=$N$4,3,IF(D99=$N$3,4,"n/a"))))</f>
        <v>3</v>
      </c>
      <c r="F99" s="609" t="s">
        <v>289</v>
      </c>
      <c r="G99" s="521"/>
      <c r="H99" s="521"/>
      <c r="I99" s="521"/>
      <c r="J99" s="521"/>
      <c r="K99" s="610"/>
      <c r="L99" s="397"/>
      <c r="P99" s="323"/>
      <c r="Q99" s="165"/>
    </row>
    <row r="100" spans="1:17" s="163" customFormat="1" ht="26.25" customHeight="1" thickBot="1" x14ac:dyDescent="0.25">
      <c r="A100" s="605"/>
      <c r="B100" s="606"/>
      <c r="C100" s="305" t="s">
        <v>24</v>
      </c>
      <c r="D100" s="29" t="str">
        <f>IF(E100&lt;1.5,"Low",IF(E100&lt;2.5,"Moderate",IF(E100&lt;3.5,"Substantial",IF(E100&lt;4.5,"High","n/a"))))</f>
        <v>Substantial</v>
      </c>
      <c r="E100" s="154">
        <f>IF(COUNT(E97:E99)=0,"n/a",AVERAGE(E97:E99))</f>
        <v>2.6666666666666665</v>
      </c>
      <c r="F100" s="30">
        <f>E100</f>
        <v>2.6666666666666665</v>
      </c>
      <c r="G100" s="226"/>
      <c r="H100" s="31" t="s">
        <v>23</v>
      </c>
      <c r="I100" s="28" t="str">
        <f>D100</f>
        <v>Substantial</v>
      </c>
      <c r="J100" s="32">
        <f>IF(I100=$N$7,"n/a",IF(AND(I100=$N$5,D100=$N$6),1.5,IF(AND(I100=$N$4,D100=$N$5),2.5,IF(AND(I100=$N$3,D100=$N$4),3.5,IF(AND(I100=$N$6,D100=$N$5),1.49,IF(AND(I100=$N$5,D100=$N$4),2.49,IF(AND(I100=$N$4,D100=$N$3),3.49,E100)))))))</f>
        <v>2.6666666666666665</v>
      </c>
      <c r="K100" s="91" t="s">
        <v>92</v>
      </c>
      <c r="L100" s="397"/>
      <c r="P100" s="323"/>
      <c r="Q100" s="165"/>
    </row>
    <row r="101" spans="1:17" s="163" customFormat="1" ht="23.25" customHeight="1" thickBot="1" x14ac:dyDescent="0.25">
      <c r="A101" s="166" t="s">
        <v>223</v>
      </c>
      <c r="B101" s="167"/>
      <c r="C101" s="167"/>
      <c r="D101" s="167"/>
      <c r="E101" s="167"/>
      <c r="F101" s="167"/>
      <c r="G101" s="167"/>
      <c r="H101" s="167"/>
      <c r="I101" s="167"/>
      <c r="J101" s="167"/>
      <c r="K101" s="167"/>
      <c r="L101" s="397"/>
      <c r="M101" s="165"/>
    </row>
    <row r="102" spans="1:17" s="163" customFormat="1" ht="20.25" customHeight="1" x14ac:dyDescent="0.2">
      <c r="A102" s="407" t="s">
        <v>165</v>
      </c>
      <c r="B102" s="224"/>
      <c r="C102" s="224"/>
      <c r="D102" s="224"/>
      <c r="E102" s="224"/>
      <c r="F102" s="224"/>
      <c r="G102" s="224"/>
      <c r="H102" s="224"/>
      <c r="I102" s="224"/>
      <c r="J102" s="224"/>
      <c r="K102" s="225"/>
      <c r="L102" s="397"/>
    </row>
    <row r="103" spans="1:17" s="163" customFormat="1" ht="30.75" customHeight="1" x14ac:dyDescent="0.2">
      <c r="A103" s="524" t="s">
        <v>184</v>
      </c>
      <c r="B103" s="525"/>
      <c r="C103" s="241"/>
      <c r="D103" s="235" t="s">
        <v>43</v>
      </c>
      <c r="E103" s="223">
        <f>IF(D103=$N$6,1,IF(D103=$N$5,2,IF(D103=$N$4,3,IF(D103=$N$3,4,"n/a"))))</f>
        <v>2</v>
      </c>
      <c r="F103" s="526" t="s">
        <v>258</v>
      </c>
      <c r="G103" s="526"/>
      <c r="H103" s="526"/>
      <c r="I103" s="526"/>
      <c r="J103" s="526"/>
      <c r="K103" s="526"/>
      <c r="L103" s="390" t="s">
        <v>97</v>
      </c>
      <c r="Q103" s="165"/>
    </row>
    <row r="104" spans="1:17" s="163" customFormat="1" ht="32.25" customHeight="1" x14ac:dyDescent="0.2">
      <c r="A104" s="595" t="s">
        <v>185</v>
      </c>
      <c r="B104" s="596"/>
      <c r="C104" s="242"/>
      <c r="D104" s="205" t="s">
        <v>43</v>
      </c>
      <c r="E104" s="125">
        <f>IF(D104=$N$6,1,IF(D104=$N$5,2,IF(D104=$N$4,3,IF(D104=$N$3,4,"n/a"))))</f>
        <v>2</v>
      </c>
      <c r="F104" s="520" t="s">
        <v>259</v>
      </c>
      <c r="G104" s="520"/>
      <c r="H104" s="520"/>
      <c r="I104" s="520"/>
      <c r="J104" s="520"/>
      <c r="K104" s="520"/>
      <c r="L104" s="390" t="s">
        <v>97</v>
      </c>
      <c r="Q104" s="168"/>
    </row>
    <row r="105" spans="1:17" ht="31.5" customHeight="1" thickBot="1" x14ac:dyDescent="0.25">
      <c r="A105" s="537" t="s">
        <v>186</v>
      </c>
      <c r="B105" s="538"/>
      <c r="C105" s="243"/>
      <c r="D105" s="175" t="s">
        <v>43</v>
      </c>
      <c r="E105" s="185">
        <f>IF(D105=$N$6,1,IF(D105=$N$5,2,IF(D105=$N$4,3,IF(D105=$N$3,4,"n/a"))))</f>
        <v>2</v>
      </c>
      <c r="F105" s="520" t="s">
        <v>260</v>
      </c>
      <c r="G105" s="521"/>
      <c r="H105" s="520"/>
      <c r="I105" s="520"/>
      <c r="J105" s="521"/>
      <c r="K105" s="520"/>
      <c r="L105" s="390" t="s">
        <v>97</v>
      </c>
    </row>
    <row r="106" spans="1:17" ht="32.25" customHeight="1" thickBot="1" x14ac:dyDescent="0.25">
      <c r="A106" s="542"/>
      <c r="B106" s="543"/>
      <c r="C106" s="41" t="s">
        <v>24</v>
      </c>
      <c r="D106" s="29" t="str">
        <f>IF(E106&lt;1.5,"Low",IF(E106&lt;2.5,"Moderate",IF(E106&lt;3.5,"Substantial",IF(E106&lt;4.5,"High","n/a"))))</f>
        <v>Moderate</v>
      </c>
      <c r="E106" s="154">
        <f>IF(COUNT(E103:E105)=0,"n/a",AVERAGE(E103:E105))</f>
        <v>2</v>
      </c>
      <c r="F106" s="30">
        <f>E106</f>
        <v>2</v>
      </c>
      <c r="G106" s="227"/>
      <c r="H106" s="53" t="s">
        <v>23</v>
      </c>
      <c r="I106" s="28" t="str">
        <f>D106</f>
        <v>Moderate</v>
      </c>
      <c r="J106" s="32">
        <f>IF(I106=$N$7,"n/a",IF(AND(I106=$N$5,D106=$N$6),1.5,IF(AND(I106=$N$4,D106=$N$5),2.5,IF(AND(I106=$N$3,D106=$N$4),3.5,IF(AND(I106=$N$6,D106=$N$5),1.49,IF(AND(I106=$N$5,D106=$N$4),2.49,IF(AND(I106=$N$4,D106=$N$3),3.49,E106)))))))</f>
        <v>2</v>
      </c>
      <c r="K106" s="91" t="s">
        <v>92</v>
      </c>
      <c r="L106" s="392"/>
    </row>
    <row r="107" spans="1:17" ht="19.5" customHeight="1" x14ac:dyDescent="0.2">
      <c r="A107" s="408" t="s">
        <v>166</v>
      </c>
      <c r="B107" s="224"/>
      <c r="C107" s="224"/>
      <c r="D107" s="224"/>
      <c r="E107" s="224"/>
      <c r="F107" s="224"/>
      <c r="G107" s="224"/>
      <c r="H107" s="224"/>
      <c r="I107" s="224"/>
      <c r="J107" s="224"/>
      <c r="K107" s="225"/>
      <c r="L107" s="392"/>
    </row>
    <row r="108" spans="1:17" ht="31.5" customHeight="1" x14ac:dyDescent="0.2">
      <c r="A108" s="524" t="s">
        <v>187</v>
      </c>
      <c r="B108" s="525"/>
      <c r="C108" s="241"/>
      <c r="D108" s="178" t="s">
        <v>5</v>
      </c>
      <c r="E108" s="223">
        <f>IF(D108=$N$6,1,IF(D108=$N$5,2,IF(D108=$N$4,3,IF(D108=$N$3,4,"n/a"))))</f>
        <v>3</v>
      </c>
      <c r="F108" s="526" t="s">
        <v>261</v>
      </c>
      <c r="G108" s="526"/>
      <c r="H108" s="526"/>
      <c r="I108" s="526"/>
      <c r="J108" s="526"/>
      <c r="K108" s="526"/>
      <c r="L108" s="392"/>
    </row>
    <row r="109" spans="1:17" ht="31.5" customHeight="1" thickBot="1" x14ac:dyDescent="0.25">
      <c r="A109" s="597" t="s">
        <v>188</v>
      </c>
      <c r="B109" s="598"/>
      <c r="C109" s="244"/>
      <c r="D109" s="177" t="s">
        <v>43</v>
      </c>
      <c r="E109" s="185">
        <f>IF(D109=$N$6,1,IF(D109=$N$5,2,IF(D109=$N$4,3,IF(D109=$N$3,4,"n/a"))))</f>
        <v>2</v>
      </c>
      <c r="F109" s="611" t="s">
        <v>262</v>
      </c>
      <c r="G109" s="612"/>
      <c r="H109" s="612"/>
      <c r="I109" s="612"/>
      <c r="J109" s="612"/>
      <c r="K109" s="610"/>
      <c r="L109" s="392"/>
    </row>
    <row r="110" spans="1:17" ht="27" customHeight="1" thickBot="1" x14ac:dyDescent="0.25">
      <c r="A110" s="522"/>
      <c r="B110" s="523"/>
      <c r="C110" s="41" t="s">
        <v>24</v>
      </c>
      <c r="D110" s="29" t="str">
        <f>IF(E110&lt;1.5,"Low",IF(E110&lt;2.5,"Moderate",IF(E110&lt;3.5,"Substantial",IF(E110&lt;4.5,"High","n/a"))))</f>
        <v>Substantial</v>
      </c>
      <c r="E110" s="154">
        <f>IF(COUNT(E108:E109)=0,"n/a",AVERAGE(E108:E109))</f>
        <v>2.5</v>
      </c>
      <c r="F110" s="30">
        <f>E110</f>
        <v>2.5</v>
      </c>
      <c r="G110" s="226"/>
      <c r="H110" s="31" t="s">
        <v>23</v>
      </c>
      <c r="I110" s="28" t="str">
        <f>D110</f>
        <v>Substantial</v>
      </c>
      <c r="J110" s="32">
        <f>IF(I110=$N$7,"n/a",IF(AND(I110=$N$5,D110=$N$6),1.5,IF(AND(I110=$N$4,D110=$N$5),2.5,IF(AND(I110=$N$3,D110=$N$4),3.5,IF(AND(I110=$N$6,D110=$N$5),1.49,IF(AND(I110=$N$5,D110=$N$4),2.49,IF(AND(I110=$N$4,D110=$N$3),3.49,E110)))))))</f>
        <v>2.5</v>
      </c>
      <c r="K110" s="91" t="s">
        <v>92</v>
      </c>
      <c r="L110" s="392"/>
    </row>
    <row r="111" spans="1:17" ht="21" customHeight="1" x14ac:dyDescent="0.2">
      <c r="A111" s="408" t="s">
        <v>167</v>
      </c>
      <c r="B111" s="224"/>
      <c r="C111" s="224"/>
      <c r="D111" s="224"/>
      <c r="E111" s="224"/>
      <c r="F111" s="224"/>
      <c r="G111" s="224"/>
      <c r="H111" s="224"/>
      <c r="I111" s="224"/>
      <c r="J111" s="224"/>
      <c r="K111" s="225"/>
      <c r="L111" s="392"/>
      <c r="Q111" s="169"/>
    </row>
    <row r="112" spans="1:17" ht="29.25" customHeight="1" x14ac:dyDescent="0.2">
      <c r="A112" s="524" t="s">
        <v>189</v>
      </c>
      <c r="B112" s="525"/>
      <c r="C112" s="241"/>
      <c r="D112" s="235" t="s">
        <v>5</v>
      </c>
      <c r="E112" s="223">
        <f>IF(D112=$N$6,1,IF(D112=$N$5,2,IF(D112=$N$4,3,IF(D112=$N$3,4,"n/a"))))</f>
        <v>3</v>
      </c>
      <c r="F112" s="526" t="s">
        <v>263</v>
      </c>
      <c r="G112" s="526"/>
      <c r="H112" s="526"/>
      <c r="I112" s="526"/>
      <c r="J112" s="526"/>
      <c r="K112" s="526"/>
      <c r="L112" s="392"/>
    </row>
    <row r="113" spans="1:12" ht="30.75" customHeight="1" x14ac:dyDescent="0.2">
      <c r="A113" s="595" t="s">
        <v>190</v>
      </c>
      <c r="B113" s="596"/>
      <c r="C113" s="242"/>
      <c r="D113" s="205" t="s">
        <v>43</v>
      </c>
      <c r="E113" s="125">
        <f>IF(D113=$N$6,1,IF(D113=$N$5,2,IF(D113=$N$4,3,IF(D113=$N$3,4,"n/a"))))</f>
        <v>2</v>
      </c>
      <c r="F113" s="607" t="s">
        <v>264</v>
      </c>
      <c r="G113" s="520"/>
      <c r="H113" s="520"/>
      <c r="I113" s="520"/>
      <c r="J113" s="520"/>
      <c r="K113" s="608"/>
      <c r="L113" s="392"/>
    </row>
    <row r="114" spans="1:12" ht="42.75" customHeight="1" thickBot="1" x14ac:dyDescent="0.25">
      <c r="A114" s="537" t="s">
        <v>168</v>
      </c>
      <c r="B114" s="538"/>
      <c r="C114" s="243"/>
      <c r="D114" s="175" t="s">
        <v>80</v>
      </c>
      <c r="E114" s="185">
        <f>IF(D114=$N$6,1,IF(D114=$N$5,2,IF(D114=$N$4,3,IF(D114=$N$3,4,"n/a"))))</f>
        <v>1</v>
      </c>
      <c r="F114" s="609" t="s">
        <v>265</v>
      </c>
      <c r="G114" s="521"/>
      <c r="H114" s="521"/>
      <c r="I114" s="521"/>
      <c r="J114" s="521"/>
      <c r="K114" s="610"/>
      <c r="L114" s="390" t="s">
        <v>97</v>
      </c>
    </row>
    <row r="115" spans="1:12" ht="26.25" customHeight="1" thickBot="1" x14ac:dyDescent="0.25">
      <c r="A115" s="529"/>
      <c r="B115" s="530"/>
      <c r="C115" s="41" t="s">
        <v>24</v>
      </c>
      <c r="D115" s="29" t="str">
        <f>IF(E115&lt;1.5,"Low",IF(E115&lt;2.5,"Moderate",IF(E115&lt;3.5,"Substantial",IF(E115&lt;4.5,"High","n/a"))))</f>
        <v>Moderate</v>
      </c>
      <c r="E115" s="154">
        <f>IF(COUNT(E112:E114)=0,"n/a",AVERAGE(E112:E114))</f>
        <v>2</v>
      </c>
      <c r="F115" s="30">
        <f>E115</f>
        <v>2</v>
      </c>
      <c r="G115" s="226"/>
      <c r="H115" s="31" t="s">
        <v>23</v>
      </c>
      <c r="I115" s="28" t="str">
        <f>D115</f>
        <v>Moderate</v>
      </c>
      <c r="J115" s="32">
        <f>IF(I115=$N$7,"n/a",IF(AND(I115=$N$5,D115=$N$6),1.5,IF(AND(I115=$N$4,D115=$N$5),2.5,IF(AND(I115=$N$3,D115=$N$4),3.5,IF(AND(I115=$N$6,D115=$N$5),1.49,IF(AND(I115=$N$5,D115=$N$4),2.49,IF(AND(I115=$N$4,D115=$N$3),3.49,E115)))))))</f>
        <v>2</v>
      </c>
      <c r="K115" s="91" t="s">
        <v>92</v>
      </c>
      <c r="L115" s="392"/>
    </row>
    <row r="116" spans="1:12" ht="23.25" customHeight="1" x14ac:dyDescent="0.2">
      <c r="A116" s="408" t="s">
        <v>171</v>
      </c>
      <c r="B116" s="224"/>
      <c r="C116" s="224"/>
      <c r="D116" s="224"/>
      <c r="E116" s="224"/>
      <c r="F116" s="224"/>
      <c r="G116" s="224"/>
      <c r="H116" s="224"/>
      <c r="I116" s="224"/>
      <c r="J116" s="224"/>
      <c r="K116" s="225"/>
      <c r="L116" s="392"/>
    </row>
    <row r="117" spans="1:12" ht="33" customHeight="1" x14ac:dyDescent="0.2">
      <c r="A117" s="535" t="s">
        <v>172</v>
      </c>
      <c r="B117" s="536"/>
      <c r="C117" s="245"/>
      <c r="D117" s="178" t="s">
        <v>19</v>
      </c>
      <c r="E117" s="125" t="str">
        <f>IF(D117=$N$6,1,IF(D117=$N$5,2,IF(D117=$N$4,3,IF(D117=$N$3,4,"n/a"))))</f>
        <v>n/a</v>
      </c>
      <c r="F117" s="526" t="s">
        <v>16</v>
      </c>
      <c r="G117" s="526"/>
      <c r="H117" s="526"/>
      <c r="I117" s="526"/>
      <c r="J117" s="526"/>
      <c r="K117" s="526"/>
      <c r="L117" s="390"/>
    </row>
    <row r="118" spans="1:12" ht="33" customHeight="1" x14ac:dyDescent="0.2">
      <c r="A118" s="535" t="s">
        <v>173</v>
      </c>
      <c r="B118" s="536"/>
      <c r="C118" s="242"/>
      <c r="D118" s="205" t="s">
        <v>19</v>
      </c>
      <c r="E118" s="125" t="str">
        <f>IF(D118=$N$6,1,IF(D118=$N$5,2,IF(D118=$N$4,3,IF(D118=$N$3,4,"n/a"))))</f>
        <v>n/a</v>
      </c>
      <c r="F118" s="607" t="s">
        <v>16</v>
      </c>
      <c r="G118" s="520"/>
      <c r="H118" s="520"/>
      <c r="I118" s="520"/>
      <c r="J118" s="520"/>
      <c r="K118" s="608"/>
      <c r="L118" s="390"/>
    </row>
    <row r="119" spans="1:12" ht="34.5" customHeight="1" thickBot="1" x14ac:dyDescent="0.25">
      <c r="A119" s="533" t="s">
        <v>196</v>
      </c>
      <c r="B119" s="534"/>
      <c r="C119" s="245"/>
      <c r="D119" s="177" t="s">
        <v>19</v>
      </c>
      <c r="E119" s="185" t="str">
        <f>IF(D119=$N$6,1,IF(D119=$N$5,2,IF(D119=$N$4,3,IF(D119=$N$3,4,"n/a"))))</f>
        <v>n/a</v>
      </c>
      <c r="F119" s="609" t="s">
        <v>16</v>
      </c>
      <c r="G119" s="521"/>
      <c r="H119" s="521"/>
      <c r="I119" s="521"/>
      <c r="J119" s="521"/>
      <c r="K119" s="610"/>
      <c r="L119" s="390"/>
    </row>
    <row r="120" spans="1:12" ht="27" customHeight="1" thickBot="1" x14ac:dyDescent="0.25">
      <c r="A120" s="522"/>
      <c r="B120" s="523"/>
      <c r="C120" s="41" t="s">
        <v>24</v>
      </c>
      <c r="D120" s="29" t="str">
        <f>IF(E120&lt;1.5,"Low",IF(E120&lt;2.5,"Moderate",IF(E120&lt;3.5,"Substantial",IF(E120&lt;4.5,"High","n/a"))))</f>
        <v>n/a</v>
      </c>
      <c r="E120" s="154" t="str">
        <f>IF(COUNT(E117:E119)=0,"n/a",AVERAGE(E117:E119))</f>
        <v>n/a</v>
      </c>
      <c r="F120" s="30" t="str">
        <f>E120</f>
        <v>n/a</v>
      </c>
      <c r="G120" s="226"/>
      <c r="H120" s="31" t="s">
        <v>23</v>
      </c>
      <c r="I120" s="28" t="str">
        <f>D120</f>
        <v>n/a</v>
      </c>
      <c r="J120" s="32" t="str">
        <f>IF(I120=$N$7,"n/a",IF(AND(I120=$N$5,D120=$N$6),1.5,IF(AND(I120=$N$4,D120=$N$5),2.5,IF(AND(I120=$N$3,D120=$N$4),3.5,IF(AND(I120=$N$6,D120=$N$5),1.49,IF(AND(I120=$N$5,D120=$N$4),2.49,IF(AND(I120=$N$4,D120=$N$3),3.49,E120)))))))</f>
        <v>n/a</v>
      </c>
      <c r="K120" s="91" t="s">
        <v>92</v>
      </c>
      <c r="L120" s="392"/>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zoomScaleSheetLayoutView="115" workbookViewId="0">
      <selection activeCell="B10" sqref="B10"/>
    </sheetView>
  </sheetViews>
  <sheetFormatPr baseColWidth="10" defaultColWidth="8.85546875" defaultRowHeight="12.75" x14ac:dyDescent="0.2"/>
  <cols>
    <col min="1" max="1" width="12.85546875" style="95" customWidth="1"/>
    <col min="2" max="2" width="126" style="95" customWidth="1"/>
    <col min="3" max="3" width="8.85546875" style="95"/>
    <col min="4" max="5" width="17.7109375" style="95" customWidth="1"/>
    <col min="6" max="6" width="17.85546875" style="95" customWidth="1"/>
    <col min="7" max="16384" width="8.85546875" style="95"/>
  </cols>
  <sheetData>
    <row r="1" spans="1:2" ht="24" customHeight="1" thickBot="1" x14ac:dyDescent="0.25">
      <c r="A1" s="621" t="s">
        <v>123</v>
      </c>
      <c r="B1" s="622"/>
    </row>
    <row r="2" spans="1:2" s="163" customFormat="1" ht="23.25" customHeight="1" x14ac:dyDescent="0.2">
      <c r="A2" s="623" t="s">
        <v>212</v>
      </c>
      <c r="B2" s="624"/>
    </row>
    <row r="3" spans="1:2" ht="40.5" customHeight="1" x14ac:dyDescent="0.2">
      <c r="A3" s="400" t="s">
        <v>201</v>
      </c>
      <c r="B3" s="405" t="s">
        <v>197</v>
      </c>
    </row>
    <row r="4" spans="1:2" ht="36" customHeight="1" x14ac:dyDescent="0.2">
      <c r="A4" s="423" t="s">
        <v>202</v>
      </c>
      <c r="B4" s="97" t="s">
        <v>199</v>
      </c>
    </row>
    <row r="5" spans="1:2" ht="36" customHeight="1" thickBot="1" x14ac:dyDescent="0.25">
      <c r="A5" s="400" t="s">
        <v>216</v>
      </c>
      <c r="B5" s="403" t="s">
        <v>217</v>
      </c>
    </row>
    <row r="6" spans="1:2" ht="23.25" customHeight="1" x14ac:dyDescent="0.2">
      <c r="A6" s="625" t="s">
        <v>198</v>
      </c>
      <c r="B6" s="626"/>
    </row>
    <row r="7" spans="1:2" ht="21.75" customHeight="1" x14ac:dyDescent="0.2">
      <c r="A7" s="399" t="s">
        <v>137</v>
      </c>
      <c r="B7" s="264"/>
    </row>
    <row r="8" spans="1:2" ht="37.5" customHeight="1" x14ac:dyDescent="0.2">
      <c r="A8" s="96">
        <v>1</v>
      </c>
      <c r="B8" s="405" t="s">
        <v>200</v>
      </c>
    </row>
    <row r="9" spans="1:2" ht="22.5" customHeight="1" x14ac:dyDescent="0.25">
      <c r="A9" s="399" t="s">
        <v>135</v>
      </c>
      <c r="B9" s="263"/>
    </row>
    <row r="10" spans="1:2" ht="130.5" customHeight="1" x14ac:dyDescent="0.2">
      <c r="A10" s="404">
        <f>+A8+1</f>
        <v>2</v>
      </c>
      <c r="B10" s="97" t="s">
        <v>213</v>
      </c>
    </row>
    <row r="11" spans="1:2" ht="27" customHeight="1" x14ac:dyDescent="0.2">
      <c r="A11" s="404">
        <f>+A10+1</f>
        <v>3</v>
      </c>
      <c r="B11" s="97" t="s">
        <v>203</v>
      </c>
    </row>
    <row r="12" spans="1:2" ht="23.25" customHeight="1" x14ac:dyDescent="0.2">
      <c r="A12" s="404">
        <f t="shared" ref="A12:A13" si="0">+A11+1</f>
        <v>4</v>
      </c>
      <c r="B12" s="97" t="s">
        <v>210</v>
      </c>
    </row>
    <row r="13" spans="1:2" ht="114" customHeight="1" x14ac:dyDescent="0.2">
      <c r="A13" s="404">
        <f t="shared" si="0"/>
        <v>5</v>
      </c>
      <c r="B13" s="97" t="s">
        <v>211</v>
      </c>
    </row>
    <row r="14" spans="1:2" ht="22.5" customHeight="1" x14ac:dyDescent="0.2">
      <c r="A14" s="399" t="s">
        <v>136</v>
      </c>
      <c r="B14" s="264"/>
    </row>
    <row r="15" spans="1:2" ht="54.75" customHeight="1" x14ac:dyDescent="0.2">
      <c r="A15" s="404">
        <f>+A13+1</f>
        <v>6</v>
      </c>
      <c r="B15" s="97" t="s">
        <v>204</v>
      </c>
    </row>
    <row r="16" spans="1:2" ht="23.25" customHeight="1" x14ac:dyDescent="0.2">
      <c r="A16" s="404">
        <f t="shared" ref="A16:A18" si="1">+A15+1</f>
        <v>7</v>
      </c>
      <c r="B16" s="97" t="s">
        <v>205</v>
      </c>
    </row>
    <row r="17" spans="1:6" ht="24.75" customHeight="1" x14ac:dyDescent="0.2">
      <c r="A17" s="404">
        <f t="shared" si="1"/>
        <v>8</v>
      </c>
      <c r="B17" s="97" t="s">
        <v>206</v>
      </c>
    </row>
    <row r="18" spans="1:6" ht="24.75" customHeight="1" x14ac:dyDescent="0.2">
      <c r="A18" s="404">
        <f t="shared" si="1"/>
        <v>9</v>
      </c>
      <c r="B18" s="97" t="s">
        <v>207</v>
      </c>
    </row>
    <row r="19" spans="1:6" ht="21.75" customHeight="1" x14ac:dyDescent="0.2">
      <c r="A19" s="399" t="s">
        <v>137</v>
      </c>
      <c r="B19" s="264"/>
    </row>
    <row r="20" spans="1:6" ht="40.5" customHeight="1" thickBot="1" x14ac:dyDescent="0.25">
      <c r="A20" s="96">
        <f>+A18+1</f>
        <v>10</v>
      </c>
      <c r="B20" s="403" t="s">
        <v>208</v>
      </c>
    </row>
    <row r="21" spans="1:6" ht="52.5" customHeight="1" thickBot="1" x14ac:dyDescent="0.25">
      <c r="A21" s="402" t="s">
        <v>125</v>
      </c>
      <c r="B21" s="265" t="s">
        <v>209</v>
      </c>
      <c r="E21" s="14"/>
      <c r="F21" s="14"/>
    </row>
    <row r="24" spans="1:6" ht="17.25" customHeight="1" x14ac:dyDescent="0.2">
      <c r="A24" s="401" t="s">
        <v>94</v>
      </c>
      <c r="B24" s="401" t="s">
        <v>93</v>
      </c>
    </row>
    <row r="25" spans="1:6" x14ac:dyDescent="0.2">
      <c r="A25" s="98" t="s">
        <v>95</v>
      </c>
      <c r="B25" s="98" t="s">
        <v>73</v>
      </c>
    </row>
    <row r="26" spans="1:6" x14ac:dyDescent="0.2">
      <c r="A26" s="98" t="s">
        <v>96</v>
      </c>
      <c r="B26" s="98" t="s">
        <v>73</v>
      </c>
    </row>
    <row r="27" spans="1:6" x14ac:dyDescent="0.2">
      <c r="A27" s="98" t="s">
        <v>98</v>
      </c>
      <c r="B27" s="99" t="s">
        <v>99</v>
      </c>
    </row>
    <row r="28" spans="1:6" ht="36" x14ac:dyDescent="0.2">
      <c r="A28" s="100">
        <v>2.1</v>
      </c>
      <c r="B28" s="101" t="s">
        <v>64</v>
      </c>
    </row>
    <row r="29" spans="1:6" x14ac:dyDescent="0.2">
      <c r="A29" s="102" t="s">
        <v>100</v>
      </c>
      <c r="B29" s="102" t="s">
        <v>65</v>
      </c>
    </row>
    <row r="30" spans="1:6" x14ac:dyDescent="0.2">
      <c r="A30" s="102" t="s">
        <v>101</v>
      </c>
      <c r="B30" s="102" t="s">
        <v>48</v>
      </c>
    </row>
    <row r="31" spans="1:6" ht="24" x14ac:dyDescent="0.2">
      <c r="A31" s="103" t="s">
        <v>102</v>
      </c>
      <c r="B31" s="102" t="s">
        <v>67</v>
      </c>
    </row>
    <row r="32" spans="1:6" x14ac:dyDescent="0.2">
      <c r="A32" s="104" t="s">
        <v>103</v>
      </c>
      <c r="B32" s="104" t="s">
        <v>33</v>
      </c>
    </row>
    <row r="33" spans="1:3" ht="24" x14ac:dyDescent="0.2">
      <c r="A33" s="105">
        <v>4</v>
      </c>
      <c r="B33" s="105" t="s">
        <v>104</v>
      </c>
    </row>
    <row r="34" spans="1:3" x14ac:dyDescent="0.2">
      <c r="A34" s="90" t="s">
        <v>105</v>
      </c>
      <c r="B34" s="90" t="s">
        <v>195</v>
      </c>
    </row>
    <row r="35" spans="1:3" x14ac:dyDescent="0.2">
      <c r="A35" s="90" t="s">
        <v>106</v>
      </c>
      <c r="B35" s="90" t="s">
        <v>117</v>
      </c>
    </row>
    <row r="36" spans="1:3" x14ac:dyDescent="0.2">
      <c r="A36" s="90" t="s">
        <v>107</v>
      </c>
      <c r="B36" s="90" t="s">
        <v>116</v>
      </c>
    </row>
    <row r="37" spans="1:3" ht="36" x14ac:dyDescent="0.2">
      <c r="A37" s="90" t="s">
        <v>108</v>
      </c>
      <c r="B37" s="90" t="s">
        <v>109</v>
      </c>
    </row>
    <row r="38" spans="1:3" ht="24" x14ac:dyDescent="0.2">
      <c r="A38" s="90" t="s">
        <v>110</v>
      </c>
      <c r="B38" s="90" t="s">
        <v>77</v>
      </c>
    </row>
    <row r="39" spans="1:3" x14ac:dyDescent="0.2">
      <c r="A39" s="90" t="s">
        <v>111</v>
      </c>
      <c r="B39" s="90" t="s">
        <v>118</v>
      </c>
    </row>
    <row r="40" spans="1:3" x14ac:dyDescent="0.2">
      <c r="A40" s="320" t="s">
        <v>112</v>
      </c>
      <c r="B40" s="320" t="s">
        <v>159</v>
      </c>
    </row>
    <row r="41" spans="1:3" x14ac:dyDescent="0.2">
      <c r="A41" s="321" t="s">
        <v>180</v>
      </c>
      <c r="B41" s="321" t="s">
        <v>183</v>
      </c>
    </row>
    <row r="42" spans="1:3" x14ac:dyDescent="0.2">
      <c r="A42" s="321" t="s">
        <v>164</v>
      </c>
      <c r="B42" s="321" t="s">
        <v>121</v>
      </c>
    </row>
    <row r="43" spans="1:3" x14ac:dyDescent="0.2">
      <c r="A43" s="321" t="s">
        <v>115</v>
      </c>
      <c r="B43" s="321" t="s">
        <v>122</v>
      </c>
    </row>
    <row r="44" spans="1:3" x14ac:dyDescent="0.2">
      <c r="A44" s="106" t="s">
        <v>174</v>
      </c>
      <c r="B44" s="106" t="s">
        <v>113</v>
      </c>
    </row>
    <row r="45" spans="1:3" x14ac:dyDescent="0.2">
      <c r="A45" s="106" t="s">
        <v>175</v>
      </c>
      <c r="B45" s="107" t="s">
        <v>114</v>
      </c>
    </row>
    <row r="46" spans="1:3" x14ac:dyDescent="0.2">
      <c r="A46" s="107" t="s">
        <v>176</v>
      </c>
      <c r="B46" s="107" t="s">
        <v>119</v>
      </c>
    </row>
    <row r="47" spans="1:3" x14ac:dyDescent="0.2">
      <c r="A47" s="107" t="s">
        <v>177</v>
      </c>
      <c r="B47" s="107" t="s">
        <v>120</v>
      </c>
    </row>
    <row r="48" spans="1:3" ht="13.5" thickBot="1" x14ac:dyDescent="0.25">
      <c r="A48" s="324"/>
      <c r="B48" s="324"/>
      <c r="C48" s="14"/>
    </row>
    <row r="49" spans="1:6" ht="27.75" customHeight="1" thickBot="1" x14ac:dyDescent="0.25">
      <c r="A49" s="261"/>
      <c r="B49" s="262"/>
      <c r="D49" s="266"/>
      <c r="E49" s="272" t="s">
        <v>128</v>
      </c>
      <c r="F49" s="267" t="s">
        <v>130</v>
      </c>
    </row>
    <row r="50" spans="1:6" ht="45" customHeight="1" thickBot="1" x14ac:dyDescent="0.25">
      <c r="A50" s="261"/>
      <c r="B50" s="262" t="s">
        <v>138</v>
      </c>
      <c r="C50" s="15"/>
      <c r="D50" s="277" t="s">
        <v>129</v>
      </c>
      <c r="E50" s="273" t="s">
        <v>131</v>
      </c>
      <c r="F50" s="271" t="s">
        <v>132</v>
      </c>
    </row>
    <row r="51" spans="1:6" ht="21.75" customHeight="1" x14ac:dyDescent="0.2">
      <c r="A51" s="261"/>
      <c r="B51" s="262"/>
      <c r="C51" s="15"/>
      <c r="D51" s="278" t="s">
        <v>4</v>
      </c>
      <c r="E51" s="274">
        <v>4</v>
      </c>
      <c r="F51" s="270" t="s">
        <v>139</v>
      </c>
    </row>
    <row r="52" spans="1:6" ht="21.75" customHeight="1" x14ac:dyDescent="0.2">
      <c r="A52" s="261"/>
      <c r="B52" s="262"/>
      <c r="C52" s="15"/>
      <c r="D52" s="279" t="s">
        <v>5</v>
      </c>
      <c r="E52" s="275">
        <v>3</v>
      </c>
      <c r="F52" s="268" t="s">
        <v>140</v>
      </c>
    </row>
    <row r="53" spans="1:6" ht="21.75" customHeight="1" x14ac:dyDescent="0.2">
      <c r="A53" s="261"/>
      <c r="B53" s="262"/>
      <c r="C53" s="15"/>
      <c r="D53" s="280" t="s">
        <v>43</v>
      </c>
      <c r="E53" s="275">
        <v>2</v>
      </c>
      <c r="F53" s="268" t="s">
        <v>141</v>
      </c>
    </row>
    <row r="54" spans="1:6" ht="21.75" customHeight="1" x14ac:dyDescent="0.2">
      <c r="A54" s="261"/>
      <c r="B54" s="262"/>
      <c r="C54" s="15"/>
      <c r="D54" s="281" t="s">
        <v>80</v>
      </c>
      <c r="E54" s="275">
        <v>1</v>
      </c>
      <c r="F54" s="268" t="s">
        <v>134</v>
      </c>
    </row>
    <row r="55" spans="1:6" ht="21.75" customHeight="1" thickBot="1" x14ac:dyDescent="0.25">
      <c r="A55" s="261"/>
      <c r="B55" s="262"/>
      <c r="C55" s="15"/>
      <c r="D55" s="282" t="s">
        <v>19</v>
      </c>
      <c r="E55" s="276" t="s">
        <v>133</v>
      </c>
      <c r="F55" s="269" t="s">
        <v>133</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789124-D42E-41EA-9C34-CFE157928930}">
  <ds:schemaRefs>
    <ds:schemaRef ds:uri="http://purl.org/dc/dcmitype/"/>
    <ds:schemaRef ds:uri="http://schemas.microsoft.com/office/2006/documentManagement/types"/>
    <ds:schemaRef ds:uri="http://purl.org/dc/terms/"/>
    <ds:schemaRef ds:uri="http://www.w3.org/XML/1998/namespace"/>
    <ds:schemaRef ds:uri="http://schemas.openxmlformats.org/package/2006/metadata/core-properties"/>
    <ds:schemaRef ds:uri="http://schemas.microsoft.com/office/infopath/2007/PartnerControls"/>
    <ds:schemaRef ds:uri="http://schemas.microsoft.com/sharepoint/v3"/>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693DD876-FAD7-4124-8DF8-EF2A54F84EF1}"/>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5</vt:i4>
      </vt:variant>
    </vt:vector>
  </HeadingPairs>
  <TitlesOfParts>
    <vt:vector size="9" baseType="lpstr">
      <vt:lpstr>Profile</vt:lpstr>
      <vt:lpstr>Register</vt:lpstr>
      <vt:lpstr>Questionnaire</vt:lpstr>
      <vt:lpstr>Guidance</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PEPITO</cp:lastModifiedBy>
  <cp:lastPrinted>2015-09-16T12:49:58Z</cp:lastPrinted>
  <dcterms:created xsi:type="dcterms:W3CDTF">2012-01-04T16:00:22Z</dcterms:created>
  <dcterms:modified xsi:type="dcterms:W3CDTF">2019-05-21T08:23:02Z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