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johan.blockeel\Desktop\VCA4D\02_Report\"/>
    </mc:Choice>
  </mc:AlternateContent>
  <bookViews>
    <workbookView xWindow="0" yWindow="0" windowWidth="19200" windowHeight="6300" tabRatio="417"/>
  </bookViews>
  <sheets>
    <sheet name="Profile" sheetId="1" r:id="rId1"/>
    <sheet name="Register" sheetId="2" r:id="rId2"/>
    <sheet name="Questionnaire" sheetId="3" r:id="rId3"/>
    <sheet name="GroupEval" sheetId="8" r:id="rId4"/>
    <sheet name="Guidance" sheetId="4" r:id="rId5"/>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62913"/>
</workbook>
</file>

<file path=xl/calcChain.xml><?xml version="1.0" encoding="utf-8"?>
<calcChain xmlns="http://schemas.openxmlformats.org/spreadsheetml/2006/main">
  <c r="F59" i="8" l="1"/>
  <c r="F60" i="8"/>
  <c r="F61" i="8"/>
  <c r="F62" i="8"/>
  <c r="F63" i="8"/>
  <c r="F64" i="8"/>
  <c r="F58" i="8"/>
  <c r="F57" i="8"/>
  <c r="F56" i="8"/>
  <c r="F55" i="8"/>
  <c r="F54" i="8"/>
  <c r="F53" i="8"/>
  <c r="F52" i="8"/>
  <c r="F51" i="8"/>
  <c r="F50" i="8"/>
  <c r="F49" i="8"/>
  <c r="F48" i="8"/>
  <c r="F41" i="8"/>
  <c r="F42" i="8"/>
  <c r="F43" i="8"/>
  <c r="F44" i="8"/>
  <c r="F45" i="8"/>
  <c r="F46" i="8"/>
  <c r="F47" i="8"/>
  <c r="F40" i="8"/>
  <c r="F39" i="8"/>
  <c r="F23" i="8"/>
  <c r="F24" i="8"/>
  <c r="F25" i="8"/>
  <c r="F26" i="8"/>
  <c r="F27" i="8"/>
  <c r="F28" i="8"/>
  <c r="F29" i="8"/>
  <c r="F30" i="8"/>
  <c r="F31" i="8"/>
  <c r="F32" i="8"/>
  <c r="F33" i="8"/>
  <c r="F34" i="8"/>
  <c r="F35" i="8"/>
  <c r="F36" i="8"/>
  <c r="F37" i="8"/>
  <c r="F38" i="8"/>
  <c r="F22" i="8"/>
  <c r="F3" i="8"/>
  <c r="F4" i="8"/>
  <c r="F5" i="8"/>
  <c r="F6" i="8"/>
  <c r="F7" i="8"/>
  <c r="F8" i="8"/>
  <c r="F9" i="8"/>
  <c r="F10" i="8"/>
  <c r="F11" i="8"/>
  <c r="F2" i="8"/>
  <c r="A10" i="4" l="1"/>
  <c r="A11" i="4" s="1"/>
  <c r="A12" i="4" s="1"/>
  <c r="A13" i="4" s="1"/>
  <c r="A15" i="4" s="1"/>
  <c r="A16" i="4" s="1"/>
  <c r="A17" i="4" s="1"/>
  <c r="A18" i="4" s="1"/>
  <c r="A20" i="4" s="1"/>
  <c r="E119" i="3" l="1"/>
  <c r="E120" i="3" s="1"/>
  <c r="E118" i="3"/>
  <c r="E117" i="3"/>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38" i="3" l="1"/>
  <c r="E75" i="3"/>
  <c r="E84" i="3"/>
  <c r="E71" i="3"/>
  <c r="E80" i="3"/>
  <c r="E32" i="3"/>
  <c r="E100" i="3"/>
  <c r="E66" i="3"/>
  <c r="E62" i="3"/>
  <c r="E43" i="3"/>
  <c r="E49" i="3"/>
  <c r="E56" i="3"/>
  <c r="E110" i="3"/>
  <c r="E115" i="3"/>
  <c r="E106" i="3"/>
  <c r="E95" i="3"/>
  <c r="E91"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J95" i="3"/>
  <c r="B31" i="2" s="1"/>
  <c r="J100" i="3"/>
  <c r="B32"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2" i="2" l="1"/>
  <c r="C32" i="2"/>
  <c r="D31" i="2"/>
  <c r="C31" i="2"/>
  <c r="C30" i="2"/>
  <c r="D30" i="2"/>
  <c r="B33" i="2"/>
  <c r="C33" i="2" s="1"/>
  <c r="C18" i="1" s="1"/>
  <c r="I37" i="2"/>
  <c r="I27" i="2"/>
  <c r="I18" i="2"/>
  <c r="I8" i="2"/>
  <c r="I36" i="2"/>
  <c r="I26" i="2"/>
  <c r="I17" i="2"/>
  <c r="I7" i="2"/>
  <c r="I35" i="2"/>
  <c r="I25" i="2"/>
  <c r="I6" i="2"/>
  <c r="I24" i="2"/>
  <c r="I14" i="2"/>
  <c r="I32" i="2"/>
  <c r="I13" i="2"/>
  <c r="I31" i="2"/>
  <c r="I21" i="2"/>
  <c r="I12" i="2"/>
  <c r="I30" i="2"/>
  <c r="I20" i="2"/>
  <c r="I38" i="2"/>
  <c r="I19" i="2"/>
  <c r="I9" i="2"/>
  <c r="I33" i="2"/>
  <c r="F18" i="1" s="1"/>
  <c r="D62" i="3"/>
  <c r="D66" i="3"/>
  <c r="D106" i="3"/>
  <c r="D115" i="3"/>
  <c r="D110" i="3"/>
  <c r="D71" i="3"/>
  <c r="D43" i="3"/>
  <c r="D26" i="3"/>
  <c r="I26" i="3" s="1"/>
  <c r="J26" i="3" s="1"/>
  <c r="D32" i="3"/>
  <c r="D38" i="3"/>
  <c r="D84" i="3"/>
  <c r="D120" i="3"/>
  <c r="D17" i="3"/>
  <c r="D18" i="1" l="1"/>
  <c r="D33" i="2"/>
  <c r="E18" i="1" s="1"/>
  <c r="F49" i="3"/>
  <c r="D49" i="3"/>
  <c r="D14" i="3"/>
  <c r="I14" i="3" s="1"/>
  <c r="J14" i="3" s="1"/>
  <c r="D21" i="3"/>
  <c r="D10" i="3" l="1"/>
  <c r="I10" i="3" s="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39" i="2" l="1"/>
  <c r="F19" i="1" s="1"/>
  <c r="I28" i="2"/>
  <c r="F17" i="1" s="1"/>
  <c r="I15" i="2"/>
  <c r="F15" i="1" s="1"/>
  <c r="I10" i="2"/>
  <c r="F14"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120" i="3" l="1"/>
  <c r="B38" i="2" s="1"/>
  <c r="C38" i="2" s="1"/>
  <c r="J38" i="3"/>
  <c r="B14" i="2" s="1"/>
  <c r="C14" i="2" s="1"/>
  <c r="J71" i="3"/>
  <c r="B2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C9" i="2" s="1"/>
  <c r="J110" i="3"/>
  <c r="B36" i="2" s="1"/>
  <c r="C36" i="2" s="1"/>
  <c r="B15" i="2"/>
  <c r="C15" i="2" s="1"/>
  <c r="D21" i="2"/>
  <c r="D19" i="2"/>
  <c r="D18" i="2"/>
  <c r="B35" i="2"/>
  <c r="C35" i="2" s="1"/>
  <c r="B37" i="2"/>
  <c r="C37" i="2" s="1"/>
  <c r="B27" i="2"/>
  <c r="D14" i="2"/>
  <c r="D17" i="2"/>
  <c r="D25" i="2"/>
  <c r="B20" i="2"/>
  <c r="D13" i="2"/>
  <c r="B7" i="2"/>
  <c r="D8" i="2"/>
  <c r="D9" i="2" l="1"/>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<sst xmlns="http://schemas.openxmlformats.org/spreadsheetml/2006/main" count="780" uniqueCount="322">
  <si>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</si>
  <si>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</si>
  <si>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</si>
  <si>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</si>
  <si>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</si>
  <si>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</si>
  <si>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</si>
  <si>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</si>
  <si>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</si>
  <si>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</si>
  <si>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</si>
  <si>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</si>
  <si>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</si>
  <si>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</si>
  <si>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</si>
  <si>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</si>
  <si>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</si>
  <si>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</si>
  <si>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</si>
  <si>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</si>
  <si>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</si>
  <si>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</si>
  <si>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</si>
  <si>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</si>
  <si>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</si>
  <si>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</si>
  <si>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</si>
  <si>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</si>
  <si>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</si>
  <si>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</si>
  <si>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</si>
  <si>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</si>
  <si>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</si>
  <si>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</si>
  <si>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</si>
  <si>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</si>
  <si>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</si>
  <si>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</si>
  <si>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</si>
  <si>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</si>
  <si>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</si>
  <si>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</si>
  <si>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</si>
  <si>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</si>
  <si>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</si>
  <si>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</si>
  <si>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</si>
  <si>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</si>
  <si>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</si>
  <si>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</si>
  <si>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</si>
  <si>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</si>
  <si>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</si>
  <si>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</si>
  <si>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</si>
  <si>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</si>
  <si>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</si>
  <si>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</si>
  <si>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</si>
  <si>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</si>
  <si>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</si>
  <si>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</si>
  <si>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</si>
  <si>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</si>
  <si>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</si>
  <si>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</si>
  <si>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</si>
  <si>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</si>
  <si>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</si>
  <si>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</si>
  <si>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</si>
  <si>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</si>
  <si>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</si>
  <si>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</si>
  <si>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</si>
  <si>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</si>
  <si>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</si>
  <si>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</si>
  <si>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</si>
  <si>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</si>
  <si>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</si>
  <si>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</si>
  <si>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</si>
  <si>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</si>
  <si>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</si>
  <si>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</si>
  <si>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</si>
  <si>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</si>
  <si>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</si>
  <si>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</si>
  <si>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</si>
  <si>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</si>
  <si>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</si>
  <si>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</si>
  <si>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</si>
  <si>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</si>
  <si>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</si>
  <si>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</si>
  <si>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</si>
  <si>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</si>
  <si>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</si>
  <si>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</si>
  <si>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</si>
  <si>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</si>
  <si>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</si>
  <si>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</si>
  <si>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</si>
  <si>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</si>
  <si>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</si>
  <si>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</si>
  <si>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</si>
  <si>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</si>
  <si>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</si>
  <si>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</si>
  <si>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</si>
  <si>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</si>
  <si>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</si>
  <si>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</si>
  <si>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</si>
  <si>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</si>
  <si>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</si>
  <si>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</si>
  <si>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</si>
  <si>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 xml:space="preserve"> </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</si>
  <si>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</si>
  <si>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</si>
  <si>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</si>
  <si>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</si>
  <si>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</si>
  <si>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</si>
  <si>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</si>
  <si>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</si>
  <si>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</si>
  <si>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</si>
  <si>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</si>
  <si>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</si>
  <si>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</si>
  <si>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</si>
  <si>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</si>
  <si>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</si>
  <si>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</si>
  <si>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</si>
  <si>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</si>
  <si>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</si>
  <si>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</si>
  <si>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</si>
  <si>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</si>
  <si>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</si>
  <si>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</si>
  <si>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</si>
  <si>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</si>
  <si>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</si>
  <si>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</si>
  <si>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</si>
  <si>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</si>
  <si>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</si>
  <si>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</si>
  <si>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</si>
  <si>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</si>
  <si>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</si>
  <si>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</si>
  <si>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</si>
  <si>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</si>
  <si>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</si>
  <si>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</si>
  <si>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</si>
  <si>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</si>
  <si>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</si>
  <si>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</si>
  <si>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</si>
  <si>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</si>
  <si>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</si>
  <si>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</si>
  <si>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</si>
  <si>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</si>
  <si>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</si>
  <si>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</si>
  <si>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</si>
  <si>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</si>
  <si>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</si>
  <si>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</si>
  <si>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</si>
  <si>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</si>
  <si>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</si>
  <si>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</si>
  <si>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</si>
  <si>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</si>
  <si>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</si>
  <si>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</si>
  <si>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</si>
  <si>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</si>
  <si>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</si>
  <si>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</si>
  <si>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</si>
  <si>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</si>
  <si>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</si>
  <si>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</si>
  <si>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</si>
  <si>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</si>
  <si>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</si>
  <si>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</si>
  <si>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</si>
  <si>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</si>
  <si>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</si>
  <si>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</si>
  <si>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</si>
  <si>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</si>
  <si>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</si>
  <si>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</si>
  <si>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</si>
  <si>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</si>
  <si>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</si>
  <si>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</si>
  <si>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</si>
  <si>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</si>
  <si>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</si>
  <si>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</si>
  <si>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</si>
  <si>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</si>
  <si>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</si>
  <si>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</si>
  <si>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</si>
  <si>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Topic</t>
  </si>
  <si>
    <t>Sub-topic</t>
  </si>
  <si>
    <t>Indicator</t>
  </si>
  <si>
    <t>https://www.dol.gov/agencies/ilab/resources/reports/child-labor/ecuador</t>
  </si>
  <si>
    <t>It is important to consider that several influencing factor might affect the ability of households to access services (e.g. education level, ethnicity,etc.. Having no insurance relates with a lower likelihood of using services. This is the scenario in which most small scale cocoa producers find themselves (provide % of rural population having SSC).</t>
  </si>
  <si>
    <t>There is no evidece of horizontal inequity.</t>
  </si>
  <si>
    <t>Important reforms in search of universality and equity occurred and today a legal framework is in place to guarantee equal access to health.Nevertheless the system still does not guarantee universal access.</t>
  </si>
  <si>
    <t>There is a legal framework aiming at guaranteeing universal, free, high quality education.Tasa de matrícula neta de 96,2% en 2017. Based on interviews the effects on the pandemic on school attendance and thus education levels of the current generation are threatened.</t>
  </si>
  <si>
    <t>Substantially lower tasa de matriculacion (71% in 2017)</t>
  </si>
  <si>
    <t>Producer organisations offer trainings often co-financed by buyers or other actors. Mention examples.</t>
  </si>
  <si>
    <t>Ecuador</t>
  </si>
  <si>
    <t>Cocoa</t>
  </si>
  <si>
    <t>At the production level, they are often excluded from marketing activities. 
Within cooperatives, they often take over administrative tasks (exception made for women led cooperatives).
Within other segments of the value chain (intermediation or buying companies) women are involved to a lower extent.</t>
  </si>
  <si>
    <t>A legal framework ensure equal rights to land is enforced.Important distinction based on maritial status: in case of consensual relations the degree of protection is lower.</t>
  </si>
  <si>
    <t>Refer to data on income in rural areas, maybe focusing on cacao producing provinces e.g. top five provinces based on ESPAC data.</t>
  </si>
  <si>
    <t>As for land rights, a legal framework exists.The extent to which women take this decision or not is depending on the household setting.</t>
  </si>
  <si>
    <t>Calculate an average based on share of women producers in certain organisations,</t>
  </si>
  <si>
    <t>Yes. We had several interviews with women (e.g. tsatsayaku, AMWE, independent producer, extension agent, governmental officers)</t>
  </si>
  <si>
    <t>Policies are in place.</t>
  </si>
  <si>
    <t>In some cases yes.For instance, in the case of Tsatsayaku of the 8 persons working at the management level, gender balance is in place.</t>
  </si>
  <si>
    <t>XXX</t>
  </si>
  <si>
    <t xml:space="preserve">Proyectos (Cafe y Cacao / DINAMINGA / ProAmazonia, INIAP..)
- cafe y cacao: desarrollo top-down (se informa antes para que se puedan incluir personas, no el proceso de desarrollo del proyecto)
- 
- </t>
  </si>
  <si>
    <t>Rather with selected individuals having prior experience.</t>
  </si>
  <si>
    <t>Si tienes titulo no hay problema
More uncertain regarding water: check</t>
  </si>
  <si>
    <t xml:space="preserve">Possible disruptions: climate change, cadmio, tendencia a monocultivo y entonces mas plagas y enfermedades, increase use of pesticide and limited regulations, perdita de cacao nacional arriba,  
1) Climate change:need for irrigation 
2) cadmio: mezclar / micorrizas / sitemas agro-forestales
3) dominancia de monocultivos: sello chakra, agro-foresteria 
4) perdita de cacao nacional arriba: enfoque cantidad y no calidad </t>
  </si>
  <si>
    <t>Las mujeres están muy involucradas en la producción de cacao, y a menudo realizan las mismas tareas que los hombres, especialmente durante y después de la cosecha.Women are also active in other value chain segment (processing for national market).Menos activas como trabajadoras por razones culturales.</t>
  </si>
  <si>
    <t xml:space="preserve">Differences along the typology:
- smallscale producer: nada.
- medium producer: Nivel pm: relativamente bajo
- big producer: high likelihood of compliance
- Intermediacion: ?
Procesamiento: fumigacion antes de exportar? / sacos centro de acopio (se puede reducir tamano)
</t>
  </si>
  <si>
    <t>Obesity / Anemia/ higher intake of sodium compared to other countries / Iron deficiency
La desnutrición crónica y el sobrepeso coexisten en los mismos hogares y están vinculados a dietas inadecuadas (Brecha..).</t>
  </si>
  <si>
    <t>La dieta promedio nacional cumple con los requerimientos de energía, pero no cumple con los requerimientos de micronutrientes. Hay un alto consumo de azúcares y alimentos procesados para todos los grupos de edad (WPF report).
Dietary diversity is among the highest in latin americ (refer to paper)</t>
  </si>
  <si>
    <t xml:space="preserve">Diferenciacion along value chain &gt; production low / processing higher
Different degrees of ownership based on maritial status and other factors (education, earning of income, access to credit, culturales aspect, etc.). </t>
  </si>
  <si>
    <t>Yes BUT
- "autorisacion del esposo"
- process is more complicated (not having documents..)
- falta de conocimiento general
- mencion programs (proyecto de Jorge) / asociaciones
Mention the bigger problem: tasa de interes demasiado alto</t>
  </si>
  <si>
    <t>Mencionar politicas nacionales
Inputs yes / capacitaciones tambien</t>
  </si>
  <si>
    <t>Important differences across regions:
- Amazonia: alto
- Costa/Sierra: moderate/low
Important: previous studies showed that when women are involved into decision making there is a higher likelihood that environmentally friendly practices e.g. agroforestry are implemented.</t>
  </si>
  <si>
    <t>Income from production: women are often not involved in marketing activities. / work is not renumerated Women's work is considered as a "support".
Income from processing: si
Caso amazonico: income from artesanias..</t>
  </si>
  <si>
    <t>Interviews</t>
  </si>
  <si>
    <t>A nivel productivo:main difference in rural areas/small scale farms</t>
  </si>
  <si>
    <t>Agri familiar &gt; No hay diferenciacion laboral 
Strenous work at the farm level: manual weeding/ cosecha.. &gt; no hay tecnologias para minimizar</t>
  </si>
  <si>
    <t>na</t>
  </si>
  <si>
    <t>ok</t>
  </si>
  <si>
    <t>check</t>
  </si>
  <si>
    <t>.</t>
  </si>
  <si>
    <t>Final Rating</t>
  </si>
  <si>
    <t xml:space="preserve">A limited number of formal producer organisation are active in the value chain and cover only a 3% of the production (PMC cacao 2019). This number is especially low when compared with Peru, where 19% of production is managed by associations.
</t>
  </si>
  <si>
    <t xml:space="preserve">
Membership mechanisms are often informal and not transparently outlined by the groups. Nevertheless no factors hindering the levels of inclusiveness were identified. When taking a gender perspective, the participation levels of women led households is relatively high. No evidece of discrimination based on ethnicity was found in the visited groups.</t>
  </si>
  <si>
    <t>The lack of representative leadership and accountability is considered one of the main factors explaining the poor extent to which farmer organisations successfully grew across the country. Work is needed in this regard (e.g. through capacity development) to ensure the establishment of successfull farmer organisations.</t>
  </si>
  <si>
    <t>By demanding larger quantities, groups can logically negotiate better prices on input markets. The higher quality of the produce, compliance with certifications as well as ability to provide traceability are considered key factors leading to a better negotiating capacity on output markets. Nevertheless, such capacity is case dependent based on other factors which were not assessed case by case (e.g. number of clients, dependency of the main buyer, length of relationship).</t>
  </si>
  <si>
    <t>In this case the evaluation differs among the different type of producers identified: medium and large producers have access to the available information (on practices, prices, policies), while the majority of small scale producers might face more difficulties to access information when required (especially on production practices). Importantly, producer organisations often play an important role n facilitating access to knowledge.</t>
  </si>
  <si>
    <t>Generally, we assessed the level of trust among value chain actors relatively low, especially among downstream actors (producers - intermediaries, producers - producers groups). For instance, small-scale farmers claim that intermediaires are often cheating on the weight and have no trust in government policies. The nature of most relationships is purely commercial. For instance, producer organisations find it very difficult to establish a long term relation with producers since these tend to sell their produce to the best bidder. Generally, trust in organisations is also low due to the negative past experiences faced by producers. On the other hand, when comparing with other value chains, the fact that cacao is an international traded commodity (and market prices are made available), positively influences the levels of trust in the value chain.</t>
  </si>
  <si>
    <t>Interviews / Expert Opinion.</t>
  </si>
  <si>
    <t>An individualistic behavior dominates among producers, especially in the coastal region. In the other regions, the traditional "mingas" are still practiced to different extents.</t>
  </si>
  <si>
    <t xml:space="preserve">Several actions were identified: x) denomination of origin x) the development of the Sello Chackra to preserve typical amazonian type of farms x) efforts to increase the productivity of nacional varities. Nevertheless the scope/impacts of such actions is relatively limited. </t>
  </si>
  <si>
    <t>Generally speaking, communities have the means to participate in such decisions. (gabi)</t>
  </si>
  <si>
    <t>Interviews / Literature</t>
  </si>
  <si>
    <t>At the countrly level, production of food has increased over the last 10 years as shown by the evolution of the Indice de Productividad Agrícola (IPA) (see MAG, 2019). Being an export crop, cacao itself does directly contribute to the increase of local food production, especialy given that it is mainly grown as a monoculture (76%). When grown "associated" with other crops or under agro-forestry systems, the potential of cacao to contribute to increase local production of food is/can be relatively high.Nevetheless such contribution is considered low since such systems are not widespread. (put tabla on type of systems per region + box on sistema chackra)</t>
  </si>
  <si>
    <t>MAG. (2020). PRODUCTIVIDAD AGRICOLA DE ECUADOR AÑO 2019
Expert opinion</t>
  </si>
  <si>
    <t>FAOSTAT
Expert Opinion</t>
  </si>
  <si>
    <t xml:space="preserve">The same reasoning as above applies. We consider there is no direct link between cacao production and food supplies on local markets (Paul). </t>
  </si>
  <si>
    <t>General trend at the country level show that:
- Pobreza por ingresos
- GDP,PPP increased (FAOSTAT). 
Careful: effects of pandemic</t>
  </si>
  <si>
    <t>The risk of periodic food shortage is considered low given specificities of production at the country level (year round production..). Effects of pandemic+ box on amazon region</t>
  </si>
  <si>
    <t>Ecuador has ratified all 8 ILO conventions. Based on our experience on the field we consider companies involved in the value chain respect such standards.</t>
  </si>
  <si>
    <t>The evaluation varies across the different type of actors in the value chain. At the production level, workers within small and medium scale enterprises rarely benefit from any kinf of formal contract. On the other hand, large scale producers are mostly employing workers using written contracts. The same holds for other companies involved in the other segments of the value chain (processing, transformation).</t>
  </si>
  <si>
    <t>Ecuador has ratifified the ILO convention on forced labour. During the field visits and expert consultations no evidence of forced labor was found.</t>
  </si>
  <si>
    <t>Ecuador has ratifified the ILO convention on discrimination. Nevertheless, we consider there are still risks and that these are not minimised. At the production level, women are likely to be discriminated (e.g. due to maternity leave). At the company level, women are likely to given administrative tasks and less management positions.</t>
  </si>
  <si>
    <t>A large share of cocoa productions occurs within small-scale family farms, largely relying on family labor to undertake the various activities. Children are likely to help out on these farms, nevertheless we consider this does not negatively affect school attendance. This evaluation is reinforced by the very high share of scolarisation.
Within medium-large scale farms, we exclude the presence of child labor.(gabi)</t>
  </si>
  <si>
    <t>Within family labour driven farms, rarely measures of protection are taken by any of the family members. This of course applies to children as well. Nevertheless, we consider that the extent to whcih children are involved in dangerous activities (e.g. spraying) is relatively low.</t>
  </si>
  <si>
    <t>An important distinction needs to be made here. For young people living in rural areas and not having the opportunity to move out of the agricultural sector the production of cacao can be seen as attractive, especiylly when compared to other crops. On the other hand, as in many rural areas, a trend of "disinterest" among young people in agriculture is observed. Diffrently, at the processing level, there is an increasing trend in youth involvement (pastries, cafes).</t>
  </si>
  <si>
    <t>The positive evaluation is strinctly bounded with the definiiton of local standards. Within small-scale farms, we consider the daily rates paid within the region to agricultural workers. These vary among  regions but are the result of a mutual agreement between farmer and worker. Large farms and companies, are likely to comply with the minimum salary requirements.</t>
  </si>
  <si>
    <t>No large scale investments - directly related to the cocoa sector - iinvolving the acquisition of land were identified. Mainly smaller scale investments e.g. en centros de acopio are taking place.</t>
  </si>
  <si>
    <t>If national laws assessed partially adopt the VGGT principle, then a score of "B" is given.</t>
  </si>
  <si>
    <t>See rating B</t>
  </si>
  <si>
    <t xml:space="preserve"> 23 /09 / 2021</t>
  </si>
  <si>
    <t>Diff</t>
  </si>
  <si>
    <t>Group Evaluation</t>
  </si>
  <si>
    <t>Social Experts Evaluation</t>
  </si>
  <si>
    <t>Privilegiar sistemas diversificados / agroforestales en regiones ambientalmente sensibles</t>
  </si>
  <si>
    <t xml:space="preserve">Existing organisations are a few and can be considered "strong" (despite several challenge). These organisation already received a lot of support from the international cooperation. </t>
  </si>
  <si>
    <t xml:space="preserve">Establecer un sistema nacional de trazabilidad
</t>
  </si>
  <si>
    <t>Falling prices for cocoa.</t>
  </si>
  <si>
    <t xml:space="preserve">Ensure price stability. </t>
  </si>
  <si>
    <t>Increase awareness on the safe use of pesticides.</t>
  </si>
  <si>
    <t xml:space="preserve">
The right to collective bargaining is enshrined in the Constitution and regulated by a Labour Code. No cases hinting lack of effectiveness were found in relation to the cocoa value chain.</t>
  </si>
  <si>
    <t>Ecuador strongly claims it's cacao is free from any form of child labor. Nevertheless there is no real reliable study behind this statement. If a study would come out which finds somekind of child labor, it could be really bad for the countries reputation.</t>
  </si>
  <si>
    <t>Cafe y cacao: only registered producers / entrega de kits</t>
  </si>
  <si>
    <t xml:space="preserve">Varies a lot according to the project. Generally we can say that rather top-down approach is taken. </t>
  </si>
  <si>
    <t>Water: Q1: 54% / Q2: 70%
Sanitation facilities:Q1: 20% / Q2: 45%</t>
  </si>
  <si>
    <t>Literature review</t>
  </si>
  <si>
    <t>Literature review / interviews</t>
  </si>
  <si>
    <t xml:space="preserve">Interviews </t>
  </si>
  <si>
    <t>Literature review
https:(//sipa.agricultura.gob.ec/index.php/sipa-estadisticas/estadisticas-economicas)</t>
  </si>
  <si>
    <t>Inflation rates over the last years has been slightly decreasing.</t>
  </si>
  <si>
    <t>Interview / Expert opinion / Literature</t>
  </si>
  <si>
    <t xml:space="preserve">Interviews / Expert opinion </t>
  </si>
  <si>
    <t>Interviews / data from producer groups</t>
  </si>
  <si>
    <t>Interviews / Expert opinion / Literature</t>
  </si>
  <si>
    <t>Interviews / Literature review</t>
  </si>
  <si>
    <t>Estimular la asociatividad / Aumento de la demanda internacional y nacional de cacao de calidad.</t>
  </si>
  <si>
    <t>Analyse reasons behind the poor coverage of the seguro social campesino and develop mitigating measures.</t>
  </si>
  <si>
    <t>Estimular la asociatividad en el sector. También es necesario estimular un cambio de actitud para alejarse del comportamiento individualista dominante.</t>
  </si>
  <si>
    <t>Apparently the pandemic had negative consequences on school attendance.</t>
  </si>
  <si>
    <t>Specific for "premium/certified" value chains (e.g. organic): scandals about compliance with standards. According to some actors grwoing cacao under organic maangement is extremely difficult (lets also keep in mind that CCN-51 requires inputs). Other possible scandals: marketing cacao as fino de aroma, but in fact selling CCN-51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</si>
</sst>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b/>
      <sz val="10"/>
      <color theme="1"/>
      <name val="Palatino Linotype"/>
      <family val="1"/>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5">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
      <left/>
      <right style="medium">
        <color rgb="FF00708A"/>
      </right>
      <top style="medium">
        <color indexed="64"/>
      </top>
      <bottom/>
      <diagonal/>
    </border>
  </borders>
  <cellStyleXfs count="1">
    <xf numFmtId="0" fontId="0" fillId="0" borderId="0"/>
  </cellStyleXfs>
  <cellXfs count="695">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2" fillId="33" borderId="49" xfId="0" applyFont="1" applyFill="1" applyBorder="1" applyAlignment="1" applyProtection="1">
      <alignment vertical="top"/>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0" fillId="0" borderId="0" xfId="0" applyAlignment="1"/>
    <xf numFmtId="0" fontId="2" fillId="14" borderId="22" xfId="0" applyFont="1" applyFill="1" applyBorder="1" applyAlignment="1" applyProtection="1">
      <alignment horizontal="left" vertical="center"/>
    </xf>
    <xf numFmtId="0" fontId="2" fillId="8" borderId="22" xfId="0" applyFont="1" applyFill="1" applyBorder="1" applyAlignment="1" applyProtection="1">
      <alignment horizontal="left" vertical="center"/>
    </xf>
    <xf numFmtId="0" fontId="2" fillId="24" borderId="22" xfId="0" applyFont="1" applyFill="1" applyBorder="1" applyAlignment="1" applyProtection="1">
      <alignment vertical="center"/>
    </xf>
    <xf numFmtId="0" fontId="2" fillId="22" borderId="22" xfId="0" applyFont="1" applyFill="1" applyBorder="1" applyAlignment="1" applyProtection="1">
      <alignment horizontal="left" vertical="center"/>
    </xf>
    <xf numFmtId="0" fontId="2" fillId="23" borderId="22" xfId="0" applyFont="1" applyFill="1" applyBorder="1" applyAlignment="1" applyProtection="1">
      <alignment vertical="center"/>
    </xf>
    <xf numFmtId="0" fontId="2" fillId="20" borderId="22" xfId="0" applyFont="1" applyFill="1" applyBorder="1" applyAlignment="1" applyProtection="1">
      <alignment vertical="center"/>
    </xf>
    <xf numFmtId="0" fontId="0" fillId="0" borderId="0" xfId="0" applyAlignment="1" applyProtection="1">
      <alignment wrapText="1"/>
    </xf>
    <xf numFmtId="0" fontId="36" fillId="27" borderId="84" xfId="0" applyFont="1" applyFill="1" applyBorder="1" applyAlignment="1">
      <alignment horizontal="center" vertical="center" wrapText="1"/>
    </xf>
    <xf numFmtId="0" fontId="36" fillId="27" borderId="40" xfId="0" applyFont="1" applyFill="1" applyBorder="1" applyAlignment="1">
      <alignment horizontal="center" vertical="center" wrapText="1"/>
    </xf>
    <xf numFmtId="0" fontId="2" fillId="16" borderId="43" xfId="0" applyFont="1" applyFill="1" applyBorder="1" applyAlignment="1" applyProtection="1">
      <alignment vertical="center"/>
    </xf>
    <xf numFmtId="0" fontId="2" fillId="16" borderId="43" xfId="0" applyFont="1" applyFill="1" applyBorder="1" applyAlignment="1" applyProtection="1">
      <alignment horizontal="left" vertical="center"/>
    </xf>
    <xf numFmtId="0" fontId="2" fillId="16" borderId="37" xfId="0" applyFont="1" applyFill="1" applyBorder="1" applyAlignment="1" applyProtection="1">
      <alignment vertical="center"/>
    </xf>
    <xf numFmtId="0" fontId="2" fillId="16" borderId="29" xfId="0" applyFont="1" applyFill="1" applyBorder="1" applyAlignment="1" applyProtection="1">
      <alignment vertical="center"/>
    </xf>
    <xf numFmtId="0" fontId="2" fillId="16" borderId="42" xfId="0" applyFont="1" applyFill="1" applyBorder="1" applyAlignment="1" applyProtection="1">
      <alignment vertical="center"/>
    </xf>
    <xf numFmtId="0" fontId="2" fillId="16" borderId="53" xfId="0" applyFont="1" applyFill="1" applyBorder="1" applyAlignment="1" applyProtection="1">
      <alignment horizontal="left" vertical="center"/>
    </xf>
    <xf numFmtId="0" fontId="2" fillId="16" borderId="73" xfId="0" applyFont="1" applyFill="1" applyBorder="1" applyAlignment="1" applyProtection="1">
      <alignment vertical="center"/>
    </xf>
    <xf numFmtId="0" fontId="2" fillId="13" borderId="37" xfId="0" applyFont="1" applyFill="1" applyBorder="1" applyAlignment="1" applyProtection="1">
      <alignment horizontal="left" vertical="center"/>
    </xf>
    <xf numFmtId="0" fontId="2" fillId="14" borderId="70" xfId="0" applyFont="1" applyFill="1" applyBorder="1" applyAlignment="1" applyProtection="1">
      <alignment horizontal="left" vertical="center"/>
    </xf>
    <xf numFmtId="0" fontId="2" fillId="13" borderId="42" xfId="0" applyFont="1" applyFill="1" applyBorder="1" applyAlignment="1" applyProtection="1">
      <alignment horizontal="left" vertical="center"/>
    </xf>
    <xf numFmtId="0" fontId="2" fillId="13" borderId="53" xfId="0" applyFont="1" applyFill="1" applyBorder="1" applyAlignment="1" applyProtection="1">
      <alignment horizontal="left" vertical="center"/>
    </xf>
    <xf numFmtId="0" fontId="2" fillId="22" borderId="35" xfId="0" applyFont="1" applyFill="1" applyBorder="1" applyAlignment="1" applyProtection="1">
      <alignment horizontal="left" vertical="center"/>
    </xf>
    <xf numFmtId="0" fontId="2" fillId="23" borderId="35" xfId="0" applyFont="1" applyFill="1" applyBorder="1" applyAlignment="1" applyProtection="1">
      <alignment vertical="center"/>
    </xf>
    <xf numFmtId="0" fontId="2" fillId="32" borderId="37" xfId="0" applyFont="1" applyFill="1" applyBorder="1" applyAlignment="1" applyProtection="1">
      <alignment horizontal="left" vertical="center"/>
    </xf>
    <xf numFmtId="0" fontId="2" fillId="24" borderId="70" xfId="0" applyFont="1" applyFill="1" applyBorder="1" applyAlignment="1" applyProtection="1">
      <alignment vertical="center"/>
    </xf>
    <xf numFmtId="0" fontId="2" fillId="32" borderId="42" xfId="0" applyFont="1" applyFill="1" applyBorder="1" applyAlignment="1" applyProtection="1">
      <alignment horizontal="left" vertical="center"/>
    </xf>
    <xf numFmtId="0" fontId="2" fillId="32" borderId="53" xfId="0" applyFont="1" applyFill="1" applyBorder="1" applyAlignment="1" applyProtection="1">
      <alignment horizontal="left" vertical="center"/>
    </xf>
    <xf numFmtId="0" fontId="2" fillId="24" borderId="64" xfId="0" applyFont="1" applyFill="1" applyBorder="1" applyAlignment="1" applyProtection="1">
      <alignment vertical="center"/>
    </xf>
    <xf numFmtId="0" fontId="2" fillId="9" borderId="37" xfId="0" applyFont="1" applyFill="1" applyBorder="1" applyAlignment="1" applyProtection="1">
      <alignment horizontal="left" vertical="center"/>
    </xf>
    <xf numFmtId="0" fontId="2" fillId="9" borderId="42" xfId="0" applyFont="1" applyFill="1" applyBorder="1" applyAlignment="1" applyProtection="1">
      <alignment horizontal="left" vertical="center"/>
    </xf>
    <xf numFmtId="0" fontId="2" fillId="9" borderId="53" xfId="0" applyFont="1" applyFill="1" applyBorder="1" applyAlignment="1" applyProtection="1">
      <alignment horizontal="left" vertical="center"/>
    </xf>
    <xf numFmtId="0" fontId="2" fillId="8" borderId="64" xfId="0" applyFont="1" applyFill="1" applyBorder="1" applyAlignment="1" applyProtection="1">
      <alignment horizontal="left" vertical="center"/>
    </xf>
    <xf numFmtId="0" fontId="7" fillId="0" borderId="63" xfId="0" applyFont="1" applyBorder="1" applyAlignment="1" applyProtection="1">
      <alignment horizontal="center" vertical="top"/>
      <protection locked="0"/>
    </xf>
    <xf numFmtId="0" fontId="7" fillId="0" borderId="70" xfId="0" applyFont="1" applyBorder="1" applyAlignment="1" applyProtection="1">
      <alignment horizontal="center" vertical="top"/>
      <protection locked="0"/>
    </xf>
    <xf numFmtId="0" fontId="2" fillId="17" borderId="39" xfId="0" applyFont="1" applyFill="1" applyBorder="1" applyAlignment="1" applyProtection="1">
      <alignment vertical="center"/>
    </xf>
    <xf numFmtId="0" fontId="2" fillId="17" borderId="43" xfId="0" applyFont="1" applyFill="1" applyBorder="1" applyAlignment="1" applyProtection="1">
      <alignment vertical="center"/>
    </xf>
    <xf numFmtId="0" fontId="2" fillId="17" borderId="65" xfId="0" applyFont="1" applyFill="1" applyBorder="1" applyAlignment="1" applyProtection="1">
      <alignment vertical="center"/>
    </xf>
    <xf numFmtId="0" fontId="2" fillId="14" borderId="63" xfId="0" applyFont="1" applyFill="1" applyBorder="1" applyAlignment="1" applyProtection="1">
      <alignment horizontal="left" vertical="center"/>
    </xf>
    <xf numFmtId="0" fontId="2" fillId="8" borderId="35" xfId="0" applyFont="1" applyFill="1" applyBorder="1" applyAlignment="1" applyProtection="1">
      <alignment horizontal="left" vertical="center"/>
    </xf>
    <xf numFmtId="0" fontId="2" fillId="18" borderId="37" xfId="0" applyFont="1" applyFill="1" applyBorder="1" applyAlignment="1" applyProtection="1">
      <alignment horizontal="left" vertical="center"/>
    </xf>
    <xf numFmtId="0" fontId="2" fillId="18" borderId="42" xfId="0" applyFont="1" applyFill="1" applyBorder="1" applyAlignment="1" applyProtection="1">
      <alignment horizontal="left" vertical="center"/>
    </xf>
    <xf numFmtId="0" fontId="2" fillId="18" borderId="42" xfId="0" applyFont="1" applyFill="1" applyBorder="1" applyAlignment="1" applyProtection="1">
      <alignment vertical="center"/>
    </xf>
    <xf numFmtId="0" fontId="2" fillId="18" borderId="53" xfId="0" applyFont="1" applyFill="1" applyBorder="1" applyAlignment="1" applyProtection="1">
      <alignment horizontal="left" vertical="center"/>
    </xf>
    <xf numFmtId="0" fontId="9" fillId="19" borderId="29" xfId="0" applyFont="1" applyFill="1" applyBorder="1" applyAlignment="1" applyProtection="1">
      <alignment horizontal="left" vertical="top" wrapText="1"/>
    </xf>
    <xf numFmtId="0" fontId="9" fillId="19" borderId="73"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21" borderId="43"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33" borderId="29" xfId="0" applyFont="1" applyFill="1" applyBorder="1" applyAlignment="1" applyProtection="1">
      <alignment vertical="top" wrapText="1"/>
    </xf>
    <xf numFmtId="0" fontId="9" fillId="19" borderId="43" xfId="0" applyFont="1" applyFill="1" applyBorder="1" applyAlignment="1" applyProtection="1">
      <alignment horizontal="left" vertical="top" wrapText="1"/>
    </xf>
    <xf numFmtId="0" fontId="9" fillId="12" borderId="43" xfId="0" applyFont="1" applyFill="1" applyBorder="1" applyAlignment="1" applyProtection="1">
      <alignment horizontal="left" vertical="top" wrapText="1"/>
    </xf>
    <xf numFmtId="0" fontId="9" fillId="12" borderId="65" xfId="0" applyFont="1" applyFill="1" applyBorder="1" applyAlignment="1" applyProtection="1">
      <alignment horizontal="left" vertical="top" wrapText="1"/>
    </xf>
    <xf numFmtId="0" fontId="9" fillId="7" borderId="39" xfId="0" applyFont="1" applyFill="1" applyBorder="1" applyAlignment="1" applyProtection="1">
      <alignment vertical="top" wrapText="1"/>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xf numFmtId="0" fontId="0" fillId="0" borderId="0" xfId="0" applyAlignment="1">
      <alignment horizontal="center" vertical="center"/>
    </xf>
    <xf numFmtId="0" fontId="0" fillId="0" borderId="0" xfId="0" applyAlignment="1">
      <alignment horizontal="center"/>
    </xf>
    <xf numFmtId="0" fontId="7" fillId="0" borderId="22" xfId="0" applyFont="1"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vertical="center" wrapText="1"/>
    </xf>
    <xf numFmtId="0" fontId="36" fillId="27" borderId="65" xfId="0" applyFont="1" applyFill="1" applyBorder="1" applyAlignment="1">
      <alignment horizontal="center" vertical="center" wrapText="1"/>
    </xf>
    <xf numFmtId="0" fontId="9" fillId="11" borderId="29" xfId="0" applyFont="1" applyFill="1" applyBorder="1" applyAlignment="1" applyProtection="1">
      <alignment horizontal="left" vertical="top" wrapText="1"/>
    </xf>
    <xf numFmtId="0" fontId="9" fillId="11" borderId="43" xfId="0" applyFont="1" applyFill="1" applyBorder="1" applyAlignment="1" applyProtection="1">
      <alignment horizontal="left" vertical="top" wrapText="1"/>
    </xf>
    <xf numFmtId="0" fontId="9" fillId="11" borderId="65" xfId="0" applyFont="1" applyFill="1" applyBorder="1" applyAlignment="1" applyProtection="1">
      <alignment horizontal="left" vertical="top" wrapText="1"/>
    </xf>
    <xf numFmtId="0" fontId="9" fillId="11" borderId="24" xfId="0" applyFont="1" applyFill="1" applyBorder="1" applyAlignment="1" applyProtection="1">
      <alignment horizontal="left" vertical="top" wrapText="1"/>
    </xf>
    <xf numFmtId="0" fontId="9" fillId="12" borderId="29" xfId="0" applyFont="1" applyFill="1" applyBorder="1" applyAlignment="1" applyProtection="1">
      <alignment horizontal="left" vertical="top" wrapText="1"/>
    </xf>
    <xf numFmtId="0" fontId="9" fillId="33" borderId="43" xfId="0" applyFont="1" applyFill="1" applyBorder="1" applyAlignment="1" applyProtection="1">
      <alignment vertical="top" wrapText="1"/>
    </xf>
    <xf numFmtId="0" fontId="9" fillId="33" borderId="43" xfId="0" applyFont="1" applyFill="1" applyBorder="1" applyAlignment="1" applyProtection="1">
      <alignment horizontal="left" vertical="top" wrapText="1"/>
    </xf>
    <xf numFmtId="0" fontId="9" fillId="21" borderId="43" xfId="0" applyFont="1" applyFill="1" applyBorder="1" applyAlignment="1" applyProtection="1">
      <alignment vertical="top" wrapText="1"/>
    </xf>
    <xf numFmtId="0" fontId="9" fillId="21" borderId="43"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protection locked="0"/>
    </xf>
    <xf numFmtId="0" fontId="36" fillId="27" borderId="22" xfId="0" applyFont="1" applyFill="1" applyBorder="1" applyAlignment="1">
      <alignment horizontal="center" vertical="center" wrapText="1"/>
    </xf>
    <xf numFmtId="0" fontId="0" fillId="0" borderId="22" xfId="0" applyBorder="1" applyAlignment="1">
      <alignment horizontal="center"/>
    </xf>
    <xf numFmtId="0" fontId="0" fillId="0" borderId="22" xfId="0" applyBorder="1" applyAlignment="1">
      <alignment horizontal="center" vertical="center"/>
    </xf>
    <xf numFmtId="0" fontId="7" fillId="0" borderId="22" xfId="0" applyFont="1" applyBorder="1" applyAlignment="1">
      <alignment horizontal="center" wrapText="1"/>
    </xf>
    <xf numFmtId="0" fontId="7" fillId="0" borderId="22" xfId="0" applyFont="1" applyFill="1" applyBorder="1" applyAlignment="1">
      <alignment horizontal="center" wrapText="1"/>
    </xf>
    <xf numFmtId="0" fontId="7" fillId="0" borderId="22" xfId="0" applyFont="1" applyBorder="1" applyAlignment="1">
      <alignment horizontal="center"/>
    </xf>
    <xf numFmtId="0" fontId="0" fillId="0" borderId="22"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7" fillId="0" borderId="22" xfId="0" applyFont="1" applyFill="1" applyBorder="1" applyAlignment="1">
      <alignment horizontal="center"/>
    </xf>
    <xf numFmtId="0" fontId="7" fillId="0" borderId="17" xfId="0" applyFont="1" applyFill="1" applyBorder="1" applyAlignment="1" applyProtection="1">
      <alignment vertical="center" wrapText="1"/>
      <protection locked="0"/>
    </xf>
  </cellXfs>
  <cellStyles count="1">
    <cellStyle name="Standard" xfId="0" builtinId="0"/>
  </cellStyles>
  <dxfs count="232">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2.625</c:v>
                </c:pt>
                <c:pt idx="1">
                  <c:v>2.0833333333333335</c:v>
                </c:pt>
                <c:pt idx="2">
                  <c:v>2.62</c:v>
                </c:pt>
                <c:pt idx="3">
                  <c:v>2.333333333333333</c:v>
                </c:pt>
                <c:pt idx="4">
                  <c:v>2.2777777777777781</c:v>
                </c:pt>
                <c:pt idx="5">
                  <c:v>2.4444444444444446</c:v>
                </c:pt>
              </c:numCache>
            </c:numRef>
          </c:val>
          <c:extLst>
            <c:ext xmlns:c16="http://schemas.microsoft.com/office/drawing/2014/chart" uri="{C3380CC4-5D6E-409C-BE32-E72D297353CC}">
              <c16:uniqueId val="{00000000-6D5A-449F-8B9E-BCF2CE475612}"/>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6D5A-449F-8B9E-BCF2CE475612}"/>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13745920"/>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83" zoomScaleNormal="100" zoomScaleSheetLayoutView="83" workbookViewId="0">
      <pane ySplit="3" topLeftCell="A4" activePane="bottomLeft" state="frozen"/>
      <selection pane="bottomLeft" activeCell="O3" sqref="O3"/>
    </sheetView>
  </sheetViews>
  <sheetFormatPr baseColWidth="10" defaultColWidth="8.81640625" defaultRowHeight="12.5" x14ac:dyDescent="0.25"/>
  <cols>
    <col min="1" max="1" width="20" style="93" customWidth="1"/>
    <col min="2" max="2" width="13.26953125" style="93" customWidth="1"/>
    <col min="3" max="3" width="14.26953125" style="93" customWidth="1"/>
    <col min="4" max="4" width="10.453125" style="93" customWidth="1"/>
    <col min="5" max="5" width="8.453125" style="93" customWidth="1"/>
    <col min="6" max="6" width="13.453125" style="93" customWidth="1"/>
    <col min="7" max="7" width="11.26953125" style="93" customWidth="1"/>
    <col min="8" max="8" width="8.81640625" style="93"/>
    <col min="9" max="9" width="10.81640625" style="93" hidden="1" customWidth="1"/>
    <col min="10" max="16384" width="8.81640625" style="93"/>
  </cols>
  <sheetData>
    <row r="1" spans="1:10" ht="22.5" customHeight="1" thickBot="1" x14ac:dyDescent="0.35">
      <c r="A1" s="508" t="s">
        <v>213</v>
      </c>
      <c r="B1" s="509"/>
      <c r="C1" s="510"/>
      <c r="D1" s="397" t="s">
        <v>27</v>
      </c>
      <c r="E1" s="327"/>
      <c r="F1" s="479" t="s">
        <v>233</v>
      </c>
      <c r="G1" s="480"/>
      <c r="I1" s="222"/>
    </row>
    <row r="2" spans="1:10" ht="16.5" customHeight="1" thickBot="1" x14ac:dyDescent="0.35">
      <c r="A2" s="399"/>
      <c r="B2" s="400"/>
      <c r="C2" s="400"/>
      <c r="D2" s="328" t="s">
        <v>125</v>
      </c>
      <c r="E2" s="481" t="s">
        <v>232</v>
      </c>
      <c r="F2" s="481"/>
      <c r="G2" s="482"/>
    </row>
    <row r="3" spans="1:10" ht="18" customHeight="1" thickBot="1" x14ac:dyDescent="0.35">
      <c r="A3" s="16" t="s">
        <v>25</v>
      </c>
      <c r="B3" s="483" t="s">
        <v>292</v>
      </c>
      <c r="C3" s="484"/>
      <c r="D3" s="17"/>
      <c r="E3" s="14"/>
      <c r="F3" s="14"/>
      <c r="G3" s="15"/>
      <c r="J3" s="286"/>
    </row>
    <row r="4" spans="1:10" ht="13.5" customHeight="1" x14ac:dyDescent="0.25">
      <c r="A4" s="13"/>
      <c r="B4" s="14"/>
      <c r="C4" s="14"/>
      <c r="D4" s="14"/>
      <c r="E4" s="14"/>
      <c r="F4" s="14"/>
      <c r="G4" s="15"/>
      <c r="J4" s="410"/>
    </row>
    <row r="5" spans="1:10" ht="20.25" customHeight="1" x14ac:dyDescent="0.25">
      <c r="A5" s="14"/>
      <c r="B5" s="14"/>
      <c r="C5" s="14"/>
      <c r="D5" s="14"/>
      <c r="E5" s="14"/>
      <c r="F5" s="14"/>
      <c r="G5" s="15"/>
      <c r="J5" s="410"/>
    </row>
    <row r="6" spans="1:10" ht="18" customHeight="1" x14ac:dyDescent="0.25">
      <c r="A6" s="14"/>
      <c r="B6" s="14"/>
      <c r="C6" s="14"/>
      <c r="D6" s="14"/>
      <c r="E6" s="14"/>
      <c r="F6" s="14"/>
      <c r="G6" s="15"/>
      <c r="J6" s="410"/>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 hidden="1" thickBot="1" x14ac:dyDescent="0.3">
      <c r="A11" s="13"/>
      <c r="B11" s="14"/>
      <c r="C11" s="14"/>
      <c r="D11" s="14"/>
      <c r="E11" s="14"/>
      <c r="F11" s="14"/>
      <c r="G11" s="15"/>
    </row>
    <row r="12" spans="1:10" ht="13.5" thickBot="1" x14ac:dyDescent="0.35">
      <c r="A12" s="500" t="s">
        <v>83</v>
      </c>
      <c r="B12" s="501"/>
      <c r="C12" s="504" t="s">
        <v>84</v>
      </c>
      <c r="D12" s="505"/>
      <c r="E12" s="485" t="s">
        <v>7</v>
      </c>
      <c r="F12" s="18" t="s">
        <v>85</v>
      </c>
      <c r="G12" s="19" t="str">
        <f>Register!H3</f>
        <v>../../20..</v>
      </c>
    </row>
    <row r="13" spans="1:10" ht="13.5" thickBot="1" x14ac:dyDescent="0.35">
      <c r="A13" s="502"/>
      <c r="B13" s="503"/>
      <c r="C13" s="86" t="s">
        <v>87</v>
      </c>
      <c r="D13" s="87" t="s">
        <v>88</v>
      </c>
      <c r="E13" s="486"/>
      <c r="F13" s="20" t="s">
        <v>87</v>
      </c>
      <c r="G13" s="21" t="s">
        <v>88</v>
      </c>
      <c r="I13" s="223" t="s">
        <v>15</v>
      </c>
    </row>
    <row r="14" spans="1:10" ht="14" x14ac:dyDescent="0.25">
      <c r="A14" s="490" t="str">
        <f>Register!A5</f>
        <v>1. WORKING CONDITIONS</v>
      </c>
      <c r="B14" s="491"/>
      <c r="C14" s="329" t="str">
        <f>Register!C10</f>
        <v>Substantial</v>
      </c>
      <c r="D14" s="313">
        <f>Register!B10</f>
        <v>2.625</v>
      </c>
      <c r="E14" s="314" t="str">
        <f>Register!D10</f>
        <v>↑</v>
      </c>
      <c r="F14" s="22" t="str">
        <f>Register!I10</f>
        <v>Not at all</v>
      </c>
      <c r="G14" s="320">
        <f>Register!H10</f>
        <v>0</v>
      </c>
      <c r="I14" s="224" t="e">
        <f>Register!#REF!</f>
        <v>#REF!</v>
      </c>
    </row>
    <row r="15" spans="1:10" ht="14" x14ac:dyDescent="0.25">
      <c r="A15" s="492" t="str">
        <f>Register!A11</f>
        <v>2. LAND &amp; WATER RIGHTS</v>
      </c>
      <c r="B15" s="493"/>
      <c r="C15" s="330" t="str">
        <f>Register!C15</f>
        <v>Moderate/Low</v>
      </c>
      <c r="D15" s="315">
        <f>Register!B15</f>
        <v>2.0833333333333335</v>
      </c>
      <c r="E15" s="316" t="str">
        <f>Register!D15</f>
        <v>↑</v>
      </c>
      <c r="F15" s="23" t="str">
        <f>Register!I15</f>
        <v>Not at all</v>
      </c>
      <c r="G15" s="321">
        <f>Register!H15</f>
        <v>0</v>
      </c>
      <c r="I15" s="225" t="e">
        <f>Register!#REF!</f>
        <v>#REF!</v>
      </c>
    </row>
    <row r="16" spans="1:10" ht="14" x14ac:dyDescent="0.25">
      <c r="A16" s="494" t="str">
        <f>Register!A16</f>
        <v>3. GENDER EQUALITY</v>
      </c>
      <c r="B16" s="495"/>
      <c r="C16" s="330" t="str">
        <f>Register!C22</f>
        <v>Substantial</v>
      </c>
      <c r="D16" s="315">
        <f>Register!B22</f>
        <v>2.62</v>
      </c>
      <c r="E16" s="316" t="str">
        <f>Register!D22</f>
        <v>↑</v>
      </c>
      <c r="F16" s="23" t="str">
        <f>Register!I22</f>
        <v>Not at all</v>
      </c>
      <c r="G16" s="321">
        <f>Register!H22</f>
        <v>0</v>
      </c>
      <c r="I16" s="225" t="e">
        <f>Register!#REF!</f>
        <v>#REF!</v>
      </c>
    </row>
    <row r="17" spans="1:9" ht="14" x14ac:dyDescent="0.25">
      <c r="A17" s="496" t="str">
        <f>Register!A23</f>
        <v>4. FOOD AND NUTRITION SECURITY</v>
      </c>
      <c r="B17" s="497"/>
      <c r="C17" s="330" t="str">
        <f>Register!C28</f>
        <v>Moderate/Low</v>
      </c>
      <c r="D17" s="315">
        <f>Register!B28</f>
        <v>2.333333333333333</v>
      </c>
      <c r="E17" s="316" t="str">
        <f>Register!D28</f>
        <v>↑</v>
      </c>
      <c r="F17" s="23" t="str">
        <f>Register!I28</f>
        <v>Not at all</v>
      </c>
      <c r="G17" s="321">
        <f>Register!H28</f>
        <v>0</v>
      </c>
      <c r="I17" s="225" t="e">
        <f>Register!#REF!</f>
        <v>#REF!</v>
      </c>
    </row>
    <row r="18" spans="1:9" ht="14" x14ac:dyDescent="0.25">
      <c r="A18" s="506" t="str">
        <f>Register!A29</f>
        <v>5. SOCIAL CAPITAL</v>
      </c>
      <c r="B18" s="507"/>
      <c r="C18" s="330" t="str">
        <f>Register!C33</f>
        <v>Moderate/Low</v>
      </c>
      <c r="D18" s="317">
        <f>Register!B33</f>
        <v>2.2777777777777781</v>
      </c>
      <c r="E18" s="316" t="str">
        <f>Register!D33</f>
        <v>↑</v>
      </c>
      <c r="F18" s="306" t="str">
        <f>Register!I33</f>
        <v>Not at all</v>
      </c>
      <c r="G18" s="321">
        <f>Register!H33</f>
        <v>0</v>
      </c>
      <c r="I18" s="305"/>
    </row>
    <row r="19" spans="1:9" ht="14.5" thickBot="1" x14ac:dyDescent="0.3">
      <c r="A19" s="498" t="str">
        <f>Register!A34</f>
        <v>6. LIVING CONDITIONS</v>
      </c>
      <c r="B19" s="499"/>
      <c r="C19" s="331" t="str">
        <f>Register!C39</f>
        <v>Moderate/Low</v>
      </c>
      <c r="D19" s="318">
        <f>Register!B39</f>
        <v>2.4444444444444446</v>
      </c>
      <c r="E19" s="319" t="str">
        <f>Register!D39</f>
        <v>↑</v>
      </c>
      <c r="F19" s="24" t="str">
        <f>Register!I39</f>
        <v>Not at all</v>
      </c>
      <c r="G19" s="322">
        <f>Register!H39</f>
        <v>0</v>
      </c>
      <c r="I19" s="226" t="e">
        <f>Register!#REF!</f>
        <v>#REF!</v>
      </c>
    </row>
    <row r="20" spans="1:9" s="114" customFormat="1" ht="9" customHeight="1" thickBot="1" x14ac:dyDescent="0.3">
      <c r="A20" s="25"/>
      <c r="B20" s="26"/>
      <c r="C20" s="26"/>
      <c r="D20" s="26"/>
      <c r="E20" s="14"/>
      <c r="F20" s="27"/>
      <c r="G20" s="15"/>
      <c r="I20" s="227" t="e">
        <f>AVERAGE(I14:I19)</f>
        <v>#REF!</v>
      </c>
    </row>
    <row r="21" spans="1:9" ht="13.5" thickBot="1" x14ac:dyDescent="0.35">
      <c r="A21" s="487" t="s">
        <v>8</v>
      </c>
      <c r="B21" s="488"/>
      <c r="C21" s="488"/>
      <c r="D21" s="488"/>
      <c r="E21" s="488"/>
      <c r="F21" s="488"/>
      <c r="G21" s="489"/>
    </row>
    <row r="22" spans="1:9" ht="107.25" customHeight="1" thickBot="1" x14ac:dyDescent="0.3">
      <c r="A22" s="466"/>
      <c r="B22" s="467"/>
      <c r="C22" s="467"/>
      <c r="D22" s="467"/>
      <c r="E22" s="467"/>
      <c r="F22" s="467"/>
      <c r="G22" s="468"/>
    </row>
    <row r="23" spans="1:9" ht="7.5" customHeight="1" thickBot="1" x14ac:dyDescent="0.3">
      <c r="A23" s="13"/>
      <c r="B23" s="14"/>
      <c r="C23" s="14"/>
      <c r="D23" s="14"/>
      <c r="E23" s="14"/>
      <c r="F23" s="14"/>
      <c r="G23" s="15"/>
    </row>
    <row r="24" spans="1:9" ht="13.5" thickBot="1" x14ac:dyDescent="0.35">
      <c r="A24" s="469" t="s">
        <v>89</v>
      </c>
      <c r="B24" s="470"/>
      <c r="C24" s="470"/>
      <c r="D24" s="477"/>
      <c r="E24" s="477"/>
      <c r="F24" s="477"/>
      <c r="G24" s="478"/>
    </row>
    <row r="25" spans="1:9" ht="105.75" customHeight="1" thickBot="1" x14ac:dyDescent="0.3">
      <c r="A25" s="466"/>
      <c r="B25" s="472"/>
      <c r="C25" s="472"/>
      <c r="D25" s="472"/>
      <c r="E25" s="472"/>
      <c r="F25" s="472"/>
      <c r="G25" s="473"/>
    </row>
    <row r="26" spans="1:9" ht="13.5" thickBot="1" x14ac:dyDescent="0.35">
      <c r="A26" s="469" t="s">
        <v>90</v>
      </c>
      <c r="B26" s="470"/>
      <c r="C26" s="470"/>
      <c r="D26" s="470"/>
      <c r="E26" s="470"/>
      <c r="F26" s="470"/>
      <c r="G26" s="471"/>
    </row>
    <row r="27" spans="1:9" ht="83.25" customHeight="1" thickBot="1" x14ac:dyDescent="0.3">
      <c r="A27" s="474"/>
      <c r="B27" s="475"/>
      <c r="C27" s="475"/>
      <c r="D27" s="475"/>
      <c r="E27" s="475"/>
      <c r="F27" s="475"/>
      <c r="G27" s="476"/>
    </row>
    <row r="28" spans="1:9" ht="13.5" thickBot="1" x14ac:dyDescent="0.35">
      <c r="A28" s="469" t="s">
        <v>17</v>
      </c>
      <c r="B28" s="470"/>
      <c r="C28" s="470"/>
      <c r="D28" s="470"/>
      <c r="E28" s="470"/>
      <c r="F28" s="470"/>
      <c r="G28" s="471"/>
    </row>
    <row r="29" spans="1:9" ht="83.25" customHeight="1" thickBot="1" x14ac:dyDescent="0.3">
      <c r="A29" s="466"/>
      <c r="B29" s="467"/>
      <c r="C29" s="467"/>
      <c r="D29" s="467"/>
      <c r="E29" s="467"/>
      <c r="F29" s="467"/>
      <c r="G29" s="468"/>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231" priority="1" operator="equal">
      <formula>"High"</formula>
    </cfRule>
    <cfRule type="cellIs" dxfId="230" priority="2" operator="equal">
      <formula>"Substantial"</formula>
    </cfRule>
    <cfRule type="cellIs" dxfId="229" priority="3" operator="equal">
      <formula>"Moderate"</formula>
    </cfRule>
    <cfRule type="cellIs" dxfId="228"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Normal="100" zoomScaleSheetLayoutView="100" workbookViewId="0">
      <pane ySplit="4" topLeftCell="A32" activePane="bottomLeft" state="frozen"/>
      <selection pane="bottomLeft" activeCell="C6" sqref="C6"/>
    </sheetView>
  </sheetViews>
  <sheetFormatPr baseColWidth="10" defaultColWidth="8.81640625" defaultRowHeight="12.5" x14ac:dyDescent="0.25"/>
  <cols>
    <col min="1" max="1" width="36.7265625" style="14" customWidth="1"/>
    <col min="2" max="2" width="10.26953125" style="275" customWidth="1"/>
    <col min="3" max="3" width="15.1796875" style="114" customWidth="1"/>
    <col min="4" max="4" width="6.26953125" style="114" customWidth="1"/>
    <col min="5" max="5" width="66.453125" style="93" customWidth="1"/>
    <col min="6" max="7" width="39.26953125" style="93" customWidth="1"/>
    <col min="8" max="8" width="6" style="275" customWidth="1"/>
    <col min="9" max="9" width="14.1796875" style="114" customWidth="1"/>
    <col min="10" max="10" width="8.81640625" style="93" hidden="1" customWidth="1"/>
    <col min="11" max="11" width="9.1796875" style="93" hidden="1" customWidth="1"/>
    <col min="12" max="12" width="14.81640625" style="93" hidden="1" customWidth="1"/>
    <col min="13" max="13" width="9.1796875" style="93" hidden="1" customWidth="1"/>
    <col min="14" max="14" width="9.1796875" style="93" customWidth="1"/>
    <col min="15" max="16384" width="8.81640625" style="93"/>
  </cols>
  <sheetData>
    <row r="1" spans="1:15" s="106" customFormat="1" ht="27.75" customHeight="1" thickBot="1" x14ac:dyDescent="0.4">
      <c r="A1" s="515" t="str">
        <f>Profile!F1</f>
        <v>Cocoa</v>
      </c>
      <c r="B1" s="516"/>
      <c r="C1" s="366" t="s">
        <v>22</v>
      </c>
      <c r="D1" s="511" t="str">
        <f>Profile!E2</f>
        <v>Ecuador</v>
      </c>
      <c r="E1" s="512"/>
      <c r="F1" s="364" t="s">
        <v>26</v>
      </c>
      <c r="G1" s="365" t="str">
        <f>Profile!B3</f>
        <v xml:space="preserve"> 23 /09 / 2021</v>
      </c>
      <c r="H1" s="513" t="s">
        <v>80</v>
      </c>
      <c r="I1" s="514"/>
      <c r="M1" s="107"/>
    </row>
    <row r="2" spans="1:15" s="106" customFormat="1" ht="10.5" customHeight="1" x14ac:dyDescent="0.25">
      <c r="A2" s="519" t="s">
        <v>9</v>
      </c>
      <c r="B2" s="531" t="s">
        <v>88</v>
      </c>
      <c r="C2" s="534" t="s">
        <v>87</v>
      </c>
      <c r="D2" s="522" t="s">
        <v>7</v>
      </c>
      <c r="E2" s="528" t="s">
        <v>10</v>
      </c>
      <c r="F2" s="522" t="s">
        <v>18</v>
      </c>
      <c r="G2" s="525" t="s">
        <v>86</v>
      </c>
      <c r="H2" s="513" t="s">
        <v>82</v>
      </c>
      <c r="I2" s="514"/>
      <c r="M2" s="107"/>
    </row>
    <row r="3" spans="1:15" s="107" customFormat="1" ht="13.5" customHeight="1" thickBot="1" x14ac:dyDescent="0.3">
      <c r="A3" s="520"/>
      <c r="B3" s="532"/>
      <c r="C3" s="535"/>
      <c r="D3" s="523"/>
      <c r="E3" s="529"/>
      <c r="F3" s="523"/>
      <c r="G3" s="526"/>
      <c r="H3" s="517" t="s">
        <v>81</v>
      </c>
      <c r="I3" s="518"/>
      <c r="L3" s="108" t="str">
        <f>Questionnaire!$N$3</f>
        <v>High</v>
      </c>
      <c r="M3" s="107" t="s">
        <v>20</v>
      </c>
    </row>
    <row r="4" spans="1:15" s="109" customFormat="1" ht="13.5" thickBot="1" x14ac:dyDescent="0.3">
      <c r="A4" s="521"/>
      <c r="B4" s="533"/>
      <c r="C4" s="536"/>
      <c r="D4" s="524"/>
      <c r="E4" s="530"/>
      <c r="F4" s="524"/>
      <c r="G4" s="527"/>
      <c r="H4" s="84" t="s">
        <v>1</v>
      </c>
      <c r="I4" s="85" t="s">
        <v>6</v>
      </c>
      <c r="L4" s="108" t="str">
        <f>Questionnaire!$N$4</f>
        <v>Substantial</v>
      </c>
      <c r="M4" s="107" t="s">
        <v>3</v>
      </c>
    </row>
    <row r="5" spans="1:15" s="107" customFormat="1" ht="15" customHeight="1" thickBot="1" x14ac:dyDescent="0.3">
      <c r="A5" s="53" t="str">
        <f>Questionnaire!$A$3</f>
        <v>1. WORKING CONDITIONS</v>
      </c>
      <c r="B5" s="54"/>
      <c r="C5" s="54"/>
      <c r="D5" s="54"/>
      <c r="E5" s="55"/>
      <c r="F5" s="55"/>
      <c r="G5" s="55"/>
      <c r="H5" s="55"/>
      <c r="I5" s="280"/>
      <c r="L5" s="108" t="str">
        <f>Questionnaire!$N$5</f>
        <v>Moderate/Low</v>
      </c>
      <c r="M5" s="107" t="s">
        <v>21</v>
      </c>
    </row>
    <row r="6" spans="1:15" s="110" customFormat="1" ht="14" x14ac:dyDescent="0.25">
      <c r="A6" s="56" t="str">
        <f>Questionnaire!$A$4</f>
        <v>1.1 Respect of labour rights</v>
      </c>
      <c r="B6" s="332">
        <f>Questionnaire!J10</f>
        <v>3</v>
      </c>
      <c r="C6" s="333" t="str">
        <f>IF(B6&lt;1.5,$L$6,IF(B6&lt;2.5,$L$5,IF(B6&lt;3.5,$L$4,IF(B6&lt;4.5,$L$3,"n/a"))))</f>
        <v>Substantial</v>
      </c>
      <c r="D6" s="334" t="str">
        <f>IF(H6&lt;B6,"↑",IF(H6&gt;B6,"↓","↔"))</f>
        <v>↑</v>
      </c>
      <c r="E6" s="2" t="s">
        <v>123</v>
      </c>
      <c r="F6" s="1"/>
      <c r="G6" s="1"/>
      <c r="H6" s="236">
        <v>0</v>
      </c>
      <c r="I6" s="279" t="str">
        <f>IF(H6&lt;1.5,$L$6,IF(H6&lt;2.5,$L$5,IF(H6&lt;3.5,$L$4,IF(H6&lt;4.5,$L$3,"n/a"))))</f>
        <v>Not at all</v>
      </c>
      <c r="K6" s="110" t="s">
        <v>11</v>
      </c>
      <c r="L6" s="108" t="str">
        <f>Questionnaire!$N$6</f>
        <v>Not at all</v>
      </c>
      <c r="M6" s="110" t="s">
        <v>4</v>
      </c>
    </row>
    <row r="7" spans="1:15" s="110" customFormat="1" ht="56" x14ac:dyDescent="0.25">
      <c r="A7" s="57" t="str">
        <f>Questionnaire!$A$11</f>
        <v>1.2 Child Labour</v>
      </c>
      <c r="B7" s="335">
        <f>Questionnaire!J14</f>
        <v>3</v>
      </c>
      <c r="C7" s="336" t="str">
        <f>IF(B7&lt;1.5,$L$6,IF(B7&lt;2.5,$L$5,IF(B7&lt;3.5,$L$4,IF(B7&lt;4.5,$L$3,"n/a"))))</f>
        <v>Substantial</v>
      </c>
      <c r="D7" s="337" t="str">
        <f>IF(H7&lt;B7,"↑",IF(H7&gt;B7,"↓","↔"))</f>
        <v>↑</v>
      </c>
      <c r="E7" s="3" t="s">
        <v>303</v>
      </c>
      <c r="F7" s="3"/>
      <c r="G7" s="3"/>
      <c r="H7" s="237">
        <v>0</v>
      </c>
      <c r="I7" s="279" t="str">
        <f>IF(H7&lt;1.5,$L$6,IF(H7&lt;2.5,$L$5,IF(H7&lt;3.5,$L$4,IF(H7&lt;4.5,$L$3,"n/a"))))</f>
        <v>Not at all</v>
      </c>
      <c r="K7" s="110" t="s">
        <v>12</v>
      </c>
      <c r="L7" s="108" t="str">
        <f>Questionnaire!$N$7</f>
        <v>n/a</v>
      </c>
    </row>
    <row r="8" spans="1:15" s="110" customFormat="1" ht="28" x14ac:dyDescent="0.25">
      <c r="A8" s="57" t="str">
        <f>Questionnaire!$A$15</f>
        <v>1.3 Job safety</v>
      </c>
      <c r="B8" s="335">
        <f>Questionnaire!J17</f>
        <v>2</v>
      </c>
      <c r="C8" s="338" t="str">
        <f>IF(B8&lt;1.5,$L$6,IF(B8&lt;2.5,$L$5,IF(B8&lt;3.5,$L$4,IF(B8&lt;4.5,$L$3,"n/a"))))</f>
        <v>Moderate/Low</v>
      </c>
      <c r="D8" s="337" t="str">
        <f>IF(H8&lt;B8,"↑",IF(H8&gt;B8,"↓","↔"))</f>
        <v>↑</v>
      </c>
      <c r="E8" s="3"/>
      <c r="F8" s="3" t="s">
        <v>301</v>
      </c>
      <c r="G8" s="3"/>
      <c r="H8" s="237">
        <v>0</v>
      </c>
      <c r="I8" s="279" t="str">
        <f>IF(H8&lt;1.5,$L$6,IF(H8&lt;2.5,$L$5,IF(H8&lt;3.5,$L$4,IF(H8&lt;4.5,$L$3,"n/a"))))</f>
        <v>Not at all</v>
      </c>
      <c r="K8" s="110" t="s">
        <v>13</v>
      </c>
      <c r="L8" s="111"/>
    </row>
    <row r="9" spans="1:15" s="110" customFormat="1" ht="14.5" thickBot="1" x14ac:dyDescent="0.3">
      <c r="A9" s="58" t="str">
        <f>Questionnaire!$A$18</f>
        <v>1.4 Attractiveness</v>
      </c>
      <c r="B9" s="339">
        <f>Questionnaire!J21</f>
        <v>2.5</v>
      </c>
      <c r="C9" s="336" t="str">
        <f>IF(B9&lt;1.5,$L$6,IF(B9&lt;2.5,$L$5,IF(B9&lt;3.5,$L$4,IF(B9&lt;4.5,$L$3,"n/a"))))</f>
        <v>Substantial</v>
      </c>
      <c r="D9" s="340" t="str">
        <f>IF(H9&lt;B9,"↑",IF(H9&gt;B9,"↓","↔"))</f>
        <v>↑</v>
      </c>
      <c r="E9" s="4" t="s">
        <v>299</v>
      </c>
      <c r="F9" s="4" t="s">
        <v>300</v>
      </c>
      <c r="G9" s="4"/>
      <c r="H9" s="238">
        <v>0</v>
      </c>
      <c r="I9" s="249" t="str">
        <f>IF(H9&lt;1.5,$L$6,IF(H9&lt;2.5,$L$5,IF(H9&lt;3.5,$L$4,IF(H9&lt;4.5,$L$3,"n/a"))))</f>
        <v>Not at all</v>
      </c>
      <c r="L9" s="111"/>
    </row>
    <row r="10" spans="1:15" s="113" customFormat="1" ht="18" customHeight="1" thickTop="1" thickBot="1" x14ac:dyDescent="0.35">
      <c r="A10" s="59" t="s">
        <v>14</v>
      </c>
      <c r="B10" s="341">
        <f>IF(COUNT(B6:B9)=0,"n/a",(AVERAGE(B6:B9)))</f>
        <v>2.625</v>
      </c>
      <c r="C10" s="398" t="str">
        <f>IF(B10&lt;1.5,$L$6,IF(B10&lt;2.5,$L$5,IF(B10&lt;3.5,$L$4,IF(B10&lt;4.5,$L$3,"n/a"))))</f>
        <v>Substantial</v>
      </c>
      <c r="D10" s="342" t="str">
        <f>IF(H10&lt;B10,"↑",IF(H10&gt;B10,"↓","↔"))</f>
        <v>↑</v>
      </c>
      <c r="E10" s="11"/>
      <c r="F10" s="112"/>
      <c r="G10" s="112"/>
      <c r="H10" s="12">
        <f>AVERAGE(H6:H9)</f>
        <v>0</v>
      </c>
      <c r="I10" s="278" t="str">
        <f>IF(H10&lt;1.5,$L$6,IF(H10&lt;2.5,$L$5,IF(H10&lt;3.5,$L$4,IF(H10&lt;4.5,$L$3,"n/a"))))</f>
        <v>Not at all</v>
      </c>
      <c r="O10" s="286"/>
    </row>
    <row r="11" spans="1:15" s="110" customFormat="1" ht="15" customHeight="1" thickBot="1" x14ac:dyDescent="0.3">
      <c r="A11" s="60" t="str">
        <f>Questionnaire!$A$22</f>
        <v>2. LAND &amp; WATER RIGHTS</v>
      </c>
      <c r="B11" s="343"/>
      <c r="C11" s="343"/>
      <c r="D11" s="344"/>
      <c r="E11" s="61"/>
      <c r="F11" s="61"/>
      <c r="G11" s="61"/>
      <c r="H11" s="61"/>
      <c r="I11" s="281"/>
    </row>
    <row r="12" spans="1:15" s="110" customFormat="1" ht="18" customHeight="1" x14ac:dyDescent="0.25">
      <c r="A12" s="62" t="str">
        <f>Questionnaire!$A$23</f>
        <v xml:space="preserve">2.1 Adherence to VGGT </v>
      </c>
      <c r="B12" s="345">
        <f>Questionnaire!J26</f>
        <v>2</v>
      </c>
      <c r="C12" s="346" t="str">
        <f>IF(B12&lt;1.5,$L$6,IF(B12&lt;2.5,$L$5,IF(B12&lt;3.5,$L$4,IF(B12&lt;4.5,$L$3,"n/a"))))</f>
        <v>Moderate/Low</v>
      </c>
      <c r="D12" s="337" t="str">
        <f>IF(H12&lt;B12,"↑",IF(H12&gt;B12,"↓","↔"))</f>
        <v>↑</v>
      </c>
      <c r="E12" s="5"/>
      <c r="F12" s="1"/>
      <c r="G12" s="1"/>
      <c r="H12" s="236">
        <v>0</v>
      </c>
      <c r="I12" s="279" t="str">
        <f>IF(H12&lt;1.5,$L$6,IF(H12&lt;2.5,$L$5,IF(H12&lt;3.5,$L$4,IF(H12&lt;4.5,$L$3,"n/a"))))</f>
        <v>Not at all</v>
      </c>
    </row>
    <row r="13" spans="1:15" s="110" customFormat="1" ht="16.5" customHeight="1" x14ac:dyDescent="0.25">
      <c r="A13" s="63" t="str">
        <f>Questionnaire!$A$27</f>
        <v>2.2 Transparency, participation and consultation</v>
      </c>
      <c r="B13" s="347">
        <f>Questionnaire!J32</f>
        <v>2.25</v>
      </c>
      <c r="C13" s="338" t="str">
        <f>IF(B13&lt;1.5,$L$6,IF(B13&lt;2.5,$L$5,IF(B13&lt;3.5,$L$4,IF(B13&lt;4.5,$L$3,"n/a"))))</f>
        <v>Moderate/Low</v>
      </c>
      <c r="D13" s="337" t="str">
        <f>IF(H13&lt;B13,"↑",IF(H13&gt;B13,"↓","↔"))</f>
        <v>↑</v>
      </c>
      <c r="E13" s="6"/>
      <c r="F13" s="3"/>
      <c r="G13" s="3"/>
      <c r="H13" s="237">
        <v>0</v>
      </c>
      <c r="I13" s="279" t="str">
        <f>IF(H13&lt;1.5,$L$6,IF(H13&lt;2.5,$L$5,IF(H13&lt;3.5,$L$4,IF(H13&lt;4.5,$L$3,"n/a"))))</f>
        <v>Not at all</v>
      </c>
    </row>
    <row r="14" spans="1:15" s="110" customFormat="1" ht="18.75" customHeight="1" thickBot="1" x14ac:dyDescent="0.3">
      <c r="A14" s="64" t="str">
        <f>Questionnaire!$A$33</f>
        <v>2.3  Equity,compensation and justice</v>
      </c>
      <c r="B14" s="348">
        <f>Questionnaire!J38</f>
        <v>2</v>
      </c>
      <c r="C14" s="336" t="str">
        <f>IF(B14&lt;1.5,$L$6,IF(B14&lt;2.5,$L$5,IF(B14&lt;3.5,$L$4,IF(B14&lt;4.5,$L$3,"n/a"))))</f>
        <v>Moderate/Low</v>
      </c>
      <c r="D14" s="340" t="str">
        <f>IF(H14&lt;B14,"↑",IF(H14&gt;B14,"↓","↔"))</f>
        <v>↑</v>
      </c>
      <c r="E14" s="7"/>
      <c r="F14" s="4"/>
      <c r="G14" s="4"/>
      <c r="H14" s="238">
        <v>0</v>
      </c>
      <c r="I14" s="249" t="str">
        <f>IF(H14&lt;1.5,$L$6,IF(H14&lt;2.5,$L$5,IF(H14&lt;3.5,$L$4,IF(H14&lt;4.5,$L$3,"n/a"))))</f>
        <v>Not at all</v>
      </c>
    </row>
    <row r="15" spans="1:15" s="107" customFormat="1" ht="13.5" thickTop="1" thickBot="1" x14ac:dyDescent="0.3">
      <c r="A15" s="65" t="s">
        <v>14</v>
      </c>
      <c r="B15" s="349">
        <f>IF(COUNT(B12:B14)=0,"n/a",(AVERAGE(B12:B14)))</f>
        <v>2.0833333333333335</v>
      </c>
      <c r="C15" s="350" t="str">
        <f>IF(B15&lt;1.5,$L$6,IF(B15&lt;2.5,$L$5,IF(B15&lt;3.5,$L$4,IF(B15&lt;4.5,$L$3,"n/a"))))</f>
        <v>Moderate/Low</v>
      </c>
      <c r="D15" s="342" t="str">
        <f>IF(H15&lt;B15,"↑",IF(H15&gt;B15,"↓","↔"))</f>
        <v>↑</v>
      </c>
      <c r="E15" s="112"/>
      <c r="F15" s="112"/>
      <c r="G15" s="112"/>
      <c r="H15" s="10">
        <f>AVERAGE(H12:H14)</f>
        <v>0</v>
      </c>
      <c r="I15" s="278" t="str">
        <f>IF(H15&lt;1.5,$L$6,IF(H15&lt;2.5,$L$5,IF(H15&lt;3.5,$L$4,IF(H15&lt;4.5,$L$3,"n/a"))))</f>
        <v>Not at all</v>
      </c>
    </row>
    <row r="16" spans="1:15" s="110" customFormat="1" ht="15" customHeight="1" thickBot="1" x14ac:dyDescent="0.3">
      <c r="A16" s="66" t="str">
        <f>Questionnaire!$A$39</f>
        <v>3. GENDER EQUALITY</v>
      </c>
      <c r="B16" s="343"/>
      <c r="C16" s="343"/>
      <c r="D16" s="343"/>
      <c r="E16" s="67"/>
      <c r="F16" s="67"/>
      <c r="G16" s="67"/>
      <c r="H16" s="67"/>
      <c r="I16" s="282"/>
    </row>
    <row r="17" spans="1:9" s="110" customFormat="1" ht="14" x14ac:dyDescent="0.25">
      <c r="A17" s="68" t="str">
        <f>Questionnaire!$A$40</f>
        <v>3.1 Economic activities</v>
      </c>
      <c r="B17" s="345">
        <f>Questionnaire!J43</f>
        <v>2.5</v>
      </c>
      <c r="C17" s="346" t="str">
        <f t="shared" ref="C17:C22" si="0">IF(B17&lt;1.5,$L$6,IF(B17&lt;2.5,$L$5,IF(B17&lt;3.5,$L$4,IF(B17&lt;4.5,$L$3,"n/a"))))</f>
        <v>Substantial</v>
      </c>
      <c r="D17" s="337" t="str">
        <f t="shared" ref="D17:D22" si="1">IF(H17&lt;B17,"↑",IF(H17&gt;B17,"↓","↔"))</f>
        <v>↑</v>
      </c>
      <c r="E17" s="5"/>
      <c r="F17" s="1"/>
      <c r="G17" s="1"/>
      <c r="H17" s="236">
        <v>0</v>
      </c>
      <c r="I17" s="279" t="str">
        <f t="shared" ref="I17:I22" si="2">IF(H17&lt;1.5,$L$6,IF(H17&lt;2.5,$L$5,IF(H17&lt;3.5,$L$4,IF(H17&lt;4.5,$L$3,"n/a"))))</f>
        <v>Not at all</v>
      </c>
    </row>
    <row r="18" spans="1:9" s="110" customFormat="1" ht="14" x14ac:dyDescent="0.25">
      <c r="A18" s="68" t="str">
        <f>Questionnaire!$A$44</f>
        <v>3.2 Access to resources and services</v>
      </c>
      <c r="B18" s="347">
        <f>Questionnaire!J49</f>
        <v>3</v>
      </c>
      <c r="C18" s="351" t="str">
        <f t="shared" si="0"/>
        <v>Substantial</v>
      </c>
      <c r="D18" s="337" t="str">
        <f t="shared" si="1"/>
        <v>↑</v>
      </c>
      <c r="E18" s="6"/>
      <c r="F18" s="3"/>
      <c r="G18" s="3"/>
      <c r="H18" s="237">
        <v>0</v>
      </c>
      <c r="I18" s="279" t="str">
        <f t="shared" si="2"/>
        <v>Not at all</v>
      </c>
    </row>
    <row r="19" spans="1:9" s="110" customFormat="1" ht="14" x14ac:dyDescent="0.25">
      <c r="A19" s="68" t="str">
        <f>Questionnaire!$A$50</f>
        <v>3.3 Decision making</v>
      </c>
      <c r="B19" s="347">
        <f>Questionnaire!J56</f>
        <v>2.6</v>
      </c>
      <c r="C19" s="338" t="str">
        <f t="shared" si="0"/>
        <v>Substantial</v>
      </c>
      <c r="D19" s="352" t="str">
        <f t="shared" si="1"/>
        <v>↑</v>
      </c>
      <c r="E19" s="241"/>
      <c r="F19" s="3"/>
      <c r="G19" s="242"/>
      <c r="H19" s="240">
        <v>0</v>
      </c>
      <c r="I19" s="279" t="str">
        <f t="shared" si="2"/>
        <v>Not at all</v>
      </c>
    </row>
    <row r="20" spans="1:9" s="110" customFormat="1" ht="14" x14ac:dyDescent="0.25">
      <c r="A20" s="68" t="str">
        <f>Questionnaire!$A$57</f>
        <v>3.4 Leadership and empowerment</v>
      </c>
      <c r="B20" s="347">
        <f>Questionnaire!J62</f>
        <v>2.5</v>
      </c>
      <c r="C20" s="336" t="str">
        <f t="shared" si="0"/>
        <v>Substantial</v>
      </c>
      <c r="D20" s="337" t="str">
        <f t="shared" si="1"/>
        <v>↑</v>
      </c>
      <c r="E20" s="82"/>
      <c r="F20" s="83"/>
      <c r="G20" s="83"/>
      <c r="H20" s="237">
        <v>0</v>
      </c>
      <c r="I20" s="279" t="str">
        <f t="shared" si="2"/>
        <v>Not at all</v>
      </c>
    </row>
    <row r="21" spans="1:9" s="110" customFormat="1" ht="14.5" thickBot="1" x14ac:dyDescent="0.3">
      <c r="A21" s="69" t="str">
        <f>Questionnaire!$A$63</f>
        <v>3.5 Hardship and division of labour</v>
      </c>
      <c r="B21" s="348">
        <f>Questionnaire!J66</f>
        <v>2.5</v>
      </c>
      <c r="C21" s="353" t="str">
        <f t="shared" si="0"/>
        <v>Substantial</v>
      </c>
      <c r="D21" s="340" t="str">
        <f t="shared" si="1"/>
        <v>↑</v>
      </c>
      <c r="E21" s="7"/>
      <c r="F21" s="4"/>
      <c r="G21" s="4"/>
      <c r="H21" s="238">
        <v>0</v>
      </c>
      <c r="I21" s="249" t="str">
        <f t="shared" si="2"/>
        <v>Not at all</v>
      </c>
    </row>
    <row r="22" spans="1:9" s="107" customFormat="1" ht="13.5" thickTop="1" thickBot="1" x14ac:dyDescent="0.3">
      <c r="A22" s="81" t="s">
        <v>14</v>
      </c>
      <c r="B22" s="349">
        <f>IF(COUNT(B17:B21)=0,"n/a",(AVERAGE(B17:B21)))</f>
        <v>2.62</v>
      </c>
      <c r="C22" s="354" t="str">
        <f t="shared" si="0"/>
        <v>Substantial</v>
      </c>
      <c r="D22" s="342" t="str">
        <f t="shared" si="1"/>
        <v>↑</v>
      </c>
      <c r="E22" s="112"/>
      <c r="F22" s="112"/>
      <c r="G22" s="112"/>
      <c r="H22" s="10">
        <f>AVERAGE(H17:H21)</f>
        <v>0</v>
      </c>
      <c r="I22" s="278" t="str">
        <f t="shared" si="2"/>
        <v>Not at all</v>
      </c>
    </row>
    <row r="23" spans="1:9" s="110" customFormat="1" ht="15" customHeight="1" thickBot="1" x14ac:dyDescent="0.3">
      <c r="A23" s="52" t="str">
        <f>Questionnaire!$A$67</f>
        <v>4. FOOD AND NUTRITION SECURITY</v>
      </c>
      <c r="B23" s="343"/>
      <c r="C23" s="343"/>
      <c r="D23" s="343"/>
      <c r="E23" s="70"/>
      <c r="F23" s="70"/>
      <c r="G23" s="70"/>
      <c r="H23" s="70"/>
      <c r="I23" s="283"/>
    </row>
    <row r="24" spans="1:9" s="110" customFormat="1" ht="18.75" customHeight="1" x14ac:dyDescent="0.25">
      <c r="A24" s="71" t="str">
        <f>Questionnaire!$A$68</f>
        <v xml:space="preserve">4.1 Availability of food </v>
      </c>
      <c r="B24" s="345">
        <f>Questionnaire!J71</f>
        <v>2.5</v>
      </c>
      <c r="C24" s="346" t="str">
        <f>IF(B24&lt;1.5,$L$6,IF(B24&lt;2.5,$L$5,IF(B24&lt;3.5,$L$4,IF(B24&lt;4.5,$L$3,"n/a"))))</f>
        <v>Substantial</v>
      </c>
      <c r="D24" s="334" t="str">
        <f>IF(H24&lt;B24,"↑",IF(H24&gt;B24,"↓","↔"))</f>
        <v>↑</v>
      </c>
      <c r="E24" s="5"/>
      <c r="F24" s="1"/>
      <c r="G24" s="1"/>
      <c r="H24" s="236">
        <v>0</v>
      </c>
      <c r="I24" s="279" t="str">
        <f>IF(H24&lt;1.5,$L$6,IF(H24&lt;2.5,$L$5,IF(H24&lt;3.5,$L$4,IF(H24&lt;4.5,$L$3,"n/a"))))</f>
        <v>Not at all</v>
      </c>
    </row>
    <row r="25" spans="1:9" s="110" customFormat="1" ht="39.5" customHeight="1" x14ac:dyDescent="0.25">
      <c r="A25" s="72" t="str">
        <f>Questionnaire!$A$72</f>
        <v xml:space="preserve">4.2 Accessibility of food </v>
      </c>
      <c r="B25" s="347">
        <f>Questionnaire!J75</f>
        <v>2</v>
      </c>
      <c r="C25" s="338" t="str">
        <f>IF(B25&lt;1.5,$L$6,IF(B25&lt;2.5,$L$5,IF(B25&lt;3.5,$L$4,IF(B25&lt;4.5,$L$3,"n/a"))))</f>
        <v>Moderate/Low</v>
      </c>
      <c r="D25" s="337" t="str">
        <f>IF(H25&lt;B25,"↑",IF(H25&gt;B25,"↓","↔"))</f>
        <v>↑</v>
      </c>
      <c r="E25" s="6"/>
      <c r="F25" s="3" t="s">
        <v>296</v>
      </c>
      <c r="G25" s="3"/>
      <c r="H25" s="237">
        <v>0</v>
      </c>
      <c r="I25" s="279" t="str">
        <f>IF(H25&lt;1.5,$L$6,IF(H25&lt;2.5,$L$5,IF(H25&lt;3.5,$L$4,IF(H25&lt;4.5,$L$3,"n/a"))))</f>
        <v>Not at all</v>
      </c>
    </row>
    <row r="26" spans="1:9" s="110" customFormat="1" ht="14" x14ac:dyDescent="0.25">
      <c r="A26" s="73" t="str">
        <f>Questionnaire!$A$76</f>
        <v xml:space="preserve">4.3 Utilisation and nutritional adequacy </v>
      </c>
      <c r="B26" s="347">
        <f>Questionnaire!J80</f>
        <v>1.3333333333333333</v>
      </c>
      <c r="C26" s="338" t="str">
        <f>IF(B26&lt;1.5,$L$6,IF(B26&lt;2.5,$L$5,IF(B26&lt;3.5,$L$4,IF(B26&lt;4.5,$L$3,"n/a"))))</f>
        <v>Not at all</v>
      </c>
      <c r="D26" s="337" t="str">
        <f>IF(H26&lt;B26,"↑",IF(H26&gt;B26,"↓","↔"))</f>
        <v>↑</v>
      </c>
      <c r="E26" s="6"/>
      <c r="F26" s="3"/>
      <c r="G26" s="3"/>
      <c r="H26" s="237">
        <v>0</v>
      </c>
      <c r="I26" s="279" t="str">
        <f>IF(H26&lt;1.5,$L$6,IF(H26&lt;2.5,$L$5,IF(H26&lt;3.5,$L$4,IF(H26&lt;4.5,$L$3,"n/a"))))</f>
        <v>Not at all</v>
      </c>
    </row>
    <row r="27" spans="1:9" s="110" customFormat="1" ht="14.5" thickBot="1" x14ac:dyDescent="0.3">
      <c r="A27" s="74" t="str">
        <f>Questionnaire!$A$81</f>
        <v xml:space="preserve">4.4 Stability </v>
      </c>
      <c r="B27" s="348">
        <f>Questionnaire!J84</f>
        <v>3.5</v>
      </c>
      <c r="C27" s="336" t="str">
        <f>IF(B27&lt;1.5,$L$6,IF(B27&lt;2.5,$L$5,IF(B27&lt;3.5,$L$4,IF(B27&lt;4.5,$L$3,"n/a"))))</f>
        <v>High</v>
      </c>
      <c r="D27" s="340" t="str">
        <f>IF(H27&lt;B27,"↑",IF(H27&gt;B27,"↓","↔"))</f>
        <v>↑</v>
      </c>
      <c r="E27" s="7"/>
      <c r="F27" s="4"/>
      <c r="G27" s="4"/>
      <c r="H27" s="238">
        <v>0</v>
      </c>
      <c r="I27" s="249" t="str">
        <f>IF(H27&lt;1.5,$L$6,IF(H27&lt;2.5,$L$5,IF(H27&lt;3.5,$L$4,IF(H27&lt;4.5,$L$3,"n/a"))))</f>
        <v>Not at all</v>
      </c>
    </row>
    <row r="28" spans="1:9" s="107" customFormat="1" ht="13.5" thickTop="1" thickBot="1" x14ac:dyDescent="0.3">
      <c r="A28" s="75" t="s">
        <v>14</v>
      </c>
      <c r="B28" s="349">
        <f>IF(COUNT(B24:B27)=0,"n/a",(AVERAGE(B24:B27)))</f>
        <v>2.333333333333333</v>
      </c>
      <c r="C28" s="350" t="str">
        <f>IF(B28&lt;1.5,$L$6,IF(B28&lt;2.5,$L$5,IF(B28&lt;3.5,$L$4,IF(B28&lt;4.5,$L$3,"n/a"))))</f>
        <v>Moderate/Low</v>
      </c>
      <c r="D28" s="342" t="str">
        <f>IF(H28&lt;B28,"↑",IF(H28&gt;B28,"↓","↔"))</f>
        <v>↑</v>
      </c>
      <c r="E28" s="112"/>
      <c r="F28" s="112"/>
      <c r="G28" s="112"/>
      <c r="H28" s="10">
        <f>AVERAGE(H24:H27)</f>
        <v>0</v>
      </c>
      <c r="I28" s="278" t="str">
        <f>IF(H28&lt;1.5,$L$6,IF(H28&lt;2.5,$L$5,IF(H28&lt;3.5,$L$4,IF(H28&lt;4.5,$L$3,"n/a"))))</f>
        <v>Not at all</v>
      </c>
    </row>
    <row r="29" spans="1:9" s="107" customFormat="1" ht="13.5" thickBot="1" x14ac:dyDescent="0.3">
      <c r="A29" s="304" t="str">
        <f>Questionnaire!$A$85</f>
        <v>5. SOCIAL CAPITAL</v>
      </c>
      <c r="B29" s="355"/>
      <c r="C29" s="356"/>
      <c r="D29" s="356"/>
      <c r="E29" s="296"/>
      <c r="F29" s="296"/>
      <c r="G29" s="296"/>
      <c r="H29" s="297"/>
      <c r="I29" s="298"/>
    </row>
    <row r="30" spans="1:9" s="107" customFormat="1" ht="28" customHeight="1" x14ac:dyDescent="0.25">
      <c r="A30" s="301" t="str">
        <f>Questionnaire!$A$86</f>
        <v>5.1 Strength of producer organisations</v>
      </c>
      <c r="B30" s="357">
        <f>Questionnaire!J91</f>
        <v>2.5</v>
      </c>
      <c r="C30" s="333" t="str">
        <f>IF(B30&lt;1.5,$L$6,IF(B30&lt;2.5,$L$5,IF(B30&lt;3.5,$L$4,IF(B30&lt;4.5,$L$3,"n/a"))))</f>
        <v>Substantial</v>
      </c>
      <c r="D30" s="334" t="str">
        <f>IF(H30&lt;B30,"↑",IF(H30&gt;B30,"↓","↔"))</f>
        <v>↑</v>
      </c>
      <c r="E30" s="401" t="s">
        <v>297</v>
      </c>
      <c r="F30" s="402" t="s">
        <v>317</v>
      </c>
      <c r="G30" s="403"/>
      <c r="H30" s="236">
        <v>0</v>
      </c>
      <c r="I30" s="279" t="str">
        <f>IF(H30&lt;1.5,$L$6,IF(H30&lt;2.5,$L$5,IF(H30&lt;3.5,$L$4,IF(H30&lt;4.5,$L$3,"n/a"))))</f>
        <v>Not at all</v>
      </c>
    </row>
    <row r="31" spans="1:9" s="107" customFormat="1" ht="46" customHeight="1" x14ac:dyDescent="0.25">
      <c r="A31" s="302" t="str">
        <f>Questionnaire!$A$92</f>
        <v>5.2 Information and confidence</v>
      </c>
      <c r="B31" s="358">
        <f>Questionnaire!J95</f>
        <v>2</v>
      </c>
      <c r="C31" s="338" t="str">
        <f>IF(B31&lt;1.5,$L$6,IF(B31&lt;2.5,$L$5,IF(B31&lt;3.5,$L$4,IF(B31&lt;4.5,$L$3,"n/a"))))</f>
        <v>Moderate/Low</v>
      </c>
      <c r="D31" s="351" t="str">
        <f>IF(H31&lt;B31,"↑",IF(H31&gt;B31,"↓","↔"))</f>
        <v>↑</v>
      </c>
      <c r="E31" s="404" t="s">
        <v>321</v>
      </c>
      <c r="F31" s="694" t="s">
        <v>298</v>
      </c>
      <c r="G31" s="405"/>
      <c r="H31" s="236">
        <v>0</v>
      </c>
      <c r="I31" s="279" t="str">
        <f>IF(H31&lt;1.5,$L$6,IF(H31&lt;2.5,$L$5,IF(H31&lt;3.5,$L$4,IF(H31&lt;4.5,$L$3,"n/a"))))</f>
        <v>Not at all</v>
      </c>
    </row>
    <row r="32" spans="1:9" s="107" customFormat="1" ht="23" customHeight="1" thickBot="1" x14ac:dyDescent="0.3">
      <c r="A32" s="303" t="str">
        <f>Questionnaire!$A$96</f>
        <v>5.3 Social involvement</v>
      </c>
      <c r="B32" s="359">
        <f>Questionnaire!J100</f>
        <v>2.3333333333333335</v>
      </c>
      <c r="C32" s="336" t="str">
        <f>IF(B32&lt;1.5,$L$6,IF(B32&lt;2.5,$L$5,IF(B32&lt;3.5,$L$4,IF(B32&lt;4.5,$L$3,"n/a"))))</f>
        <v>Moderate/Low</v>
      </c>
      <c r="D32" s="353" t="str">
        <f>IF(H32&lt;B32,"↑",IF(H32&gt;B32,"↓","↔"))</f>
        <v>↑</v>
      </c>
      <c r="E32" s="406"/>
      <c r="F32" s="407" t="s">
        <v>319</v>
      </c>
      <c r="G32" s="408"/>
      <c r="H32" s="238">
        <v>0</v>
      </c>
      <c r="I32" s="245" t="str">
        <f>IF(H32&lt;1.5,$L$6,IF(H32&lt;2.5,$L$5,IF(H32&lt;3.5,$L$4,IF(H32&lt;4.5,$L$3,"n/a"))))</f>
        <v>Not at all</v>
      </c>
    </row>
    <row r="33" spans="1:9" s="107" customFormat="1" ht="13.5" thickTop="1" thickBot="1" x14ac:dyDescent="0.3">
      <c r="A33" s="299" t="s">
        <v>14</v>
      </c>
      <c r="B33" s="349">
        <f>IF(COUNT(B30:B32)=0,"n/a",(AVERAGE(B30:B32)))</f>
        <v>2.2777777777777781</v>
      </c>
      <c r="C33" s="350" t="str">
        <f>IF(B33&lt;1.5,$L$6,IF(B33&lt;2.5,$L$5,IF(B33&lt;3.5,$L$4,IF(B33&lt;4.5,$L$3,"n/a"))))</f>
        <v>Moderate/Low</v>
      </c>
      <c r="D33" s="342" t="str">
        <f>IF(H33&lt;B33,"↑",IF(H33&gt;B33,"↓","↔"))</f>
        <v>↑</v>
      </c>
      <c r="E33" s="112"/>
      <c r="F33" s="300"/>
      <c r="G33" s="112"/>
      <c r="H33" s="10">
        <f>AVERAGE(H30:H32)</f>
        <v>0</v>
      </c>
      <c r="I33" s="287" t="str">
        <f>IF(H33&lt;1.5,$L$6,IF(H33&lt;2.5,$L$5,IF(H33&lt;3.5,$L$4,IF(H33&lt;4.5,$L$3,"n/a"))))</f>
        <v>Not at all</v>
      </c>
    </row>
    <row r="34" spans="1:9" s="110" customFormat="1" ht="15" customHeight="1" thickBot="1" x14ac:dyDescent="0.3">
      <c r="A34" s="76" t="str">
        <f>Questionnaire!$A$101</f>
        <v>6. LIVING CONDITIONS</v>
      </c>
      <c r="B34" s="360"/>
      <c r="C34" s="361"/>
      <c r="D34" s="361"/>
      <c r="E34" s="78"/>
      <c r="F34" s="78"/>
      <c r="G34" s="78"/>
      <c r="H34" s="77"/>
      <c r="I34" s="284"/>
    </row>
    <row r="35" spans="1:9" s="110" customFormat="1" ht="42" customHeight="1" thickBot="1" x14ac:dyDescent="0.3">
      <c r="A35" s="246" t="str">
        <f>Questionnaire!$A$102</f>
        <v>6.1 Health services</v>
      </c>
      <c r="B35" s="362">
        <f>Questionnaire!J106</f>
        <v>2.3333333333333335</v>
      </c>
      <c r="C35" s="346" t="str">
        <f>IF(B35&lt;1.5,$L$6,IF(B35&lt;2.5,$L$5,IF(B35&lt;3.5,$L$4,IF(B35&lt;4.5,$L$3,"n/a"))))</f>
        <v>Moderate/Low</v>
      </c>
      <c r="D35" s="363" t="str">
        <f>IF(H35&lt;B35,"↑",IF(H35&gt;B35,"↓","↔"))</f>
        <v>↑</v>
      </c>
      <c r="E35" s="5"/>
      <c r="F35" s="243" t="s">
        <v>318</v>
      </c>
      <c r="G35" s="5"/>
      <c r="H35" s="239">
        <v>0</v>
      </c>
      <c r="I35" s="279" t="str">
        <f>IF(H35&lt;1.5,$L$6,IF(H35&lt;2.5,$L$5,IF(H35&lt;3.5,$L$4,IF(H35&lt;4.5,$L$3,"n/a"))))</f>
        <v>Not at all</v>
      </c>
    </row>
    <row r="36" spans="1:9" s="110" customFormat="1" ht="15" customHeight="1" thickTop="1" thickBot="1" x14ac:dyDescent="0.3">
      <c r="A36" s="79" t="str">
        <f>Questionnaire!$A$107</f>
        <v>6.2 Housing</v>
      </c>
      <c r="B36" s="347">
        <f>Questionnaire!J110</f>
        <v>2</v>
      </c>
      <c r="C36" s="338" t="str">
        <f>IF(B36&lt;1.5,$L$6,IF(B36&lt;2.5,$L$5,IF(B36&lt;3.5,$L$4,IF(B36&lt;4.5,$L$3,"n/a"))))</f>
        <v>Moderate/Low</v>
      </c>
      <c r="D36" s="338" t="str">
        <f>IF(H36&lt;B36,"↑",IF(H36&gt;B36,"↓","↔"))</f>
        <v>↑</v>
      </c>
      <c r="E36" s="6"/>
      <c r="F36" s="244"/>
      <c r="G36" s="6"/>
      <c r="H36" s="239">
        <v>0</v>
      </c>
      <c r="I36" s="279" t="str">
        <f>IF(H36&lt;1.5,$L$6,IF(H36&lt;2.5,$L$5,IF(H36&lt;3.5,$L$4,IF(H36&lt;4.5,$L$3,"n/a"))))</f>
        <v>Not at all</v>
      </c>
    </row>
    <row r="37" spans="1:9" s="110" customFormat="1" ht="15" customHeight="1" thickTop="1" thickBot="1" x14ac:dyDescent="0.3">
      <c r="A37" s="247" t="str">
        <f>Questionnaire!$A$111</f>
        <v>6.3 Education and training</v>
      </c>
      <c r="B37" s="362">
        <f>Questionnaire!J115</f>
        <v>3</v>
      </c>
      <c r="C37" s="338" t="str">
        <f>IF(B37&lt;1.5,$L$6,IF(B37&lt;2.5,$L$5,IF(B37&lt;3.5,$L$4,IF(B37&lt;4.5,$L$3,"n/a"))))</f>
        <v>Substantial</v>
      </c>
      <c r="D37" s="363" t="str">
        <f>IF(H37&lt;B37,"↑",IF(H37&gt;B37,"↓","↔"))</f>
        <v>↑</v>
      </c>
      <c r="E37" s="6" t="s">
        <v>320</v>
      </c>
      <c r="F37" s="244"/>
      <c r="G37" s="6"/>
      <c r="H37" s="239">
        <v>0</v>
      </c>
      <c r="I37" s="279" t="str">
        <f>IF(H37&lt;1.5,$L$6,IF(H37&lt;2.5,$L$5,IF(H37&lt;3.5,$L$4,IF(H37&lt;4.5,$L$3,"n/a"))))</f>
        <v>Not at all</v>
      </c>
    </row>
    <row r="38" spans="1:9" s="110" customFormat="1" ht="15" customHeight="1" thickTop="1" thickBot="1" x14ac:dyDescent="0.3">
      <c r="A38" s="248" t="str">
        <f>Questionnaire!$A$116</f>
        <v>6.4 Mobility ??????</v>
      </c>
      <c r="B38" s="348" t="str">
        <f>Questionnaire!J120</f>
        <v>n/a</v>
      </c>
      <c r="C38" s="336" t="str">
        <f>IF(B38&lt;1.5,$L$6,IF(B38&lt;2.5,$L$5,IF(B38&lt;3.5,$L$4,IF(B38&lt;4.5,$L$3,"n/a"))))</f>
        <v>n/a</v>
      </c>
      <c r="D38" s="353" t="str">
        <f>IF(H38&lt;B38,"↑",IF(H38&gt;B38,"↓","↔"))</f>
        <v>↑</v>
      </c>
      <c r="E38" s="8"/>
      <c r="F38" s="9"/>
      <c r="G38" s="9"/>
      <c r="H38" s="239">
        <v>0</v>
      </c>
      <c r="I38" s="249" t="str">
        <f>IF(H38&lt;1.5,$L$6,IF(H38&lt;2.5,$L$5,IF(H38&lt;3.5,$L$4,IF(H38&lt;4.5,$L$3,"n/a"))))</f>
        <v>Not at all</v>
      </c>
    </row>
    <row r="39" spans="1:9" s="107" customFormat="1" ht="13.5" thickTop="1" thickBot="1" x14ac:dyDescent="0.3">
      <c r="A39" s="80" t="s">
        <v>14</v>
      </c>
      <c r="B39" s="341">
        <f>IF(COUNT(B35:B38)=0,"n/a",(AVERAGE(B35:B38)))</f>
        <v>2.4444444444444446</v>
      </c>
      <c r="C39" s="350" t="str">
        <f>IF(B39&lt;1.5,$L$6,IF(B39&lt;2.5,$L$5,IF(B39&lt;3.5,$L$4,IF(B39&lt;4.5,$L$3,"n/a"))))</f>
        <v>Moderate/Low</v>
      </c>
      <c r="D39" s="342" t="str">
        <f>IF(H39&lt;B39,"↑",IF(H39&gt;B39,"↓","↔"))</f>
        <v>↑</v>
      </c>
      <c r="E39" s="112"/>
      <c r="F39" s="112"/>
      <c r="G39" s="112"/>
      <c r="H39" s="10">
        <f>AVERAGE(H35:H38)</f>
        <v>0</v>
      </c>
      <c r="I39" s="285" t="str">
        <f>IF(H39&lt;1.5,$L$6,IF(H39&lt;2.5,$L$5,IF(H39&lt;3.5,$L$4,IF(H39&lt;4.5,$L$3,"n/a"))))</f>
        <v>Not at all</v>
      </c>
    </row>
    <row r="40" spans="1:9" x14ac:dyDescent="0.25">
      <c r="B40" s="274"/>
      <c r="C40" s="277"/>
      <c r="I40" s="277"/>
    </row>
    <row r="41" spans="1:9" x14ac:dyDescent="0.25">
      <c r="C41" s="115"/>
    </row>
    <row r="44" spans="1:9" x14ac:dyDescent="0.25">
      <c r="D44" s="93"/>
      <c r="I44" s="93"/>
    </row>
    <row r="45" spans="1:9" x14ac:dyDescent="0.25">
      <c r="F45" s="116"/>
    </row>
    <row r="46" spans="1:9" x14ac:dyDescent="0.25">
      <c r="B46" s="273"/>
    </row>
    <row r="52" spans="2:2" x14ac:dyDescent="0.25">
      <c r="B52" s="27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223" priority="41" operator="equal">
      <formula>"High"</formula>
    </cfRule>
    <cfRule type="cellIs" dxfId="222" priority="42" operator="equal">
      <formula>"Substantial"</formula>
    </cfRule>
    <cfRule type="cellIs" dxfId="221" priority="43" operator="equal">
      <formula>"Moderate"</formula>
    </cfRule>
    <cfRule type="containsText" dxfId="220" priority="44" operator="containsText" text="Low">
      <formula>NOT(ISERROR(SEARCH("Low",G2)))</formula>
    </cfRule>
  </conditionalFormatting>
  <conditionalFormatting sqref="H35:I38">
    <cfRule type="cellIs" dxfId="219" priority="33" operator="equal">
      <formula>"High"</formula>
    </cfRule>
    <cfRule type="cellIs" dxfId="218" priority="34" operator="equal">
      <formula>"Substantial"</formula>
    </cfRule>
    <cfRule type="cellIs" dxfId="217" priority="35" operator="equal">
      <formula>"Moderate"</formula>
    </cfRule>
    <cfRule type="containsText" dxfId="216" priority="36" operator="containsText" text="Low">
      <formula>NOT(ISERROR(SEARCH("Low",H35)))</formula>
    </cfRule>
  </conditionalFormatting>
  <conditionalFormatting sqref="H39">
    <cfRule type="cellIs" dxfId="215" priority="29" operator="equal">
      <formula>"High"</formula>
    </cfRule>
    <cfRule type="cellIs" dxfId="214" priority="30" operator="equal">
      <formula>"Substantial"</formula>
    </cfRule>
    <cfRule type="cellIs" dxfId="213" priority="31" operator="equal">
      <formula>"Moderate"</formula>
    </cfRule>
    <cfRule type="containsText" dxfId="212" priority="32" operator="containsText" text="Low">
      <formula>NOT(ISERROR(SEARCH("Low",H39)))</formula>
    </cfRule>
  </conditionalFormatting>
  <conditionalFormatting sqref="C1">
    <cfRule type="cellIs" dxfId="211" priority="21" operator="equal">
      <formula>"High"</formula>
    </cfRule>
    <cfRule type="cellIs" dxfId="210" priority="22" operator="equal">
      <formula>"Substantial"</formula>
    </cfRule>
    <cfRule type="cellIs" dxfId="209" priority="23" operator="equal">
      <formula>"Moderate"</formula>
    </cfRule>
    <cfRule type="cellIs" dxfId="208" priority="24" operator="equal">
      <formula>"Low"</formula>
    </cfRule>
  </conditionalFormatting>
  <conditionalFormatting sqref="F1">
    <cfRule type="cellIs" dxfId="207" priority="17" operator="equal">
      <formula>"High"</formula>
    </cfRule>
    <cfRule type="cellIs" dxfId="206" priority="18" operator="equal">
      <formula>"Substantial"</formula>
    </cfRule>
    <cfRule type="cellIs" dxfId="205" priority="19" operator="equal">
      <formula>"Moderate"</formula>
    </cfRule>
    <cfRule type="cellIs" dxfId="204" priority="20" operator="equal">
      <formula>"Low"</formula>
    </cfRule>
  </conditionalFormatting>
  <conditionalFormatting sqref="A5:I9 A15 C15:I15 A34:I38 A28:A32 A39 C39:I39 A11:I14 A10 C10:I10 A22 C22:I22 A16:I21 C28:I32 A23:I27">
    <cfRule type="cellIs" dxfId="203" priority="46" operator="equal">
      <formula>$L$5</formula>
    </cfRule>
    <cfRule type="cellIs" dxfId="202" priority="47" operator="equal">
      <formula>$L$4</formula>
    </cfRule>
    <cfRule type="cellIs" dxfId="201" priority="48" operator="equal">
      <formula>$L$3</formula>
    </cfRule>
    <cfRule type="cellIs" dxfId="200" priority="57" operator="equal">
      <formula>$L$6</formula>
    </cfRule>
  </conditionalFormatting>
  <conditionalFormatting sqref="G33">
    <cfRule type="cellIs" dxfId="199" priority="1" operator="equal">
      <formula>"High"</formula>
    </cfRule>
    <cfRule type="cellIs" dxfId="198" priority="2" operator="equal">
      <formula>"Substantial"</formula>
    </cfRule>
    <cfRule type="cellIs" dxfId="197" priority="3" operator="equal">
      <formula>"Moderate"</formula>
    </cfRule>
    <cfRule type="containsText" dxfId="196" priority="4" operator="containsText" text="Low">
      <formula>NOT(ISERROR(SEARCH("Low",G33)))</formula>
    </cfRule>
  </conditionalFormatting>
  <conditionalFormatting sqref="A33 C33:I33">
    <cfRule type="cellIs" dxfId="195" priority="5" operator="equal">
      <formula>$L$5</formula>
    </cfRule>
    <cfRule type="cellIs" dxfId="194" priority="6" operator="equal">
      <formula>$L$4</formula>
    </cfRule>
    <cfRule type="cellIs" dxfId="193" priority="7" operator="equal">
      <formula>$L$3</formula>
    </cfRule>
    <cfRule type="cellIs" dxfId="192"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98" zoomScaleNormal="98" zoomScaleSheetLayoutView="100" workbookViewId="0">
      <pane ySplit="2" topLeftCell="A117" activePane="bottomLeft" state="frozen"/>
      <selection pane="bottomLeft" activeCell="C12" sqref="C12"/>
    </sheetView>
  </sheetViews>
  <sheetFormatPr baseColWidth="10" defaultColWidth="8.81640625" defaultRowHeight="12.5" x14ac:dyDescent="0.25"/>
  <cols>
    <col min="1" max="1" width="18" style="93" customWidth="1"/>
    <col min="2" max="2" width="29" style="93" customWidth="1"/>
    <col min="3" max="3" width="30.54296875" style="168" customWidth="1"/>
    <col min="4" max="4" width="14.453125" style="169" customWidth="1"/>
    <col min="5" max="6" width="7.453125" style="26" customWidth="1"/>
    <col min="7" max="7" width="1.1796875" style="26" customWidth="1"/>
    <col min="8" max="8" width="7.453125" style="26" customWidth="1"/>
    <col min="9" max="9" width="12.54296875" style="114" customWidth="1"/>
    <col min="10" max="10" width="12.26953125" style="114" customWidth="1"/>
    <col min="11" max="11" width="65.81640625" style="93" customWidth="1"/>
    <col min="12" max="12" width="15.54296875" style="309" customWidth="1"/>
    <col min="13" max="13" width="13.453125" style="93" hidden="1" customWidth="1"/>
    <col min="14" max="14" width="14.81640625" style="93" hidden="1" customWidth="1"/>
    <col min="15" max="15" width="11.1796875" style="93" hidden="1" customWidth="1"/>
    <col min="16" max="16" width="13.81640625" style="93" customWidth="1"/>
    <col min="17" max="16384" width="8.81640625" style="93"/>
  </cols>
  <sheetData>
    <row r="1" spans="1:15" ht="21" customHeight="1" thickBot="1" x14ac:dyDescent="0.4">
      <c r="A1" s="367" t="s">
        <v>27</v>
      </c>
      <c r="B1" s="368" t="str">
        <f>Profile!F1</f>
        <v>Cocoa</v>
      </c>
      <c r="C1" s="366" t="s">
        <v>22</v>
      </c>
      <c r="D1" s="511" t="str">
        <f>Profile!E2</f>
        <v>Ecuador</v>
      </c>
      <c r="E1" s="512"/>
      <c r="F1" s="364" t="s">
        <v>26</v>
      </c>
      <c r="G1" s="369"/>
      <c r="H1" s="370"/>
      <c r="I1" s="371"/>
      <c r="J1" s="365" t="str">
        <f>Profile!B3</f>
        <v xml:space="preserve"> 23 /09 / 2021</v>
      </c>
      <c r="K1" s="117"/>
      <c r="L1" s="372" t="s">
        <v>180</v>
      </c>
    </row>
    <row r="2" spans="1:15" s="106" customFormat="1" ht="15" customHeight="1" thickBot="1" x14ac:dyDescent="0.3">
      <c r="A2" s="623" t="s">
        <v>0</v>
      </c>
      <c r="B2" s="624"/>
      <c r="C2" s="373" t="s">
        <v>2</v>
      </c>
      <c r="D2" s="373" t="s">
        <v>87</v>
      </c>
      <c r="E2" s="373" t="s">
        <v>88</v>
      </c>
      <c r="F2" s="623" t="s">
        <v>86</v>
      </c>
      <c r="G2" s="624"/>
      <c r="H2" s="624"/>
      <c r="I2" s="624"/>
      <c r="J2" s="624"/>
      <c r="K2" s="624"/>
      <c r="L2" s="374"/>
      <c r="M2" s="111"/>
    </row>
    <row r="3" spans="1:15" s="106" customFormat="1" ht="24.75" customHeight="1" thickBot="1" x14ac:dyDescent="0.35">
      <c r="A3" s="118" t="s">
        <v>216</v>
      </c>
      <c r="B3" s="119"/>
      <c r="C3" s="119"/>
      <c r="D3" s="119"/>
      <c r="E3" s="119"/>
      <c r="F3" s="119"/>
      <c r="G3" s="119"/>
      <c r="H3" s="119"/>
      <c r="I3" s="119"/>
      <c r="J3" s="119"/>
      <c r="K3" s="119"/>
      <c r="L3" s="375"/>
      <c r="N3" s="120" t="s">
        <v>4</v>
      </c>
      <c r="O3" s="106">
        <v>4.5</v>
      </c>
    </row>
    <row r="4" spans="1:15" s="106" customFormat="1" ht="21" customHeight="1" x14ac:dyDescent="0.3">
      <c r="A4" s="121" t="s">
        <v>29</v>
      </c>
      <c r="B4" s="122"/>
      <c r="C4" s="122"/>
      <c r="D4" s="122"/>
      <c r="E4" s="122"/>
      <c r="F4" s="122"/>
      <c r="G4" s="122"/>
      <c r="H4" s="122"/>
      <c r="I4" s="122"/>
      <c r="J4" s="122"/>
      <c r="K4" s="122"/>
      <c r="L4" s="375"/>
      <c r="N4" s="120" t="s">
        <v>5</v>
      </c>
      <c r="O4" s="106">
        <v>3.5</v>
      </c>
    </row>
    <row r="5" spans="1:15" s="106" customFormat="1" ht="65.5" customHeight="1" x14ac:dyDescent="0.25">
      <c r="A5" s="602" t="s">
        <v>71</v>
      </c>
      <c r="B5" s="602"/>
      <c r="C5" s="39" t="s">
        <v>225</v>
      </c>
      <c r="D5" s="48" t="s">
        <v>5</v>
      </c>
      <c r="E5" s="123">
        <f>IF(D5=$N$6,1,IF(D5=$N$5,2,IF(D5=$N$4,3,IF(D5=$N$3,4,"n/a"))))</f>
        <v>3</v>
      </c>
      <c r="F5" s="631" t="s">
        <v>281</v>
      </c>
      <c r="G5" s="631"/>
      <c r="H5" s="631"/>
      <c r="I5" s="631"/>
      <c r="J5" s="631"/>
      <c r="K5" s="631"/>
      <c r="L5" s="375"/>
      <c r="N5" s="111" t="s">
        <v>42</v>
      </c>
      <c r="O5" s="107">
        <v>2.5</v>
      </c>
    </row>
    <row r="6" spans="1:15" s="106" customFormat="1" ht="80.5" customHeight="1" x14ac:dyDescent="0.25">
      <c r="A6" s="602" t="s">
        <v>30</v>
      </c>
      <c r="B6" s="602"/>
      <c r="C6" s="39" t="s">
        <v>307</v>
      </c>
      <c r="D6" s="48" t="s">
        <v>5</v>
      </c>
      <c r="E6" s="123">
        <f>IF(D6=$N$6,1,IF(D6=$N$5,2,IF(D6=$N$4,3,IF(D6=$N$3,4,"n/a"))))</f>
        <v>3</v>
      </c>
      <c r="F6" s="631" t="s">
        <v>302</v>
      </c>
      <c r="G6" s="631"/>
      <c r="H6" s="631"/>
      <c r="I6" s="631"/>
      <c r="J6" s="631"/>
      <c r="K6" s="631"/>
      <c r="L6" s="375"/>
      <c r="N6" s="111" t="s">
        <v>79</v>
      </c>
      <c r="O6" s="107">
        <v>1.5</v>
      </c>
    </row>
    <row r="7" spans="1:15" s="106" customFormat="1" ht="80.5" customHeight="1" x14ac:dyDescent="0.3">
      <c r="A7" s="602" t="s">
        <v>189</v>
      </c>
      <c r="B7" s="602"/>
      <c r="C7" s="39" t="s">
        <v>225</v>
      </c>
      <c r="D7" s="48" t="s">
        <v>42</v>
      </c>
      <c r="E7" s="123">
        <f>IF(D7=$N$6,1,IF(D7=$N$5,2,IF(D7=$N$4,3,IF(D7=$N$3,4,"n/a"))))</f>
        <v>2</v>
      </c>
      <c r="F7" s="631" t="s">
        <v>282</v>
      </c>
      <c r="G7" s="631"/>
      <c r="H7" s="631"/>
      <c r="I7" s="631"/>
      <c r="J7" s="631"/>
      <c r="K7" s="631"/>
      <c r="L7" s="375"/>
      <c r="N7" s="120" t="s">
        <v>19</v>
      </c>
    </row>
    <row r="8" spans="1:15" s="106" customFormat="1" ht="53.5" customHeight="1" x14ac:dyDescent="0.25">
      <c r="A8" s="602" t="s">
        <v>40</v>
      </c>
      <c r="B8" s="602"/>
      <c r="C8" s="39" t="s">
        <v>225</v>
      </c>
      <c r="D8" s="48" t="s">
        <v>4</v>
      </c>
      <c r="E8" s="123">
        <f>IF(D8=$N$6,1,IF(D8=$N$5,2,IF(D8=$N$4,3,IF(D8=$N$3,4,"n/a"))))</f>
        <v>4</v>
      </c>
      <c r="F8" s="631" t="s">
        <v>283</v>
      </c>
      <c r="G8" s="631"/>
      <c r="H8" s="631"/>
      <c r="I8" s="631"/>
      <c r="J8" s="631"/>
      <c r="K8" s="631"/>
      <c r="L8" s="375"/>
      <c r="N8" s="111"/>
    </row>
    <row r="9" spans="1:15" s="106" customFormat="1" ht="52.5" customHeight="1" thickBot="1" x14ac:dyDescent="0.3">
      <c r="A9" s="601" t="s">
        <v>59</v>
      </c>
      <c r="B9" s="601"/>
      <c r="C9" s="186" t="s">
        <v>307</v>
      </c>
      <c r="D9" s="175" t="s">
        <v>5</v>
      </c>
      <c r="E9" s="182">
        <f>IF(D9=$N$6,1,IF(D9=$N$5,2,IF(D9=$N$4,3,IF(D9=$N$3,4,"n/a"))))</f>
        <v>3</v>
      </c>
      <c r="F9" s="587" t="s">
        <v>284</v>
      </c>
      <c r="G9" s="588"/>
      <c r="H9" s="587"/>
      <c r="I9" s="587"/>
      <c r="J9" s="587"/>
      <c r="K9" s="587"/>
      <c r="L9" s="375"/>
      <c r="N9" s="124"/>
    </row>
    <row r="10" spans="1:15" s="106" customFormat="1" ht="28.5" customHeight="1" thickBot="1" x14ac:dyDescent="0.35">
      <c r="A10" s="611"/>
      <c r="B10" s="627"/>
      <c r="C10" s="189" t="s">
        <v>24</v>
      </c>
      <c r="D10" s="90" t="str">
        <f>IF(E10&lt;1.5,$N$6,IF(E10&lt;2.5,$N$5,IF(E10&lt;3.5,$N$4,IF(E10&lt;4.5,$N$3,"n/a"))))</f>
        <v>Substantial</v>
      </c>
      <c r="E10" s="250">
        <f>IF(COUNT(E5:E9)=0,"n/a",AVERAGE(E5:E9))</f>
        <v>3</v>
      </c>
      <c r="F10" s="49">
        <f>E10</f>
        <v>3</v>
      </c>
      <c r="G10" s="220"/>
      <c r="H10" s="50" t="s">
        <v>23</v>
      </c>
      <c r="I10" s="28" t="str">
        <f>D10</f>
        <v>Substantial</v>
      </c>
      <c r="J10" s="91">
        <f>IF(I10=$N$7,"n/a",IF(AND(I10=$N$5,D10=$N$6),1.5,IF(AND(I10=$N$4,D10=$N$5),2.5,IF(AND(I10=$N$3,D10=$N$4),3.5,IF(AND(I10=$N$6,D10=$N$5),1.49,IF(AND(I10=$N$5,D10=$N$4),2.49,IF(AND(I10=$N$4,D10=$N$3),3.49,E10)))))))</f>
        <v>3</v>
      </c>
      <c r="K10" s="92" t="s">
        <v>91</v>
      </c>
      <c r="L10" s="376"/>
      <c r="N10" s="120"/>
    </row>
    <row r="11" spans="1:15" s="106" customFormat="1" ht="20.25" customHeight="1" thickBot="1" x14ac:dyDescent="0.35">
      <c r="A11" s="126" t="s">
        <v>28</v>
      </c>
      <c r="B11" s="127"/>
      <c r="C11" s="187"/>
      <c r="D11" s="128"/>
      <c r="E11" s="128"/>
      <c r="F11" s="128"/>
      <c r="G11" s="128"/>
      <c r="H11" s="128"/>
      <c r="I11" s="128"/>
      <c r="J11" s="128"/>
      <c r="K11" s="128"/>
      <c r="L11" s="375"/>
      <c r="N11" s="120"/>
    </row>
    <row r="12" spans="1:15" ht="64" customHeight="1" x14ac:dyDescent="0.3">
      <c r="A12" s="602" t="s">
        <v>190</v>
      </c>
      <c r="B12" s="602"/>
      <c r="C12" s="39" t="s">
        <v>316</v>
      </c>
      <c r="D12" s="444" t="s">
        <v>5</v>
      </c>
      <c r="E12" s="184">
        <f>IF(D12=$N$6,1,IF(D12=$N$5,2,IF(D12=$N$4,3,IF(D12=$N$3,4,"n/a"))))</f>
        <v>3</v>
      </c>
      <c r="F12" s="613" t="s">
        <v>285</v>
      </c>
      <c r="G12" s="613"/>
      <c r="H12" s="613"/>
      <c r="I12" s="613"/>
      <c r="J12" s="613"/>
      <c r="K12" s="613"/>
      <c r="L12" s="377" t="s">
        <v>96</v>
      </c>
      <c r="N12" s="120"/>
    </row>
    <row r="13" spans="1:15" ht="47.5" customHeight="1" thickBot="1" x14ac:dyDescent="0.3">
      <c r="A13" s="589" t="s">
        <v>191</v>
      </c>
      <c r="B13" s="589"/>
      <c r="C13" s="39" t="s">
        <v>316</v>
      </c>
      <c r="D13" s="443" t="s">
        <v>5</v>
      </c>
      <c r="E13" s="185">
        <f>IF(D13=$N$6,1,IF(D13=$N$5,2,IF(D13=$N$4,3,IF(D13=$N$3,4,"n/a"))))</f>
        <v>3</v>
      </c>
      <c r="F13" s="608" t="s">
        <v>286</v>
      </c>
      <c r="G13" s="554"/>
      <c r="H13" s="554"/>
      <c r="I13" s="554"/>
      <c r="J13" s="554"/>
      <c r="K13" s="592"/>
      <c r="L13" s="377" t="s">
        <v>96</v>
      </c>
    </row>
    <row r="14" spans="1:15" s="109" customFormat="1" ht="28.5" customHeight="1" thickBot="1" x14ac:dyDescent="0.35">
      <c r="A14" s="611"/>
      <c r="B14" s="612"/>
      <c r="C14" s="189" t="s">
        <v>24</v>
      </c>
      <c r="D14" s="29" t="str">
        <f>IF(E14&lt;1.5,$N$6,IF(E14&lt;2.5,$N$5,IF(E14&lt;3.5,$N$4,IF(E14&lt;4.5,$N$3,"n/a"))))</f>
        <v>Substantial</v>
      </c>
      <c r="E14" s="152">
        <f>IF(COUNT(E12:E13)=0,"n/a",AVERAGE(E12:E13))</f>
        <v>3</v>
      </c>
      <c r="F14" s="30">
        <f>E14</f>
        <v>3</v>
      </c>
      <c r="G14" s="220"/>
      <c r="H14" s="31" t="s">
        <v>23</v>
      </c>
      <c r="I14" s="28" t="str">
        <f>D14</f>
        <v>Substantial</v>
      </c>
      <c r="J14" s="32">
        <f>IF(I14=$N$7,"n/a",IF(AND(I14=$N$5,D14=$N$6),1.5,IF(AND(I14=$N$4,D14=$N$5),2.5,IF(AND(I14=$N$3,D14=$N$4),3.5,IF(AND(I14=$N$6,D14=$N$5),1.49,IF(AND(I14=$N$5,D14=$N$4),2.49,IF(AND(I14=$N$4,D14=$N$3),3.49,E14)))))))</f>
        <v>3</v>
      </c>
      <c r="K14" s="188" t="s">
        <v>91</v>
      </c>
      <c r="L14" s="378"/>
      <c r="N14" s="120"/>
    </row>
    <row r="15" spans="1:15" ht="21.75" customHeight="1" x14ac:dyDescent="0.3">
      <c r="A15" s="396" t="s">
        <v>31</v>
      </c>
      <c r="B15" s="126"/>
      <c r="C15" s="126"/>
      <c r="D15" s="126"/>
      <c r="E15" s="126"/>
      <c r="F15" s="126"/>
      <c r="G15" s="126"/>
      <c r="H15" s="126"/>
      <c r="I15" s="126"/>
      <c r="J15" s="126"/>
      <c r="K15" s="126"/>
      <c r="L15" s="379"/>
      <c r="N15" s="120"/>
    </row>
    <row r="16" spans="1:15" ht="107" customHeight="1" thickBot="1" x14ac:dyDescent="0.3">
      <c r="A16" s="601" t="s">
        <v>192</v>
      </c>
      <c r="B16" s="601"/>
      <c r="C16" s="190"/>
      <c r="D16" s="175" t="s">
        <v>42</v>
      </c>
      <c r="E16" s="179">
        <f>IF(D16=$N$6,1,IF(D16=$N$5,2,IF(D16=$N$4,3,IF(D16=$N$3,4,"n/a"))))</f>
        <v>2</v>
      </c>
      <c r="F16" s="590" t="s">
        <v>248</v>
      </c>
      <c r="G16" s="554"/>
      <c r="H16" s="591"/>
      <c r="I16" s="591"/>
      <c r="J16" s="554"/>
      <c r="K16" s="592"/>
      <c r="L16" s="379"/>
    </row>
    <row r="17" spans="1:14" s="106" customFormat="1" ht="24.75" customHeight="1" thickBot="1" x14ac:dyDescent="0.3">
      <c r="A17" s="634"/>
      <c r="B17" s="635"/>
      <c r="C17" s="189" t="s">
        <v>24</v>
      </c>
      <c r="D17" s="29" t="str">
        <f>IF(E17&lt;1.5,$N$6,IF(E17&lt;2.5,$N$5,IF(E17&lt;3.5,$N$4,IF(E17&lt;4.5,$N$3,"n/a"))))</f>
        <v>Moderate/Low</v>
      </c>
      <c r="E17" s="152">
        <f>IF(COUNT(E16)=0,"n/a",AVERAGE(E16))</f>
        <v>2</v>
      </c>
      <c r="F17" s="30">
        <f>E17</f>
        <v>2</v>
      </c>
      <c r="G17" s="220"/>
      <c r="H17" s="31" t="s">
        <v>23</v>
      </c>
      <c r="I17" s="28" t="str">
        <f>D17</f>
        <v>Moderate/Low</v>
      </c>
      <c r="J17" s="32">
        <f>IF(I17=$N$7,"n/a",IF(AND(I17=$N$5,D17=$N$6),1.5,IF(AND(I17=$N$4,D17=$N$5),2.5,IF(AND(I17=$N$3,D17=$N$4),3.5,IF(AND(I17=$N$6,D17=$N$5),1.49,IF(AND(I17=$N$5,D17=$N$4),2.49,IF(AND(I17=$N$4,D17=$N$3),3.49,E17)))))))</f>
        <v>2</v>
      </c>
      <c r="K17" s="188" t="s">
        <v>91</v>
      </c>
      <c r="L17" s="375"/>
      <c r="N17" s="108"/>
    </row>
    <row r="18" spans="1:14" s="129" customFormat="1" ht="21" customHeight="1" x14ac:dyDescent="0.3">
      <c r="A18" s="126" t="s">
        <v>69</v>
      </c>
      <c r="B18" s="126"/>
      <c r="C18" s="126"/>
      <c r="D18" s="126"/>
      <c r="E18" s="126"/>
      <c r="F18" s="126"/>
      <c r="G18" s="126"/>
      <c r="H18" s="126"/>
      <c r="I18" s="126"/>
      <c r="J18" s="126"/>
      <c r="K18" s="126"/>
      <c r="L18" s="379"/>
      <c r="N18" s="130"/>
    </row>
    <row r="19" spans="1:14" s="129" customFormat="1" ht="76" customHeight="1" x14ac:dyDescent="0.3">
      <c r="A19" s="602" t="s">
        <v>73</v>
      </c>
      <c r="B19" s="602"/>
      <c r="C19" s="39" t="s">
        <v>242</v>
      </c>
      <c r="D19" s="48" t="s">
        <v>5</v>
      </c>
      <c r="E19" s="171">
        <f>IF(D19=$N$6,1,IF(D19=$N$5,2,IF(D19=$N$4,3,IF(D19=$N$3,4,"n/a"))))</f>
        <v>3</v>
      </c>
      <c r="F19" s="590" t="s">
        <v>288</v>
      </c>
      <c r="G19" s="591"/>
      <c r="H19" s="591"/>
      <c r="I19" s="591"/>
      <c r="J19" s="591"/>
      <c r="K19" s="592"/>
      <c r="L19" s="377" t="s">
        <v>96</v>
      </c>
      <c r="N19" s="130"/>
    </row>
    <row r="20" spans="1:14" s="129" customFormat="1" ht="64" customHeight="1" thickBot="1" x14ac:dyDescent="0.35">
      <c r="A20" s="589" t="s">
        <v>70</v>
      </c>
      <c r="B20" s="589"/>
      <c r="C20" s="190"/>
      <c r="D20" s="183" t="s">
        <v>42</v>
      </c>
      <c r="E20" s="182">
        <f>IF(D20=$N$6,1,IF(D20=$N$5,2,IF(D20=$N$4,3,IF(D20=$N$3,4,"n/a"))))</f>
        <v>2</v>
      </c>
      <c r="F20" s="538" t="s">
        <v>287</v>
      </c>
      <c r="G20" s="554"/>
      <c r="H20" s="539"/>
      <c r="I20" s="539"/>
      <c r="J20" s="539"/>
      <c r="K20" s="540"/>
      <c r="L20" s="380"/>
      <c r="N20" s="130"/>
    </row>
    <row r="21" spans="1:14" s="106" customFormat="1" ht="29.25" customHeight="1" thickBot="1" x14ac:dyDescent="0.3">
      <c r="A21" s="611"/>
      <c r="B21" s="612"/>
      <c r="C21" s="189" t="s">
        <v>24</v>
      </c>
      <c r="D21" s="29" t="str">
        <f>IF(E21&lt;1.5,$N$6,IF(E21&lt;2.5,$N$5,IF(E21&lt;3.5,$N$4,IF(E21&lt;4.5,$N$3,"n/a"))))</f>
        <v>Substantial</v>
      </c>
      <c r="E21" s="152">
        <f>IF(COUNT(E19:E20)=0,"n/a",AVERAGE(E19:E20))</f>
        <v>2.5</v>
      </c>
      <c r="F21" s="30">
        <f>E21</f>
        <v>2.5</v>
      </c>
      <c r="G21" s="220"/>
      <c r="H21" s="31" t="s">
        <v>23</v>
      </c>
      <c r="I21" s="28" t="str">
        <f>D21</f>
        <v>Substantial</v>
      </c>
      <c r="J21" s="91">
        <f>IF(I21=$N$7,"n/a",IF(AND(I21=$N$5,D21=$N$6),1.5,IF(AND(I21=$N$4,D21=$N$5),2.5,IF(AND(I21=$N$3,D21=$N$4),3.5,IF(AND(I21=$N$6,D21=$N$5),1.49,IF(AND(I21=$N$5,D21=$N$4),2.49,IF(AND(I21=$N$4,D21=$N$3),3.49,E21)))))))</f>
        <v>2.5</v>
      </c>
      <c r="K21" s="89" t="s">
        <v>91</v>
      </c>
      <c r="L21" s="381"/>
    </row>
    <row r="22" spans="1:14" s="134" customFormat="1" ht="22.5" customHeight="1" thickBot="1" x14ac:dyDescent="0.3">
      <c r="A22" s="131" t="s">
        <v>217</v>
      </c>
      <c r="B22" s="132"/>
      <c r="C22" s="132"/>
      <c r="D22" s="133"/>
      <c r="E22" s="133"/>
      <c r="F22" s="133"/>
      <c r="G22" s="133"/>
      <c r="H22" s="133"/>
      <c r="I22" s="133"/>
      <c r="J22" s="133"/>
      <c r="K22" s="133"/>
      <c r="L22" s="375"/>
    </row>
    <row r="23" spans="1:14" ht="21.75" customHeight="1" thickBot="1" x14ac:dyDescent="0.3">
      <c r="A23" s="135" t="s">
        <v>44</v>
      </c>
      <c r="B23" s="136"/>
      <c r="C23" s="136"/>
      <c r="D23" s="136"/>
      <c r="E23" s="136"/>
      <c r="F23" s="136"/>
      <c r="G23" s="136"/>
      <c r="H23" s="136"/>
      <c r="I23" s="136"/>
      <c r="J23" s="136"/>
      <c r="K23" s="136"/>
      <c r="L23" s="377" t="s">
        <v>96</v>
      </c>
    </row>
    <row r="24" spans="1:14" ht="54" customHeight="1" x14ac:dyDescent="0.25">
      <c r="A24" s="625" t="s">
        <v>45</v>
      </c>
      <c r="B24" s="626"/>
      <c r="C24" s="191" t="s">
        <v>307</v>
      </c>
      <c r="D24" s="172" t="s">
        <v>42</v>
      </c>
      <c r="E24" s="181">
        <f>IF(D24=$N$6,1,IF(D24=$N$5,2,IF(D24=$N$4,3,IF(D24=$N$3,4,"n/a"))))</f>
        <v>2</v>
      </c>
      <c r="F24" s="613" t="s">
        <v>290</v>
      </c>
      <c r="G24" s="613"/>
      <c r="H24" s="613"/>
      <c r="I24" s="613"/>
      <c r="J24" s="613"/>
      <c r="K24" s="613"/>
      <c r="L24" s="377" t="s">
        <v>96</v>
      </c>
    </row>
    <row r="25" spans="1:14" ht="73.5" customHeight="1" thickBot="1" x14ac:dyDescent="0.3">
      <c r="A25" s="632" t="s">
        <v>62</v>
      </c>
      <c r="B25" s="633"/>
      <c r="C25" s="191" t="s">
        <v>308</v>
      </c>
      <c r="D25" s="173" t="s">
        <v>19</v>
      </c>
      <c r="E25" s="182" t="str">
        <f>IF(D25=$N$6,1,IF(D25=$N$5,2,IF(D25=$N$4,3,IF(D25=$N$3,4,"n/a"))))</f>
        <v>n/a</v>
      </c>
      <c r="F25" s="538" t="s">
        <v>289</v>
      </c>
      <c r="G25" s="539"/>
      <c r="H25" s="539"/>
      <c r="I25" s="539"/>
      <c r="J25" s="539"/>
      <c r="K25" s="540"/>
      <c r="L25" s="379"/>
    </row>
    <row r="26" spans="1:14" ht="35.25" customHeight="1" thickBot="1" x14ac:dyDescent="0.3">
      <c r="A26" s="599"/>
      <c r="B26" s="600"/>
      <c r="C26" s="42" t="s">
        <v>24</v>
      </c>
      <c r="D26" s="29" t="str">
        <f>IF(E26&lt;1.5,"Low",IF(E26&lt;2.5,"Moderate",IF(E26&lt;3.5,"Substantial",IF(E26&lt;4.5,"High","n/a"))))</f>
        <v>Moderate</v>
      </c>
      <c r="E26" s="152">
        <f>IF(COUNT(E24:E25)=0,"n/a",AVERAGE(E24:E25))</f>
        <v>2</v>
      </c>
      <c r="F26" s="49">
        <f>E26</f>
        <v>2</v>
      </c>
      <c r="G26" s="220"/>
      <c r="H26" s="50" t="s">
        <v>23</v>
      </c>
      <c r="I26" s="28" t="str">
        <f>D26</f>
        <v>Moderate</v>
      </c>
      <c r="J26" s="91">
        <f>IF(I26=$N$7,"n/a",IF(AND(I26=$N$5,D26=$N$6),1.5,IF(AND(I26=$N$4,D26=$N$5),2.5,IF(AND(I26=$N$3,D26=$N$4),3.5,IF(AND(I26=$N$6,D26=$N$5),1.49,IF(AND(I26=$N$5,D26=$N$4),2.49,IF(AND(I26=$N$4,D26=$N$3),3.49,E26)))))))</f>
        <v>2</v>
      </c>
      <c r="K26" s="325" t="s">
        <v>91</v>
      </c>
      <c r="L26" s="379"/>
    </row>
    <row r="27" spans="1:14" ht="20.25" customHeight="1" thickBot="1" x14ac:dyDescent="0.3">
      <c r="A27" s="137" t="s">
        <v>48</v>
      </c>
      <c r="B27" s="138"/>
      <c r="C27" s="139"/>
      <c r="D27" s="140"/>
      <c r="E27" s="140"/>
      <c r="F27" s="140"/>
      <c r="G27" s="140"/>
      <c r="H27" s="140"/>
      <c r="I27" s="140"/>
      <c r="J27" s="140"/>
      <c r="K27" s="140"/>
      <c r="L27" s="379"/>
    </row>
    <row r="28" spans="1:14" ht="64" customHeight="1" x14ac:dyDescent="0.25">
      <c r="A28" s="543" t="s">
        <v>65</v>
      </c>
      <c r="B28" s="544"/>
      <c r="C28" s="191" t="s">
        <v>308</v>
      </c>
      <c r="D28" s="174" t="s">
        <v>5</v>
      </c>
      <c r="E28" s="184">
        <f>IF(D28=$N$6,1,IF(D28=$N$5,2,IF(D28=$N$4,3,IF(D28=$N$3,4,"n/a"))))</f>
        <v>3</v>
      </c>
      <c r="F28" s="593" t="s">
        <v>243</v>
      </c>
      <c r="G28" s="594"/>
      <c r="H28" s="594"/>
      <c r="I28" s="594"/>
      <c r="J28" s="594"/>
      <c r="K28" s="595"/>
      <c r="L28" s="379"/>
    </row>
    <row r="29" spans="1:14" ht="50.25" customHeight="1" x14ac:dyDescent="0.25">
      <c r="A29" s="543" t="s">
        <v>46</v>
      </c>
      <c r="B29" s="544"/>
      <c r="C29" s="191" t="s">
        <v>256</v>
      </c>
      <c r="D29" s="48" t="s">
        <v>42</v>
      </c>
      <c r="E29" s="171">
        <f>IF(D29=$N$6,1,IF(D29=$N$5,2,IF(D29=$N$4,3,IF(D29=$N$3,4,"n/a"))))</f>
        <v>2</v>
      </c>
      <c r="F29" s="590" t="s">
        <v>304</v>
      </c>
      <c r="G29" s="591"/>
      <c r="H29" s="591"/>
      <c r="I29" s="591"/>
      <c r="J29" s="591"/>
      <c r="K29" s="592"/>
      <c r="L29" s="379"/>
    </row>
    <row r="30" spans="1:14" s="141" customFormat="1" ht="56.25" customHeight="1" x14ac:dyDescent="0.25">
      <c r="A30" s="543" t="s">
        <v>60</v>
      </c>
      <c r="B30" s="544"/>
      <c r="C30" s="191" t="s">
        <v>256</v>
      </c>
      <c r="D30" s="48" t="s">
        <v>42</v>
      </c>
      <c r="E30" s="171">
        <f>IF(D30=$N$6,1,IF(D30=$N$5,2,IF(D30=$N$4,3,IF(D30=$N$3,4,"n/a"))))</f>
        <v>2</v>
      </c>
      <c r="F30" s="537" t="s">
        <v>244</v>
      </c>
      <c r="G30" s="537"/>
      <c r="H30" s="537"/>
      <c r="I30" s="537"/>
      <c r="J30" s="537"/>
      <c r="K30" s="537"/>
      <c r="L30" s="375"/>
    </row>
    <row r="31" spans="1:14" s="134" customFormat="1" ht="36" customHeight="1" thickBot="1" x14ac:dyDescent="0.3">
      <c r="A31" s="606" t="s">
        <v>61</v>
      </c>
      <c r="B31" s="607"/>
      <c r="C31" s="191" t="s">
        <v>256</v>
      </c>
      <c r="D31" s="175" t="s">
        <v>42</v>
      </c>
      <c r="E31" s="180">
        <f>IF(D31=$N$6,1,IF(D31=$N$5,2,IF(D31=$N$4,3,IF(D31=$N$3,4,"n/a"))))</f>
        <v>2</v>
      </c>
      <c r="F31" s="608" t="s">
        <v>305</v>
      </c>
      <c r="G31" s="554"/>
      <c r="H31" s="554"/>
      <c r="I31" s="554"/>
      <c r="J31" s="554"/>
      <c r="K31" s="555"/>
      <c r="L31" s="377" t="s">
        <v>96</v>
      </c>
    </row>
    <row r="32" spans="1:14" s="106" customFormat="1" ht="25.5" customHeight="1" thickBot="1" x14ac:dyDescent="0.3">
      <c r="A32" s="194"/>
      <c r="B32" s="195"/>
      <c r="C32" s="42" t="s">
        <v>24</v>
      </c>
      <c r="D32" s="29" t="str">
        <f>IF(E32&lt;1.5,"Low",IF(E32&lt;2.5,"Moderate",IF(E32&lt;3.5,"Substantial",IF(E32&lt;4.5,"High","n/a"))))</f>
        <v>Moderate</v>
      </c>
      <c r="E32" s="152">
        <f>IF(COUNT(E28:E31)=0,"n/a",AVERAGE(E28:E31))</f>
        <v>2.25</v>
      </c>
      <c r="F32" s="30">
        <f>E32</f>
        <v>2.25</v>
      </c>
      <c r="G32" s="220"/>
      <c r="H32" s="31" t="s">
        <v>23</v>
      </c>
      <c r="I32" s="28" t="str">
        <f>D32</f>
        <v>Moderate</v>
      </c>
      <c r="J32" s="32">
        <f>IF(I32=$N$7,"n/a",IF(AND(I32=$N$5,D32=$N$6),1.5,IF(AND(I32=$N$4,D32=$N$5),2.5,IF(AND(I32=$N$3,D32=$N$4),3.5,IF(AND(I32=$N$6,D32=$N$5),1.49,IF(AND(I32=$N$5,D32=$N$4),2.49,IF(AND(I32=$N$4,D32=$N$3),3.49,E32)))))))</f>
        <v>2.25</v>
      </c>
      <c r="K32" s="188" t="s">
        <v>91</v>
      </c>
      <c r="L32" s="375"/>
    </row>
    <row r="33" spans="1:12" s="106" customFormat="1" ht="25.5" customHeight="1" thickBot="1" x14ac:dyDescent="0.3">
      <c r="A33" s="192" t="s">
        <v>49</v>
      </c>
      <c r="B33" s="193"/>
      <c r="C33" s="193"/>
      <c r="D33" s="193"/>
      <c r="E33" s="193"/>
      <c r="F33" s="193"/>
      <c r="G33" s="193"/>
      <c r="H33" s="193"/>
      <c r="I33" s="193"/>
      <c r="J33" s="193"/>
      <c r="K33" s="193"/>
      <c r="L33" s="375"/>
    </row>
    <row r="34" spans="1:12" s="106" customFormat="1" ht="45.75" customHeight="1" x14ac:dyDescent="0.25">
      <c r="A34" s="628" t="s">
        <v>50</v>
      </c>
      <c r="B34" s="629"/>
      <c r="C34" s="191" t="s">
        <v>308</v>
      </c>
      <c r="D34" s="48" t="s">
        <v>42</v>
      </c>
      <c r="E34" s="123">
        <f>IF(D34=$N$6,1,IF(D34=$N$5,2,IF(D34=$N$4,3,IF(D34=$N$3,4,"n/a"))))</f>
        <v>2</v>
      </c>
      <c r="F34" s="613" t="s">
        <v>245</v>
      </c>
      <c r="G34" s="613"/>
      <c r="H34" s="613"/>
      <c r="I34" s="613"/>
      <c r="J34" s="613"/>
      <c r="K34" s="613"/>
      <c r="L34" s="377" t="s">
        <v>96</v>
      </c>
    </row>
    <row r="35" spans="1:12" s="106" customFormat="1" ht="110" customHeight="1" x14ac:dyDescent="0.25">
      <c r="A35" s="630" t="s">
        <v>51</v>
      </c>
      <c r="B35" s="544"/>
      <c r="C35" s="191" t="s">
        <v>308</v>
      </c>
      <c r="D35" s="176" t="s">
        <v>42</v>
      </c>
      <c r="E35" s="123">
        <f>IF(D35=$N$6,1,IF(D35=$N$5,2,IF(D35=$N$4,3,IF(D35=$N$3,4,"n/a"))))</f>
        <v>2</v>
      </c>
      <c r="F35" s="590" t="s">
        <v>246</v>
      </c>
      <c r="G35" s="591"/>
      <c r="H35" s="591"/>
      <c r="I35" s="591"/>
      <c r="J35" s="591"/>
      <c r="K35" s="592"/>
      <c r="L35" s="375"/>
    </row>
    <row r="36" spans="1:12" s="106" customFormat="1" ht="60.75" customHeight="1" x14ac:dyDescent="0.25">
      <c r="A36" s="628" t="s">
        <v>67</v>
      </c>
      <c r="B36" s="629"/>
      <c r="C36" s="191" t="s">
        <v>308</v>
      </c>
      <c r="D36" s="176" t="s">
        <v>42</v>
      </c>
      <c r="E36" s="123">
        <f>IF(D36=$N$6,1,IF(D36=$N$5,2,IF(D36=$N$4,3,IF(D36=$N$3,4,"n/a"))))</f>
        <v>2</v>
      </c>
      <c r="F36" s="590" t="s">
        <v>291</v>
      </c>
      <c r="G36" s="591"/>
      <c r="H36" s="591"/>
      <c r="I36" s="591"/>
      <c r="J36" s="591"/>
      <c r="K36" s="592"/>
      <c r="L36" s="375"/>
    </row>
    <row r="37" spans="1:12" s="106" customFormat="1" ht="60.75" customHeight="1" thickBot="1" x14ac:dyDescent="0.3">
      <c r="A37" s="619" t="s">
        <v>68</v>
      </c>
      <c r="B37" s="620"/>
      <c r="C37" s="191" t="s">
        <v>308</v>
      </c>
      <c r="D37" s="175" t="s">
        <v>19</v>
      </c>
      <c r="E37" s="179" t="str">
        <f>IF(D37=$N$6,1,IF(D37=$N$5,2,IF(D37=$N$4,3,IF(D37=$N$3,4,"n/a"))))</f>
        <v>n/a</v>
      </c>
      <c r="F37" s="621" t="s">
        <v>16</v>
      </c>
      <c r="G37" s="537"/>
      <c r="H37" s="537"/>
      <c r="I37" s="537"/>
      <c r="J37" s="537"/>
      <c r="K37" s="622"/>
      <c r="L37" s="375"/>
    </row>
    <row r="38" spans="1:12" s="106" customFormat="1" ht="25.5" customHeight="1" thickBot="1" x14ac:dyDescent="0.3">
      <c r="A38" s="43"/>
      <c r="B38" s="44"/>
      <c r="C38" s="45" t="s">
        <v>24</v>
      </c>
      <c r="D38" s="29" t="str">
        <f>IF(E38&lt;1.5,"Low",IF(E38&lt;2.5,"Moderate",IF(E38&lt;3.5,"Substantial",IF(E38&lt;4.5,"High","n/a"))))</f>
        <v>Moderate</v>
      </c>
      <c r="E38" s="152">
        <f>IF(COUNT(E34:E37)=0,"n/a",AVERAGE(E34:E37))</f>
        <v>2</v>
      </c>
      <c r="F38" s="30">
        <f>E38</f>
        <v>2</v>
      </c>
      <c r="G38" s="220"/>
      <c r="H38" s="31" t="s">
        <v>23</v>
      </c>
      <c r="I38" s="28" t="str">
        <f>D38</f>
        <v>Moderate</v>
      </c>
      <c r="J38" s="32">
        <f>IF(I38=$N$7,"n/a",IF(AND(I38=$N$5,D38=$N$6),1.5,IF(AND(I38=$N$4,D38=$N$5),2.5,IF(AND(I38=$N$3,D38=$N$4),3.5,IF(AND(I38=$N$6,D38=$N$5),1.49,IF(AND(I38=$N$5,D38=$N$4),2.49,IF(AND(I38=$N$4,D38=$N$3),3.49,E38)))))))</f>
        <v>2</v>
      </c>
      <c r="K38" s="188" t="s">
        <v>91</v>
      </c>
      <c r="L38" s="375"/>
    </row>
    <row r="39" spans="1:12" s="129" customFormat="1" ht="22.5" customHeight="1" thickBot="1" x14ac:dyDescent="0.35">
      <c r="A39" s="33" t="s">
        <v>218</v>
      </c>
      <c r="B39" s="34"/>
      <c r="C39" s="35"/>
      <c r="D39" s="37"/>
      <c r="E39" s="37"/>
      <c r="F39" s="36"/>
      <c r="G39" s="142"/>
      <c r="H39" s="37"/>
      <c r="I39" s="37"/>
      <c r="J39" s="36"/>
      <c r="K39" s="143"/>
      <c r="L39" s="379"/>
    </row>
    <row r="40" spans="1:12" s="129" customFormat="1" ht="22.5" customHeight="1" x14ac:dyDescent="0.3">
      <c r="A40" s="144" t="s">
        <v>33</v>
      </c>
      <c r="B40" s="145"/>
      <c r="C40" s="145"/>
      <c r="D40" s="145"/>
      <c r="E40" s="145"/>
      <c r="F40" s="145"/>
      <c r="G40" s="145"/>
      <c r="H40" s="145"/>
      <c r="I40" s="145"/>
      <c r="J40" s="145"/>
      <c r="K40" s="145"/>
      <c r="L40" s="379"/>
    </row>
    <row r="41" spans="1:12" s="106" customFormat="1" ht="79" customHeight="1" thickBot="1" x14ac:dyDescent="0.3">
      <c r="A41" s="549" t="s">
        <v>41</v>
      </c>
      <c r="B41" s="549"/>
      <c r="C41" s="196" t="s">
        <v>315</v>
      </c>
      <c r="D41" s="48" t="s">
        <v>42</v>
      </c>
      <c r="E41" s="171">
        <f>IF(D41=$N$6,1,IF(D41=$N$5,2,IF(D41=$N$4,3,IF(D41=$N$3,4,"n/a"))))</f>
        <v>2</v>
      </c>
      <c r="F41" s="554" t="s">
        <v>234</v>
      </c>
      <c r="G41" s="554"/>
      <c r="H41" s="554"/>
      <c r="I41" s="554"/>
      <c r="J41" s="554"/>
      <c r="K41" s="554"/>
      <c r="L41" s="377" t="s">
        <v>96</v>
      </c>
    </row>
    <row r="42" spans="1:12" s="106" customFormat="1" ht="59.5" customHeight="1" thickBot="1" x14ac:dyDescent="0.3">
      <c r="A42" s="616" t="s">
        <v>140</v>
      </c>
      <c r="B42" s="617"/>
      <c r="C42" s="196" t="s">
        <v>315</v>
      </c>
      <c r="D42" s="48" t="s">
        <v>5</v>
      </c>
      <c r="E42" s="171">
        <f>IF(D42=$N$6,1,IF(D42=$N$5,2,IF(D42=$N$4,3,IF(D42=$N$3,4,"n/a"))))</f>
        <v>3</v>
      </c>
      <c r="F42" s="554" t="s">
        <v>247</v>
      </c>
      <c r="G42" s="554"/>
      <c r="H42" s="554"/>
      <c r="I42" s="554"/>
      <c r="J42" s="554"/>
      <c r="K42" s="555"/>
      <c r="L42" s="375"/>
    </row>
    <row r="43" spans="1:12" s="129" customFormat="1" ht="30" customHeight="1" thickBot="1" x14ac:dyDescent="0.35">
      <c r="A43" s="614"/>
      <c r="B43" s="615"/>
      <c r="C43" s="38" t="s">
        <v>24</v>
      </c>
      <c r="D43" s="29" t="str">
        <f>IF(E43&lt;1.5,"Low",IF(E43&lt;2.5,"Moderate",IF(E43&lt;3.5,"Substantial",IF(E43&lt;4.5,"High","n/a"))))</f>
        <v>Substantial</v>
      </c>
      <c r="E43" s="152">
        <f>IF(COUNT(E41:E42)=0,"n/a",AVERAGE(E41:E42))</f>
        <v>2.5</v>
      </c>
      <c r="F43" s="30">
        <f>E43</f>
        <v>2.5</v>
      </c>
      <c r="G43" s="220"/>
      <c r="H43" s="31" t="s">
        <v>23</v>
      </c>
      <c r="I43" s="28" t="str">
        <f>D43</f>
        <v>Substantial</v>
      </c>
      <c r="J43" s="32">
        <f>IF(I43=$N$7,"n/a",IF(AND(I43=$N$5,D43=$N$6),1.5,IF(AND(I43=$N$4,D43=$N$5),2.5,IF(AND(I43=$N$3,D43=$N$4),3.5,IF(AND(I43=$N$6,D43=$N$5),1.49,IF(AND(I43=$N$5,D43=$N$4),2.49,IF(AND(I43=$N$4,D43=$N$3),3.49,E43)))))))</f>
        <v>2.5</v>
      </c>
      <c r="K43" s="197" t="s">
        <v>91</v>
      </c>
      <c r="L43" s="382"/>
    </row>
    <row r="44" spans="1:12" s="129" customFormat="1" ht="18" customHeight="1" thickBot="1" x14ac:dyDescent="0.35">
      <c r="A44" s="146" t="s">
        <v>34</v>
      </c>
      <c r="B44" s="147"/>
      <c r="C44" s="147"/>
      <c r="D44" s="148"/>
      <c r="E44" s="148"/>
      <c r="F44" s="148"/>
      <c r="G44" s="148"/>
      <c r="H44" s="148"/>
      <c r="I44" s="148"/>
      <c r="J44" s="148"/>
      <c r="K44" s="148"/>
      <c r="L44" s="379"/>
    </row>
    <row r="45" spans="1:12" s="134" customFormat="1" ht="53" customHeight="1" thickBot="1" x14ac:dyDescent="0.35">
      <c r="A45" s="549" t="s">
        <v>141</v>
      </c>
      <c r="B45" s="644"/>
      <c r="C45" s="196" t="s">
        <v>315</v>
      </c>
      <c r="D45" s="48" t="s">
        <v>5</v>
      </c>
      <c r="E45" s="171">
        <f>IF(D45=$N$6,1,IF(D45=$N$5,2,IF(D45=$N$4,3,IF(D45=$N$3,4,"n/a"))))</f>
        <v>3</v>
      </c>
      <c r="F45" s="593" t="s">
        <v>251</v>
      </c>
      <c r="G45" s="594"/>
      <c r="H45" s="594"/>
      <c r="I45" s="594"/>
      <c r="J45" s="594"/>
      <c r="K45" s="595"/>
      <c r="L45" s="375"/>
    </row>
    <row r="46" spans="1:12" s="134" customFormat="1" ht="64" customHeight="1" thickBot="1" x14ac:dyDescent="0.3">
      <c r="A46" s="618" t="s">
        <v>39</v>
      </c>
      <c r="B46" s="546"/>
      <c r="C46" s="196" t="s">
        <v>315</v>
      </c>
      <c r="D46" s="48" t="s">
        <v>4</v>
      </c>
      <c r="E46" s="171">
        <f>IF(D46=$N$6,1,IF(D46=$N$5,2,IF(D46=$N$4,3,IF(D46=$N$3,4,"n/a"))))</f>
        <v>4</v>
      </c>
      <c r="F46" s="597" t="s">
        <v>235</v>
      </c>
      <c r="G46" s="597"/>
      <c r="H46" s="597"/>
      <c r="I46" s="597"/>
      <c r="J46" s="597"/>
      <c r="K46" s="597"/>
      <c r="L46" s="375"/>
    </row>
    <row r="47" spans="1:12" s="106" customFormat="1" ht="111.5" customHeight="1" thickBot="1" x14ac:dyDescent="0.3">
      <c r="A47" s="618" t="s">
        <v>143</v>
      </c>
      <c r="B47" s="546"/>
      <c r="C47" s="196" t="s">
        <v>315</v>
      </c>
      <c r="D47" s="48" t="s">
        <v>42</v>
      </c>
      <c r="E47" s="171">
        <f>IF(D47=$N$6,1,IF(D47=$N$5,2,IF(D47=$N$4,3,IF(D47=$N$3,4,"n/a"))))</f>
        <v>2</v>
      </c>
      <c r="F47" s="591" t="s">
        <v>252</v>
      </c>
      <c r="G47" s="591"/>
      <c r="H47" s="591"/>
      <c r="I47" s="591"/>
      <c r="J47" s="591"/>
      <c r="K47" s="591"/>
      <c r="L47" s="375"/>
    </row>
    <row r="48" spans="1:12" s="106" customFormat="1" ht="31.5" customHeight="1" thickBot="1" x14ac:dyDescent="0.3">
      <c r="A48" s="616" t="s">
        <v>144</v>
      </c>
      <c r="B48" s="617"/>
      <c r="C48" s="196" t="s">
        <v>315</v>
      </c>
      <c r="D48" s="175" t="s">
        <v>5</v>
      </c>
      <c r="E48" s="171">
        <f>IF(D48=$N$6,1,IF(D48=$N$5,2,IF(D48=$N$4,3,IF(D48=$N$3,4,"n/a"))))</f>
        <v>3</v>
      </c>
      <c r="F48" s="538" t="s">
        <v>253</v>
      </c>
      <c r="G48" s="539"/>
      <c r="H48" s="539"/>
      <c r="I48" s="539"/>
      <c r="J48" s="539"/>
      <c r="K48" s="540"/>
      <c r="L48" s="375"/>
    </row>
    <row r="49" spans="1:19" s="129" customFormat="1" ht="32.25" customHeight="1" thickBot="1" x14ac:dyDescent="0.35">
      <c r="A49" s="615"/>
      <c r="B49" s="645"/>
      <c r="C49" s="38" t="s">
        <v>24</v>
      </c>
      <c r="D49" s="29" t="str">
        <f>IF(E49&lt;1.5,"Low",IF(E49&lt;2.5,"Moderate",IF(E49&lt;3.5,"Substantial",IF(E49&lt;4.5,"High","n/a"))))</f>
        <v>Substantial</v>
      </c>
      <c r="E49" s="152">
        <f>IF(COUNT(E45:E48)=0,"n/a",AVERAGE(E45:E48))</f>
        <v>3</v>
      </c>
      <c r="F49" s="49">
        <f>E49</f>
        <v>3</v>
      </c>
      <c r="G49" s="220"/>
      <c r="H49" s="50" t="s">
        <v>23</v>
      </c>
      <c r="I49" s="324" t="str">
        <f>D49</f>
        <v>Substantial</v>
      </c>
      <c r="J49" s="91">
        <f>IF(I49=$N$7,"n/a",IF(AND(I49=$N$5,D49=$N$6),1.5,IF(AND(I49=$N$4,D49=$N$5),2.5,IF(AND(I49=$N$3,D49=$N$4),3.5,IF(AND(I49=$N$6,D49=$N$5),1.49,IF(AND(I49=$N$5,D49=$N$4),2.49,IF(AND(I49=$N$4,D49=$N$3),3.49,E49)))))))</f>
        <v>3</v>
      </c>
      <c r="K49" s="92" t="s">
        <v>91</v>
      </c>
      <c r="L49" s="379"/>
    </row>
    <row r="50" spans="1:19" s="129" customFormat="1" ht="22.5" customHeight="1" thickBot="1" x14ac:dyDescent="0.35">
      <c r="A50" s="149" t="s">
        <v>147</v>
      </c>
      <c r="B50" s="150"/>
      <c r="C50" s="177"/>
      <c r="D50" s="177"/>
      <c r="E50" s="178"/>
      <c r="F50" s="151"/>
      <c r="G50" s="151"/>
      <c r="H50" s="151"/>
      <c r="I50" s="151"/>
      <c r="J50" s="151"/>
      <c r="K50" s="151"/>
      <c r="L50" s="379"/>
    </row>
    <row r="51" spans="1:19" s="129" customFormat="1" ht="80" customHeight="1" thickBot="1" x14ac:dyDescent="0.35">
      <c r="A51" s="558" t="s">
        <v>146</v>
      </c>
      <c r="B51" s="558"/>
      <c r="C51" s="196" t="s">
        <v>313</v>
      </c>
      <c r="D51" s="176" t="s">
        <v>42</v>
      </c>
      <c r="E51" s="170">
        <f>IF(D51=$N$6,1,IF(D51=$N$5,2,IF(D51=$N$4,3,IF(D51=$N$3,4,"n/a"))))</f>
        <v>2</v>
      </c>
      <c r="F51" s="593" t="s">
        <v>254</v>
      </c>
      <c r="G51" s="594"/>
      <c r="H51" s="594"/>
      <c r="I51" s="594"/>
      <c r="J51" s="594"/>
      <c r="K51" s="595"/>
      <c r="L51" s="379"/>
    </row>
    <row r="52" spans="1:19" s="129" customFormat="1" ht="34.5" customHeight="1" thickBot="1" x14ac:dyDescent="0.35">
      <c r="A52" s="558" t="s">
        <v>142</v>
      </c>
      <c r="B52" s="558"/>
      <c r="C52" s="196" t="s">
        <v>315</v>
      </c>
      <c r="D52" s="176" t="s">
        <v>5</v>
      </c>
      <c r="E52" s="170">
        <f>IF(D52=$N$6,1,IF(D52=$N$5,2,IF(D52=$N$4,3,IF(D52=$N$3,4,"n/a"))))</f>
        <v>3</v>
      </c>
      <c r="F52" s="590"/>
      <c r="G52" s="591"/>
      <c r="H52" s="591"/>
      <c r="I52" s="591"/>
      <c r="J52" s="591"/>
      <c r="K52" s="592"/>
      <c r="L52" s="379"/>
    </row>
    <row r="53" spans="1:19" s="129" customFormat="1" ht="82" customHeight="1" thickBot="1" x14ac:dyDescent="0.35">
      <c r="A53" s="549" t="s">
        <v>145</v>
      </c>
      <c r="B53" s="549"/>
      <c r="C53" s="196" t="s">
        <v>315</v>
      </c>
      <c r="D53" s="176" t="s">
        <v>42</v>
      </c>
      <c r="E53" s="170">
        <f>IF(D53=$N$6,1,IF(D53=$N$5,2,IF(D53=$N$4,3,IF(D53=$N$3,4,"n/a"))))</f>
        <v>2</v>
      </c>
      <c r="F53" s="596" t="s">
        <v>255</v>
      </c>
      <c r="G53" s="597"/>
      <c r="H53" s="597"/>
      <c r="I53" s="597"/>
      <c r="J53" s="597"/>
      <c r="K53" s="598"/>
      <c r="L53" s="379"/>
    </row>
    <row r="54" spans="1:19" s="129" customFormat="1" ht="36.5" customHeight="1" thickBot="1" x14ac:dyDescent="0.35">
      <c r="A54" s="558" t="s">
        <v>148</v>
      </c>
      <c r="B54" s="558"/>
      <c r="C54" s="196" t="s">
        <v>315</v>
      </c>
      <c r="D54" s="48" t="s">
        <v>5</v>
      </c>
      <c r="E54" s="179">
        <f>IF(D54=$N$6,1,IF(D54=$N$5,2,IF(D54=$N$4,3,IF(D54=$N$3,4,"n/a"))))</f>
        <v>3</v>
      </c>
      <c r="F54" s="590" t="s">
        <v>236</v>
      </c>
      <c r="G54" s="554"/>
      <c r="H54" s="591"/>
      <c r="I54" s="591"/>
      <c r="J54" s="591"/>
      <c r="K54" s="592"/>
      <c r="L54" s="379"/>
    </row>
    <row r="55" spans="1:19" s="129" customFormat="1" ht="34.5" customHeight="1" thickBot="1" x14ac:dyDescent="0.35">
      <c r="A55" s="549" t="s">
        <v>149</v>
      </c>
      <c r="B55" s="549"/>
      <c r="C55" s="196" t="s">
        <v>315</v>
      </c>
      <c r="D55" s="176" t="s">
        <v>5</v>
      </c>
      <c r="E55" s="171">
        <f>IF(D55=$N$6,1,IF(D55=$N$5,2,IF(D55=$N$4,3,IF(D55=$N$3,4,"n/a"))))</f>
        <v>3</v>
      </c>
      <c r="F55" s="591" t="s">
        <v>237</v>
      </c>
      <c r="G55" s="591"/>
      <c r="H55" s="591"/>
      <c r="I55" s="591"/>
      <c r="J55" s="554"/>
      <c r="K55" s="591"/>
      <c r="L55" s="379"/>
    </row>
    <row r="56" spans="1:19" s="134" customFormat="1" ht="28.5" customHeight="1" thickBot="1" x14ac:dyDescent="0.3">
      <c r="A56" s="609"/>
      <c r="B56" s="610"/>
      <c r="C56" s="38" t="s">
        <v>24</v>
      </c>
      <c r="D56" s="29" t="str">
        <f>IF(E56&lt;1.5,"Low",IF(E56&lt;2.5,"Moderate",IF(E56&lt;3.5,"Substantial",IF(E56&lt;4.5,"High","n/a"))))</f>
        <v>Substantial</v>
      </c>
      <c r="E56" s="152">
        <f>IF(COUNT(E51:E55)=0,"n/a",AVERAGE(E51:E55))</f>
        <v>2.6</v>
      </c>
      <c r="F56" s="30">
        <f>E56</f>
        <v>2.6</v>
      </c>
      <c r="G56" s="220"/>
      <c r="H56" s="31" t="s">
        <v>23</v>
      </c>
      <c r="I56" s="28" t="str">
        <f>D56</f>
        <v>Substantial</v>
      </c>
      <c r="J56" s="32">
        <f>IF(I56=$N$7,"n/a",IF(AND(I56=$N$5,D56=$N$6),1.5,IF(AND(I56=$N$4,D56=$N$5),2.5,IF(AND(I56=$N$3,D56=$N$4),3.5,IF(AND(I56=$N$6,D56=$N$5),1.49,IF(AND(I56=$N$5,D56=$N$4),2.49,IF(AND(I56=$N$4,D56=$N$3),3.49,E56)))))))</f>
        <v>2.6</v>
      </c>
      <c r="K56" s="89" t="s">
        <v>91</v>
      </c>
      <c r="L56" s="375"/>
    </row>
    <row r="57" spans="1:19" s="106" customFormat="1" ht="19.5" customHeight="1" thickBot="1" x14ac:dyDescent="0.3">
      <c r="A57" s="146" t="s">
        <v>150</v>
      </c>
      <c r="B57" s="153"/>
      <c r="C57" s="198"/>
      <c r="D57" s="154"/>
      <c r="E57" s="154"/>
      <c r="F57" s="154"/>
      <c r="G57" s="154"/>
      <c r="H57" s="154"/>
      <c r="I57" s="154"/>
      <c r="J57" s="154"/>
      <c r="K57" s="154"/>
      <c r="L57" s="375"/>
    </row>
    <row r="58" spans="1:19" s="129" customFormat="1" ht="32.25" customHeight="1" x14ac:dyDescent="0.3">
      <c r="A58" s="549" t="s">
        <v>38</v>
      </c>
      <c r="B58" s="549"/>
      <c r="C58" s="40" t="s">
        <v>314</v>
      </c>
      <c r="D58" s="174" t="s">
        <v>5</v>
      </c>
      <c r="E58" s="179">
        <f>IF(D58=$N$6,1,IF(D58=$N$5,2,IF(D58=$N$4,3,IF(D58=$N$3,4,"n/a"))))</f>
        <v>3</v>
      </c>
      <c r="F58" s="603" t="s">
        <v>238</v>
      </c>
      <c r="G58" s="604"/>
      <c r="H58" s="604"/>
      <c r="I58" s="604"/>
      <c r="J58" s="604"/>
      <c r="K58" s="605"/>
      <c r="L58" s="379"/>
    </row>
    <row r="59" spans="1:19" s="129" customFormat="1" ht="52.5" customHeight="1" thickBot="1" x14ac:dyDescent="0.35">
      <c r="A59" s="549" t="s">
        <v>35</v>
      </c>
      <c r="B59" s="549"/>
      <c r="C59" s="196" t="s">
        <v>313</v>
      </c>
      <c r="D59" s="48" t="s">
        <v>42</v>
      </c>
      <c r="E59" s="123">
        <f>IF(D59=$N$6,1,IF(D59=$N$5,2,IF(D59=$N$4,3,IF(D59=$N$3,4,"n/a"))))</f>
        <v>2</v>
      </c>
      <c r="F59" s="590" t="s">
        <v>241</v>
      </c>
      <c r="G59" s="591"/>
      <c r="H59" s="591"/>
      <c r="I59" s="591"/>
      <c r="J59" s="591"/>
      <c r="K59" s="592"/>
      <c r="L59" s="379"/>
    </row>
    <row r="60" spans="1:19" s="129" customFormat="1" ht="48.75" customHeight="1" thickBot="1" x14ac:dyDescent="0.35">
      <c r="A60" s="549" t="s">
        <v>36</v>
      </c>
      <c r="B60" s="549"/>
      <c r="C60" s="196" t="s">
        <v>313</v>
      </c>
      <c r="D60" s="48" t="s">
        <v>42</v>
      </c>
      <c r="E60" s="123">
        <f>IF(D60=$N$6,1,IF(D60=$N$5,2,IF(D60=$N$4,3,IF(D60=$N$3,4,"n/a"))))</f>
        <v>2</v>
      </c>
      <c r="F60" s="590" t="s">
        <v>16</v>
      </c>
      <c r="G60" s="591"/>
      <c r="H60" s="591"/>
      <c r="I60" s="591"/>
      <c r="J60" s="591"/>
      <c r="K60" s="592"/>
      <c r="L60" s="383"/>
    </row>
    <row r="61" spans="1:19" s="129" customFormat="1" ht="34.5" customHeight="1" thickBot="1" x14ac:dyDescent="0.35">
      <c r="A61" s="558" t="s">
        <v>37</v>
      </c>
      <c r="B61" s="558"/>
      <c r="C61" s="196" t="s">
        <v>313</v>
      </c>
      <c r="D61" s="183" t="s">
        <v>5</v>
      </c>
      <c r="E61" s="182">
        <f>IF(D61=$N$6,1,IF(D61=$N$5,2,IF(D61=$N$4,3,IF(D61=$N$3,4,"n/a"))))</f>
        <v>3</v>
      </c>
      <c r="F61" s="538" t="s">
        <v>239</v>
      </c>
      <c r="G61" s="539"/>
      <c r="H61" s="539"/>
      <c r="I61" s="539"/>
      <c r="J61" s="539"/>
      <c r="K61" s="540"/>
      <c r="L61" s="379"/>
    </row>
    <row r="62" spans="1:19" s="134" customFormat="1" ht="28.5" customHeight="1" thickBot="1" x14ac:dyDescent="0.3">
      <c r="A62" s="559"/>
      <c r="B62" s="560"/>
      <c r="C62" s="38" t="s">
        <v>24</v>
      </c>
      <c r="D62" s="29" t="str">
        <f>IF(E62&lt;1.5,"Low",IF(E62&lt;2.5,"Moderate",IF(E62&lt;3.5,"Substantial",IF(E62&lt;4.5,"High","n/a"))))</f>
        <v>Substantial</v>
      </c>
      <c r="E62" s="152">
        <f>IF(COUNT(E58:E61)=0,"n/a",AVERAGE(E58:E61))</f>
        <v>2.5</v>
      </c>
      <c r="F62" s="49">
        <f>E62</f>
        <v>2.5</v>
      </c>
      <c r="G62" s="125"/>
      <c r="H62" s="50" t="s">
        <v>23</v>
      </c>
      <c r="I62" s="324" t="str">
        <f>D62</f>
        <v>Substantial</v>
      </c>
      <c r="J62" s="91">
        <f>IF(I62=$N$7,"n/a",IF(AND(I62=$N$5,D62=$N$6),1.5,IF(AND(I62=$N$4,D62=$N$5),2.5,IF(AND(I62=$N$3,D62=$N$4),3.5,IF(AND(I62=$N$6,D62=$N$5),1.49,IF(AND(I62=$N$5,D62=$N$4),2.49,IF(AND(I62=$N$4,D62=$N$3),3.49,E62)))))))</f>
        <v>2.5</v>
      </c>
      <c r="K62" s="325" t="s">
        <v>91</v>
      </c>
      <c r="L62" s="375"/>
    </row>
    <row r="63" spans="1:19" s="106" customFormat="1" ht="21.75" customHeight="1" x14ac:dyDescent="0.25">
      <c r="A63" s="202" t="s">
        <v>151</v>
      </c>
      <c r="B63" s="145"/>
      <c r="C63" s="153"/>
      <c r="D63" s="145"/>
      <c r="E63" s="198"/>
      <c r="F63" s="198"/>
      <c r="G63" s="198"/>
      <c r="H63" s="198"/>
      <c r="I63" s="198"/>
      <c r="J63" s="198"/>
      <c r="K63" s="201"/>
      <c r="L63" s="375"/>
    </row>
    <row r="64" spans="1:19" s="155" customFormat="1" ht="47.25" customHeight="1" thickBot="1" x14ac:dyDescent="0.3">
      <c r="A64" s="545" t="s">
        <v>152</v>
      </c>
      <c r="B64" s="546"/>
      <c r="C64" s="196" t="s">
        <v>312</v>
      </c>
      <c r="D64" s="199" t="s">
        <v>42</v>
      </c>
      <c r="E64" s="200">
        <f>IF(D64=$N$6,1,IF(D64=$N$5,2,IF(D64=$N$4,3,IF(D64=$N$3,4,"n/a"))))</f>
        <v>2</v>
      </c>
      <c r="F64" s="537" t="s">
        <v>257</v>
      </c>
      <c r="G64" s="537"/>
      <c r="H64" s="537"/>
      <c r="I64" s="537"/>
      <c r="J64" s="537"/>
      <c r="K64" s="537"/>
      <c r="L64" s="384"/>
      <c r="S64" s="156"/>
    </row>
    <row r="65" spans="1:19" s="155" customFormat="1" ht="48.75" customHeight="1" thickBot="1" x14ac:dyDescent="0.3">
      <c r="A65" s="550" t="s">
        <v>153</v>
      </c>
      <c r="B65" s="551"/>
      <c r="C65" s="196" t="s">
        <v>312</v>
      </c>
      <c r="D65" s="173" t="s">
        <v>5</v>
      </c>
      <c r="E65" s="171">
        <f>IF(D65=$N$6,1,IF(D65=$N$5,2,IF(D65=$N$4,3,IF(D65=$N$3,4,"n/a"))))</f>
        <v>3</v>
      </c>
      <c r="F65" s="538" t="s">
        <v>258</v>
      </c>
      <c r="G65" s="539"/>
      <c r="H65" s="539"/>
      <c r="I65" s="539"/>
      <c r="J65" s="539"/>
      <c r="K65" s="540"/>
      <c r="L65" s="384"/>
      <c r="S65" s="156"/>
    </row>
    <row r="66" spans="1:19" s="155" customFormat="1" ht="30" customHeight="1" thickBot="1" x14ac:dyDescent="0.3">
      <c r="A66" s="547"/>
      <c r="B66" s="548"/>
      <c r="C66" s="38" t="s">
        <v>24</v>
      </c>
      <c r="D66" s="29" t="str">
        <f>IF(E66&lt;1.5,"Low",IF(E66&lt;2.5,"Moderate",IF(E66&lt;3.5,"Substantial",IF(E66&lt;4.5,"High","n/a"))))</f>
        <v>Substantial</v>
      </c>
      <c r="E66" s="152">
        <f>IF(COUNT(E64:E65)=0,"n/a",AVERAGE(E64:E65))</f>
        <v>2.5</v>
      </c>
      <c r="F66" s="49">
        <f>E66</f>
        <v>2.5</v>
      </c>
      <c r="G66" s="220"/>
      <c r="H66" s="50" t="s">
        <v>23</v>
      </c>
      <c r="I66" s="324" t="str">
        <f>D66</f>
        <v>Substantial</v>
      </c>
      <c r="J66" s="91">
        <f>IF(I66=$N$7,"n/a",IF(AND(I66=$N$5,D66=$N$6),1.5,IF(AND(I66=$N$4,D66=$N$5),2.5,IF(AND(I66=$N$3,D66=$N$4),3.5,IF(AND(I66=$N$6,D66=$N$5),1.49,IF(AND(I66=$N$5,D66=$N$4),2.49,IF(AND(I66=$N$4,D66=$N$3),3.49,E66)))))))</f>
        <v>2.5</v>
      </c>
      <c r="K66" s="326" t="s">
        <v>91</v>
      </c>
      <c r="L66" s="385"/>
      <c r="S66" s="156"/>
    </row>
    <row r="67" spans="1:19" s="159" customFormat="1" ht="24.75" customHeight="1" thickBot="1" x14ac:dyDescent="0.3">
      <c r="A67" s="157" t="s">
        <v>219</v>
      </c>
      <c r="B67" s="158"/>
      <c r="C67" s="212"/>
      <c r="D67" s="212"/>
      <c r="E67" s="212"/>
      <c r="F67" s="212"/>
      <c r="G67" s="212"/>
      <c r="H67" s="212"/>
      <c r="I67" s="212"/>
      <c r="J67" s="212"/>
      <c r="K67" s="213"/>
      <c r="L67" s="377" t="s">
        <v>96</v>
      </c>
      <c r="Q67" s="160"/>
    </row>
    <row r="68" spans="1:19" s="161" customFormat="1" ht="23.25" customHeight="1" x14ac:dyDescent="0.25">
      <c r="A68" s="206" t="s">
        <v>212</v>
      </c>
      <c r="B68" s="207"/>
      <c r="C68" s="209"/>
      <c r="D68" s="210"/>
      <c r="E68" s="210"/>
      <c r="F68" s="210"/>
      <c r="G68" s="210"/>
      <c r="H68" s="210"/>
      <c r="I68" s="210"/>
      <c r="J68" s="210"/>
      <c r="K68" s="211"/>
      <c r="L68" s="384"/>
    </row>
    <row r="69" spans="1:19" s="161" customFormat="1" ht="101" customHeight="1" x14ac:dyDescent="0.25">
      <c r="A69" s="572" t="s">
        <v>52</v>
      </c>
      <c r="B69" s="643"/>
      <c r="C69" s="228" t="s">
        <v>276</v>
      </c>
      <c r="D69" s="229" t="s">
        <v>5</v>
      </c>
      <c r="E69" s="123">
        <f>IF(D69=$N$6,1,IF(D69=$N$5,2,IF(D69=$N$4,3,IF(D69=$N$3,4,"n/a"))))</f>
        <v>3</v>
      </c>
      <c r="F69" s="567" t="s">
        <v>275</v>
      </c>
      <c r="G69" s="567"/>
      <c r="H69" s="567"/>
      <c r="I69" s="567"/>
      <c r="J69" s="567"/>
      <c r="K69" s="567"/>
      <c r="L69" s="377" t="s">
        <v>96</v>
      </c>
    </row>
    <row r="70" spans="1:19" s="161" customFormat="1" ht="86" customHeight="1" thickBot="1" x14ac:dyDescent="0.3">
      <c r="A70" s="552" t="s">
        <v>53</v>
      </c>
      <c r="B70" s="553"/>
      <c r="C70" s="230" t="s">
        <v>277</v>
      </c>
      <c r="D70" s="173" t="s">
        <v>42</v>
      </c>
      <c r="E70" s="182">
        <f>IF(D70=$N$6,1,IF(D70=$N$5,2,IF(D70=$N$4,3,IF(D70=$N$3,4,"n/a"))))</f>
        <v>2</v>
      </c>
      <c r="F70" s="561" t="s">
        <v>278</v>
      </c>
      <c r="G70" s="562"/>
      <c r="H70" s="561"/>
      <c r="I70" s="561"/>
      <c r="J70" s="562"/>
      <c r="K70" s="561"/>
      <c r="L70" s="377" t="s">
        <v>96</v>
      </c>
    </row>
    <row r="71" spans="1:19" s="161" customFormat="1" ht="27" customHeight="1" thickBot="1" x14ac:dyDescent="0.3">
      <c r="A71" s="556"/>
      <c r="B71" s="557"/>
      <c r="C71" s="216" t="s">
        <v>24</v>
      </c>
      <c r="D71" s="47" t="str">
        <f>IF(E71&lt;1.5,"Low",IF(E71&lt;2.5,"Moderate",IF(E71&lt;3.5,"Substantial",IF(E71&lt;4.5,"High","n/a"))))</f>
        <v>Substantial</v>
      </c>
      <c r="E71" s="152">
        <f>IF(COUNT(E69:E70)=0,"n/a",AVERAGE(E69:E70))</f>
        <v>2.5</v>
      </c>
      <c r="F71" s="30">
        <f>E71</f>
        <v>2.5</v>
      </c>
      <c r="G71" s="220"/>
      <c r="H71" s="31" t="s">
        <v>23</v>
      </c>
      <c r="I71" s="28" t="str">
        <f>D71</f>
        <v>Substantial</v>
      </c>
      <c r="J71" s="32">
        <f>IF(I71=$N$7,"n/a",IF(AND(I71=$N$5,D71=$N$6),1.5,IF(AND(I71=$N$4,D71=$N$5),2.5,IF(AND(I71=$N$3,D71=$N$4),3.5,IF(AND(I71=$N$6,D71=$N$5),1.49,IF(AND(I71=$N$5,D71=$N$4),2.49,IF(AND(I71=$N$4,D71=$N$3),3.49,E71)))))))</f>
        <v>2.5</v>
      </c>
      <c r="K71" s="188" t="s">
        <v>91</v>
      </c>
      <c r="L71" s="384"/>
    </row>
    <row r="72" spans="1:19" s="161" customFormat="1" ht="20.25" customHeight="1" x14ac:dyDescent="0.25">
      <c r="A72" s="312" t="s">
        <v>43</v>
      </c>
      <c r="B72" s="209"/>
      <c r="C72" s="210"/>
      <c r="D72" s="203"/>
      <c r="E72" s="204"/>
      <c r="F72" s="210"/>
      <c r="G72" s="210"/>
      <c r="H72" s="210"/>
      <c r="I72" s="210"/>
      <c r="J72" s="210"/>
      <c r="K72" s="211"/>
      <c r="L72" s="384"/>
    </row>
    <row r="73" spans="1:19" s="161" customFormat="1" ht="43" customHeight="1" x14ac:dyDescent="0.25">
      <c r="A73" s="541" t="s">
        <v>74</v>
      </c>
      <c r="B73" s="542"/>
      <c r="C73" s="231" t="s">
        <v>307</v>
      </c>
      <c r="D73" s="176" t="s">
        <v>42</v>
      </c>
      <c r="E73" s="123">
        <f>IF(D73=$N$6,1,IF(D73=$N$5,2,IF(D73=$N$4,3,IF(D73=$N$3,4,"n/a"))))</f>
        <v>2</v>
      </c>
      <c r="F73" s="648" t="s">
        <v>279</v>
      </c>
      <c r="G73" s="561"/>
      <c r="H73" s="561"/>
      <c r="I73" s="561"/>
      <c r="J73" s="561"/>
      <c r="K73" s="649"/>
      <c r="L73" s="377"/>
    </row>
    <row r="74" spans="1:19" s="161" customFormat="1" ht="42" customHeight="1" thickBot="1" x14ac:dyDescent="0.3">
      <c r="A74" s="552" t="s">
        <v>57</v>
      </c>
      <c r="B74" s="553"/>
      <c r="C74" s="231" t="s">
        <v>310</v>
      </c>
      <c r="D74" s="175" t="s">
        <v>42</v>
      </c>
      <c r="E74" s="182">
        <f>IF(D74=$N$6,1,IF(D74=$N$5,2,IF(D74=$N$4,3,IF(D74=$N$3,4,"n/a"))))</f>
        <v>2</v>
      </c>
      <c r="F74" s="640" t="s">
        <v>311</v>
      </c>
      <c r="G74" s="641"/>
      <c r="H74" s="641"/>
      <c r="I74" s="641"/>
      <c r="J74" s="641"/>
      <c r="K74" s="661"/>
      <c r="L74" s="377" t="s">
        <v>96</v>
      </c>
    </row>
    <row r="75" spans="1:19" s="161" customFormat="1" ht="25.5" customHeight="1" thickBot="1" x14ac:dyDescent="0.3">
      <c r="A75" s="568"/>
      <c r="B75" s="569"/>
      <c r="C75" s="46" t="s">
        <v>24</v>
      </c>
      <c r="D75" s="29" t="str">
        <f>IF(E75&lt;1.5,"Low",IF(E75&lt;2.5,"Moderate",IF(E75&lt;3.5,"Substantial",IF(E75&lt;4.5,"High","n/a"))))</f>
        <v>Moderate</v>
      </c>
      <c r="E75" s="152">
        <f>IF(COUNT(E73:E74)=0,"n/a",AVERAGE(E73:E74))</f>
        <v>2</v>
      </c>
      <c r="F75" s="49">
        <f>E75</f>
        <v>2</v>
      </c>
      <c r="G75" s="220"/>
      <c r="H75" s="50" t="s">
        <v>23</v>
      </c>
      <c r="I75" s="324" t="str">
        <f>D75</f>
        <v>Moderate</v>
      </c>
      <c r="J75" s="91">
        <f>IF(I75=$N$7,"n/a",IF(AND(I75=$N$5,D75=$N$6),1.5,IF(AND(I75=$N$4,D75=$N$5),2.5,IF(AND(I75=$N$3,D75=$N$4),3.5,IF(AND(I75=$N$6,D75=$N$5),1.49,IF(AND(I75=$N$5,D75=$N$4),2.49,IF(AND(I75=$N$4,D75=$N$3),3.49,E75)))))))</f>
        <v>2</v>
      </c>
      <c r="K75" s="92" t="s">
        <v>91</v>
      </c>
      <c r="L75" s="384"/>
    </row>
    <row r="76" spans="1:19" s="161" customFormat="1" ht="21" customHeight="1" x14ac:dyDescent="0.25">
      <c r="A76" s="206" t="s">
        <v>54</v>
      </c>
      <c r="B76" s="207"/>
      <c r="C76" s="203"/>
      <c r="D76" s="203"/>
      <c r="E76" s="203"/>
      <c r="F76" s="203"/>
      <c r="G76" s="203"/>
      <c r="H76" s="203"/>
      <c r="I76" s="203"/>
      <c r="J76" s="203"/>
      <c r="K76" s="205"/>
      <c r="L76" s="384"/>
    </row>
    <row r="77" spans="1:19" s="161" customFormat="1" ht="35.25" customHeight="1" x14ac:dyDescent="0.25">
      <c r="A77" s="572" t="s">
        <v>55</v>
      </c>
      <c r="B77" s="643"/>
      <c r="C77" s="231" t="s">
        <v>307</v>
      </c>
      <c r="D77" s="176" t="s">
        <v>79</v>
      </c>
      <c r="E77" s="123">
        <f>IF(D77=$N$6,1,IF(D77=$N$5,2,IF(D77=$N$4,3,IF(D77=$N$3,4,"n/a"))))</f>
        <v>1</v>
      </c>
      <c r="F77" s="567" t="s">
        <v>240</v>
      </c>
      <c r="G77" s="567"/>
      <c r="H77" s="567"/>
      <c r="I77" s="567"/>
      <c r="J77" s="567"/>
      <c r="K77" s="567"/>
      <c r="L77" s="384"/>
    </row>
    <row r="78" spans="1:19" s="161" customFormat="1" ht="55.5" customHeight="1" x14ac:dyDescent="0.25">
      <c r="A78" s="572" t="s">
        <v>56</v>
      </c>
      <c r="B78" s="573"/>
      <c r="C78" s="231" t="s">
        <v>307</v>
      </c>
      <c r="D78" s="48" t="s">
        <v>79</v>
      </c>
      <c r="E78" s="123">
        <f>IF(D78=$N$6,1,IF(D78=$N$5,2,IF(D78=$N$4,3,IF(D78=$N$3,4,"n/a"))))</f>
        <v>1</v>
      </c>
      <c r="F78" s="561" t="s">
        <v>249</v>
      </c>
      <c r="G78" s="561"/>
      <c r="H78" s="561"/>
      <c r="I78" s="561"/>
      <c r="J78" s="561"/>
      <c r="K78" s="561"/>
      <c r="L78" s="377" t="s">
        <v>96</v>
      </c>
    </row>
    <row r="79" spans="1:19" s="161" customFormat="1" ht="63.5" customHeight="1" thickBot="1" x14ac:dyDescent="0.3">
      <c r="A79" s="572" t="s">
        <v>75</v>
      </c>
      <c r="B79" s="573"/>
      <c r="C79" s="231" t="s">
        <v>307</v>
      </c>
      <c r="D79" s="175" t="s">
        <v>42</v>
      </c>
      <c r="E79" s="182">
        <f>IF(D79=$N$6,1,IF(D79=$N$5,2,IF(D79=$N$4,3,IF(D79=$N$3,4,"n/a"))))</f>
        <v>2</v>
      </c>
      <c r="F79" s="561" t="s">
        <v>250</v>
      </c>
      <c r="G79" s="562"/>
      <c r="H79" s="561"/>
      <c r="I79" s="561"/>
      <c r="J79" s="562"/>
      <c r="K79" s="561"/>
      <c r="L79" s="377" t="s">
        <v>96</v>
      </c>
    </row>
    <row r="80" spans="1:19" s="161" customFormat="1" ht="27.75" customHeight="1" thickBot="1" x14ac:dyDescent="0.3">
      <c r="A80" s="568"/>
      <c r="B80" s="569"/>
      <c r="C80" s="46" t="s">
        <v>24</v>
      </c>
      <c r="D80" s="29" t="str">
        <f>IF(E80&lt;1.5,"Low",IF(E80&lt;2.5,"Moderate",IF(E80&lt;3.5,"Substantial",IF(E80&lt;4.5,"High","n/a"))))</f>
        <v>Low</v>
      </c>
      <c r="E80" s="152">
        <f>IF(COUNT(E77:E79)=0,"n/a",AVERAGE(E77:E79))</f>
        <v>1.3333333333333333</v>
      </c>
      <c r="F80" s="30">
        <f>E80</f>
        <v>1.3333333333333333</v>
      </c>
      <c r="G80" s="220"/>
      <c r="H80" s="31" t="s">
        <v>23</v>
      </c>
      <c r="I80" s="28" t="str">
        <f>D80</f>
        <v>Low</v>
      </c>
      <c r="J80" s="32">
        <f>IF(I80=$N$7,"n/a",IF(AND(I80=$N$5,D80=$N$6),1.5,IF(AND(I80=$N$4,D80=$N$5),2.5,IF(AND(I80=$N$3,D80=$N$4),3.5,IF(AND(I80=$N$6,D80=$N$5),1.49,IF(AND(I80=$N$5,D80=$N$4),2.49,IF(AND(I80=$N$4,D80=$N$3),3.49,E80)))))))</f>
        <v>1.3333333333333333</v>
      </c>
      <c r="K80" s="89" t="s">
        <v>91</v>
      </c>
      <c r="L80" s="384"/>
    </row>
    <row r="81" spans="1:17" s="161" customFormat="1" ht="21" customHeight="1" x14ac:dyDescent="0.25">
      <c r="A81" s="208" t="s">
        <v>58</v>
      </c>
      <c r="B81" s="203"/>
      <c r="C81" s="203"/>
      <c r="D81" s="203"/>
      <c r="E81" s="203"/>
      <c r="F81" s="203"/>
      <c r="G81" s="203"/>
      <c r="H81" s="203"/>
      <c r="I81" s="203"/>
      <c r="J81" s="203"/>
      <c r="K81" s="205"/>
      <c r="L81" s="384"/>
    </row>
    <row r="82" spans="1:17" s="161" customFormat="1" ht="34.5" customHeight="1" thickBot="1" x14ac:dyDescent="0.3">
      <c r="A82" s="572" t="s">
        <v>77</v>
      </c>
      <c r="B82" s="643"/>
      <c r="C82" s="232" t="s">
        <v>307</v>
      </c>
      <c r="D82" s="176" t="s">
        <v>5</v>
      </c>
      <c r="E82" s="123">
        <f>IF(D82=$N$6,1,IF(D82=$N$5,2,IF(D82=$N$4,3,IF(D82=$N$3,4,"n/a"))))</f>
        <v>3</v>
      </c>
      <c r="F82" s="567" t="s">
        <v>280</v>
      </c>
      <c r="G82" s="567"/>
      <c r="H82" s="567"/>
      <c r="I82" s="567"/>
      <c r="J82" s="567"/>
      <c r="K82" s="567"/>
      <c r="L82" s="384"/>
    </row>
    <row r="83" spans="1:17" s="161" customFormat="1" ht="32.5" customHeight="1" thickBot="1" x14ac:dyDescent="0.3">
      <c r="A83" s="552" t="s">
        <v>78</v>
      </c>
      <c r="B83" s="553"/>
      <c r="C83" s="232" t="s">
        <v>307</v>
      </c>
      <c r="D83" s="175" t="s">
        <v>4</v>
      </c>
      <c r="E83" s="182">
        <f>IF(D83=$N$6,1,IF(D83=$N$5,2,IF(D83=$N$4,3,IF(D83=$N$3,4,"n/a"))))</f>
        <v>4</v>
      </c>
      <c r="F83" s="640"/>
      <c r="G83" s="641"/>
      <c r="H83" s="641"/>
      <c r="I83" s="641"/>
      <c r="J83" s="641"/>
      <c r="K83" s="642"/>
      <c r="L83" s="377" t="s">
        <v>96</v>
      </c>
      <c r="Q83" s="162"/>
    </row>
    <row r="84" spans="1:17" s="161" customFormat="1" ht="26.25" customHeight="1" thickBot="1" x14ac:dyDescent="0.3">
      <c r="A84" s="214"/>
      <c r="B84" s="215"/>
      <c r="C84" s="216" t="s">
        <v>24</v>
      </c>
      <c r="D84" s="29" t="str">
        <f>IF(E84&lt;1.5,"Low",IF(E84&lt;2.5,"Moderate",IF(E84&lt;3.5,"Substantial",IF(E84&lt;4.5,"High","n/a"))))</f>
        <v>High</v>
      </c>
      <c r="E84" s="152">
        <f>IF(COUNT(E82:E83)=0,"n/a",AVERAGE(E82:E83))</f>
        <v>3.5</v>
      </c>
      <c r="F84" s="49">
        <f>E84</f>
        <v>3.5</v>
      </c>
      <c r="G84" s="221"/>
      <c r="H84" s="323" t="s">
        <v>23</v>
      </c>
      <c r="I84" s="324" t="str">
        <f>D84</f>
        <v>High</v>
      </c>
      <c r="J84" s="91">
        <f>IF(I84=$N$7,"n/a",IF(AND(I84=$N$5,D84=$N$6),1.5,IF(AND(I84=$N$4,D84=$N$5),2.5,IF(AND(I84=$N$3,D84=$N$4),3.5,IF(AND(I84=$N$6,D84=$N$5),1.49,IF(AND(I84=$N$5,D84=$N$4),2.49,IF(AND(I84=$N$4,D84=$N$3),3.49,E84)))))))</f>
        <v>3.5</v>
      </c>
      <c r="K84" s="325" t="s">
        <v>91</v>
      </c>
      <c r="L84" s="384"/>
      <c r="Q84" s="163"/>
    </row>
    <row r="85" spans="1:17" s="161" customFormat="1" ht="26.25" customHeight="1" thickBot="1" x14ac:dyDescent="0.3">
      <c r="A85" s="291" t="s">
        <v>220</v>
      </c>
      <c r="B85" s="290"/>
      <c r="C85" s="290"/>
      <c r="D85" s="290"/>
      <c r="E85" s="290"/>
      <c r="F85" s="290"/>
      <c r="G85" s="290"/>
      <c r="H85" s="290"/>
      <c r="I85" s="290"/>
      <c r="J85" s="290"/>
      <c r="K85" s="290"/>
      <c r="L85" s="384"/>
      <c r="Q85" s="163"/>
    </row>
    <row r="86" spans="1:17" s="161" customFormat="1" ht="21.75" customHeight="1" x14ac:dyDescent="0.25">
      <c r="A86" s="393" t="s">
        <v>176</v>
      </c>
      <c r="B86" s="292"/>
      <c r="C86" s="292"/>
      <c r="D86" s="292"/>
      <c r="E86" s="292"/>
      <c r="F86" s="292"/>
      <c r="G86" s="292"/>
      <c r="H86" s="292"/>
      <c r="I86" s="292"/>
      <c r="J86" s="292"/>
      <c r="K86" s="293"/>
      <c r="L86" s="384"/>
      <c r="Q86" s="163"/>
    </row>
    <row r="87" spans="1:17" s="161" customFormat="1" ht="47.5" customHeight="1" thickBot="1" x14ac:dyDescent="0.3">
      <c r="A87" s="580" t="s">
        <v>154</v>
      </c>
      <c r="B87" s="581"/>
      <c r="C87" s="295" t="s">
        <v>270</v>
      </c>
      <c r="D87" s="229" t="s">
        <v>42</v>
      </c>
      <c r="E87" s="217">
        <f>IF(D87=$N$6,1,IF(D87=$N$5,2,IF(D87=$N$4,3,IF(D87=$N$3,4,"n/a"))))</f>
        <v>2</v>
      </c>
      <c r="F87" s="567" t="s">
        <v>264</v>
      </c>
      <c r="G87" s="567"/>
      <c r="H87" s="567"/>
      <c r="I87" s="567"/>
      <c r="J87" s="567"/>
      <c r="K87" s="567"/>
      <c r="L87" s="384"/>
      <c r="Q87" s="163"/>
    </row>
    <row r="88" spans="1:17" s="161" customFormat="1" ht="75.5" customHeight="1" thickBot="1" x14ac:dyDescent="0.3">
      <c r="A88" s="580" t="s">
        <v>155</v>
      </c>
      <c r="B88" s="581"/>
      <c r="C88" s="295" t="s">
        <v>270</v>
      </c>
      <c r="D88" s="229" t="s">
        <v>5</v>
      </c>
      <c r="E88" s="217">
        <f>IF(D88=$N$6,1,IF(D88=$N$5,2,IF(D88=$N$4,3,IF(D88=$N$3,4,"n/a"))))</f>
        <v>3</v>
      </c>
      <c r="F88" s="567" t="s">
        <v>265</v>
      </c>
      <c r="G88" s="567"/>
      <c r="H88" s="567"/>
      <c r="I88" s="567"/>
      <c r="J88" s="567"/>
      <c r="K88" s="567"/>
      <c r="L88" s="377" t="s">
        <v>96</v>
      </c>
      <c r="Q88" s="163"/>
    </row>
    <row r="89" spans="1:17" s="161" customFormat="1" ht="50.5" customHeight="1" thickBot="1" x14ac:dyDescent="0.3">
      <c r="A89" s="580" t="s">
        <v>156</v>
      </c>
      <c r="B89" s="581"/>
      <c r="C89" s="295" t="s">
        <v>270</v>
      </c>
      <c r="D89" s="229" t="s">
        <v>42</v>
      </c>
      <c r="E89" s="217">
        <f>IF(D89=$N$6,1,IF(D89=$N$5,2,IF(D89=$N$4,3,IF(D89=$N$3,4,"n/a"))))</f>
        <v>2</v>
      </c>
      <c r="F89" s="567" t="s">
        <v>266</v>
      </c>
      <c r="G89" s="567"/>
      <c r="H89" s="567"/>
      <c r="I89" s="567"/>
      <c r="J89" s="567"/>
      <c r="K89" s="567"/>
      <c r="L89" s="384"/>
      <c r="Q89" s="163"/>
    </row>
    <row r="90" spans="1:17" s="161" customFormat="1" ht="68.5" customHeight="1" thickBot="1" x14ac:dyDescent="0.3">
      <c r="A90" s="580" t="s">
        <v>177</v>
      </c>
      <c r="B90" s="581"/>
      <c r="C90" s="295" t="s">
        <v>270</v>
      </c>
      <c r="D90" s="229" t="s">
        <v>5</v>
      </c>
      <c r="E90" s="217">
        <f>IF(D90=$N$6,1,IF(D90=$N$5,2,IF(D90=$N$4,3,IF(D90=$N$3,4,"n/a"))))</f>
        <v>3</v>
      </c>
      <c r="F90" s="567" t="s">
        <v>267</v>
      </c>
      <c r="G90" s="567"/>
      <c r="H90" s="567"/>
      <c r="I90" s="567"/>
      <c r="J90" s="582"/>
      <c r="K90" s="567"/>
      <c r="L90" s="384"/>
      <c r="Q90" s="163"/>
    </row>
    <row r="91" spans="1:17" s="161" customFormat="1" ht="26.25" customHeight="1" thickBot="1" x14ac:dyDescent="0.3">
      <c r="A91" s="585"/>
      <c r="B91" s="586"/>
      <c r="C91" s="294" t="s">
        <v>24</v>
      </c>
      <c r="D91" s="29" t="str">
        <f>IF(E91&lt;1.5,"Low",IF(E91&lt;2.5,"Moderate",IF(E91&lt;3.5,"Substantial",IF(E91&lt;4.5,"High","n/a"))))</f>
        <v>Substantial</v>
      </c>
      <c r="E91" s="152">
        <f>IF(COUNT(E87:E90)=0,"n/a",AVERAGE(E87:E90))</f>
        <v>2.5</v>
      </c>
      <c r="F91" s="30">
        <f>E91</f>
        <v>2.5</v>
      </c>
      <c r="G91" s="221"/>
      <c r="H91" s="51" t="s">
        <v>23</v>
      </c>
      <c r="I91" s="28" t="str">
        <f>D91</f>
        <v>Substantial</v>
      </c>
      <c r="J91" s="32">
        <f>IF(I91=$N$7,"n/a",IF(AND(I91=$N$5,D91=$N$6),1.5,IF(AND(I91=$N$4,D91=$N$5),2.5,IF(AND(I91=$N$3,D91=$N$4),3.5,IF(AND(I91=$N$6,D91=$N$5),1.49,IF(AND(I91=$N$5,D91=$N$4),2.49,IF(AND(I91=$N$4,D91=$N$3),3.49,E91)))))))</f>
        <v>2.5</v>
      </c>
      <c r="K91" s="89" t="s">
        <v>91</v>
      </c>
      <c r="L91" s="384"/>
      <c r="Q91" s="163"/>
    </row>
    <row r="92" spans="1:17" s="161" customFormat="1" ht="21" customHeight="1" x14ac:dyDescent="0.25">
      <c r="A92" s="393" t="s">
        <v>167</v>
      </c>
      <c r="B92" s="292"/>
      <c r="C92" s="292"/>
      <c r="D92" s="292"/>
      <c r="E92" s="292"/>
      <c r="F92" s="292"/>
      <c r="G92" s="292"/>
      <c r="H92" s="292"/>
      <c r="I92" s="292"/>
      <c r="J92" s="292"/>
      <c r="K92" s="293"/>
      <c r="L92" s="384"/>
      <c r="Q92" s="163"/>
    </row>
    <row r="93" spans="1:17" s="161" customFormat="1" ht="69.5" customHeight="1" thickBot="1" x14ac:dyDescent="0.3">
      <c r="A93" s="580" t="s">
        <v>168</v>
      </c>
      <c r="B93" s="581"/>
      <c r="C93" s="295" t="s">
        <v>270</v>
      </c>
      <c r="D93" s="176" t="s">
        <v>42</v>
      </c>
      <c r="E93" s="217">
        <f>IF(D93=$N$6,1,IF(D93=$N$5,2,IF(D93=$N$4,3,IF(D93=$N$3,4,"n/a"))))</f>
        <v>2</v>
      </c>
      <c r="F93" s="567" t="s">
        <v>268</v>
      </c>
      <c r="G93" s="567"/>
      <c r="H93" s="567"/>
      <c r="I93" s="567"/>
      <c r="J93" s="567"/>
      <c r="K93" s="567"/>
      <c r="L93" s="384"/>
      <c r="Q93" s="163"/>
    </row>
    <row r="94" spans="1:17" s="161" customFormat="1" ht="123.5" customHeight="1" thickBot="1" x14ac:dyDescent="0.3">
      <c r="A94" s="654" t="s">
        <v>179</v>
      </c>
      <c r="B94" s="655"/>
      <c r="C94" s="295" t="s">
        <v>270</v>
      </c>
      <c r="D94" s="175" t="s">
        <v>42</v>
      </c>
      <c r="E94" s="182">
        <f>IF(D94=$N$6,1,IF(D94=$N$5,2,IF(D94=$N$4,3,IF(D94=$N$3,4,"n/a"))))</f>
        <v>2</v>
      </c>
      <c r="F94" s="652" t="s">
        <v>269</v>
      </c>
      <c r="G94" s="653"/>
      <c r="H94" s="653"/>
      <c r="I94" s="653"/>
      <c r="J94" s="653"/>
      <c r="K94" s="651"/>
      <c r="L94" s="377" t="s">
        <v>96</v>
      </c>
      <c r="Q94" s="163"/>
    </row>
    <row r="95" spans="1:17" s="161" customFormat="1" ht="26.25" customHeight="1" thickBot="1" x14ac:dyDescent="0.3">
      <c r="A95" s="656"/>
      <c r="B95" s="657"/>
      <c r="C95" s="294" t="s">
        <v>24</v>
      </c>
      <c r="D95" s="29" t="str">
        <f>IF(E95&lt;1.5,"Low",IF(E95&lt;2.5,"Moderate",IF(E95&lt;3.5,"Substantial",IF(E95&lt;4.5,"High","n/a"))))</f>
        <v>Moderate</v>
      </c>
      <c r="E95" s="152">
        <f>IF(COUNT(E93:E94)=0,"n/a",AVERAGE(E93:E94))</f>
        <v>2</v>
      </c>
      <c r="F95" s="30">
        <f>E95</f>
        <v>2</v>
      </c>
      <c r="G95" s="220"/>
      <c r="H95" s="31" t="s">
        <v>23</v>
      </c>
      <c r="I95" s="28" t="str">
        <f>D95</f>
        <v>Moderate</v>
      </c>
      <c r="J95" s="32">
        <f>IF(I95=$N$7,"n/a",IF(AND(I95=$N$5,D95=$N$6),1.5,IF(AND(I95=$N$4,D95=$N$5),2.5,IF(AND(I95=$N$3,D95=$N$4),3.5,IF(AND(I95=$N$6,D95=$N$5),1.49,IF(AND(I95=$N$5,D95=$N$4),2.49,IF(AND(I95=$N$4,D95=$N$3),3.49,E95)))))))</f>
        <v>2</v>
      </c>
      <c r="K95" s="89" t="s">
        <v>91</v>
      </c>
      <c r="L95" s="384"/>
      <c r="Q95" s="163"/>
    </row>
    <row r="96" spans="1:17" s="161" customFormat="1" ht="21" customHeight="1" x14ac:dyDescent="0.25">
      <c r="A96" s="393" t="s">
        <v>158</v>
      </c>
      <c r="B96" s="292"/>
      <c r="C96" s="292"/>
      <c r="D96" s="292"/>
      <c r="E96" s="292"/>
      <c r="F96" s="292"/>
      <c r="G96" s="292"/>
      <c r="H96" s="292"/>
      <c r="I96" s="292"/>
      <c r="J96" s="292"/>
      <c r="K96" s="293"/>
      <c r="L96" s="384"/>
      <c r="Q96" s="163"/>
    </row>
    <row r="97" spans="1:17" s="161" customFormat="1" ht="39.5" customHeight="1" thickBot="1" x14ac:dyDescent="0.3">
      <c r="A97" s="580" t="s">
        <v>159</v>
      </c>
      <c r="B97" s="581"/>
      <c r="C97" s="295" t="s">
        <v>274</v>
      </c>
      <c r="D97" s="176" t="s">
        <v>5</v>
      </c>
      <c r="E97" s="123">
        <f>IF(D97=$N$6,1,IF(D97=$N$5,2,IF(D97=$N$4,3,IF(D97=$N$3,4,"n/a"))))</f>
        <v>3</v>
      </c>
      <c r="F97" s="567" t="s">
        <v>273</v>
      </c>
      <c r="G97" s="567"/>
      <c r="H97" s="567"/>
      <c r="I97" s="567"/>
      <c r="J97" s="567"/>
      <c r="K97" s="567"/>
      <c r="L97" s="377" t="s">
        <v>96</v>
      </c>
      <c r="Q97" s="163"/>
    </row>
    <row r="98" spans="1:17" s="161" customFormat="1" ht="51" customHeight="1" thickBot="1" x14ac:dyDescent="0.3">
      <c r="A98" s="654" t="s">
        <v>160</v>
      </c>
      <c r="B98" s="658"/>
      <c r="C98" s="295" t="s">
        <v>274</v>
      </c>
      <c r="D98" s="48" t="s">
        <v>42</v>
      </c>
      <c r="E98" s="123">
        <f>IF(D98=$N$6,1,IF(D98=$N$5,2,IF(D98=$N$4,3,IF(D98=$N$3,4,"n/a"))))</f>
        <v>2</v>
      </c>
      <c r="F98" s="648" t="s">
        <v>272</v>
      </c>
      <c r="G98" s="561"/>
      <c r="H98" s="561"/>
      <c r="I98" s="561"/>
      <c r="J98" s="561"/>
      <c r="K98" s="649"/>
      <c r="L98" s="377" t="s">
        <v>96</v>
      </c>
      <c r="P98" s="310"/>
      <c r="Q98" s="163"/>
    </row>
    <row r="99" spans="1:17" s="161" customFormat="1" ht="31.5" customHeight="1" thickBot="1" x14ac:dyDescent="0.3">
      <c r="A99" s="659" t="s">
        <v>161</v>
      </c>
      <c r="B99" s="660"/>
      <c r="C99" s="295" t="s">
        <v>309</v>
      </c>
      <c r="D99" s="288" t="s">
        <v>42</v>
      </c>
      <c r="E99" s="289">
        <f>IF(D99=$N$6,1,IF(D99=$N$5,2,IF(D99=$N$4,3,IF(D99=$N$3,4,"n/a"))))</f>
        <v>2</v>
      </c>
      <c r="F99" s="650" t="s">
        <v>271</v>
      </c>
      <c r="G99" s="562"/>
      <c r="H99" s="562"/>
      <c r="I99" s="562"/>
      <c r="J99" s="562"/>
      <c r="K99" s="651"/>
      <c r="L99" s="384"/>
      <c r="P99" s="310"/>
      <c r="Q99" s="163"/>
    </row>
    <row r="100" spans="1:17" s="161" customFormat="1" ht="26.25" customHeight="1" thickBot="1" x14ac:dyDescent="0.3">
      <c r="A100" s="646"/>
      <c r="B100" s="647"/>
      <c r="C100" s="294" t="s">
        <v>24</v>
      </c>
      <c r="D100" s="29" t="str">
        <f>IF(E100&lt;1.5,"Low",IF(E100&lt;2.5,"Moderate",IF(E100&lt;3.5,"Substantial",IF(E100&lt;4.5,"High","n/a"))))</f>
        <v>Moderate</v>
      </c>
      <c r="E100" s="152">
        <f>IF(COUNT(E97:E99)=0,"n/a",AVERAGE(E97:E99))</f>
        <v>2.3333333333333335</v>
      </c>
      <c r="F100" s="30">
        <f>E100</f>
        <v>2.3333333333333335</v>
      </c>
      <c r="G100" s="220"/>
      <c r="H100" s="31" t="s">
        <v>23</v>
      </c>
      <c r="I100" s="28" t="str">
        <f>D100</f>
        <v>Moderate</v>
      </c>
      <c r="J100" s="32">
        <f>IF(I100=$N$7,"n/a",IF(AND(I100=$N$5,D100=$N$6),1.5,IF(AND(I100=$N$4,D100=$N$5),2.5,IF(AND(I100=$N$3,D100=$N$4),3.5,IF(AND(I100=$N$6,D100=$N$5),1.49,IF(AND(I100=$N$5,D100=$N$4),2.49,IF(AND(I100=$N$4,D100=$N$3),3.49,E100)))))))</f>
        <v>2.3333333333333335</v>
      </c>
      <c r="K100" s="89" t="s">
        <v>91</v>
      </c>
      <c r="L100" s="384"/>
      <c r="P100" s="310"/>
      <c r="Q100" s="163"/>
    </row>
    <row r="101" spans="1:17" s="161" customFormat="1" ht="23.25" customHeight="1" thickBot="1" x14ac:dyDescent="0.3">
      <c r="A101" s="164" t="s">
        <v>221</v>
      </c>
      <c r="B101" s="165"/>
      <c r="C101" s="165"/>
      <c r="D101" s="165"/>
      <c r="E101" s="165"/>
      <c r="F101" s="165"/>
      <c r="G101" s="165"/>
      <c r="H101" s="165"/>
      <c r="I101" s="165"/>
      <c r="J101" s="165"/>
      <c r="K101" s="165"/>
      <c r="L101" s="384"/>
      <c r="M101" s="163"/>
    </row>
    <row r="102" spans="1:17" s="161" customFormat="1" ht="20.25" customHeight="1" x14ac:dyDescent="0.25">
      <c r="A102" s="394" t="s">
        <v>163</v>
      </c>
      <c r="B102" s="218"/>
      <c r="C102" s="218"/>
      <c r="D102" s="218"/>
      <c r="E102" s="218"/>
      <c r="F102" s="218"/>
      <c r="G102" s="218"/>
      <c r="H102" s="218"/>
      <c r="I102" s="218"/>
      <c r="J102" s="218"/>
      <c r="K102" s="219"/>
      <c r="L102" s="384"/>
    </row>
    <row r="103" spans="1:17" s="161" customFormat="1" ht="30.75" customHeight="1" x14ac:dyDescent="0.25">
      <c r="A103" s="565" t="s">
        <v>182</v>
      </c>
      <c r="B103" s="566"/>
      <c r="C103" s="233" t="s">
        <v>307</v>
      </c>
      <c r="D103" s="229" t="s">
        <v>42</v>
      </c>
      <c r="E103" s="217">
        <f>IF(D103=$N$6,1,IF(D103=$N$5,2,IF(D103=$N$4,3,IF(D103=$N$3,4,"n/a"))))</f>
        <v>2</v>
      </c>
      <c r="F103" s="567" t="s">
        <v>228</v>
      </c>
      <c r="G103" s="567"/>
      <c r="H103" s="567"/>
      <c r="I103" s="567"/>
      <c r="J103" s="567"/>
      <c r="K103" s="567"/>
      <c r="L103" s="377" t="s">
        <v>96</v>
      </c>
      <c r="Q103" s="163"/>
    </row>
    <row r="104" spans="1:17" s="161" customFormat="1" ht="53" customHeight="1" x14ac:dyDescent="0.25">
      <c r="A104" s="636" t="s">
        <v>183</v>
      </c>
      <c r="B104" s="637"/>
      <c r="C104" s="233" t="s">
        <v>308</v>
      </c>
      <c r="D104" s="199" t="s">
        <v>42</v>
      </c>
      <c r="E104" s="123">
        <f>IF(D104=$N$6,1,IF(D104=$N$5,2,IF(D104=$N$4,3,IF(D104=$N$3,4,"n/a"))))</f>
        <v>2</v>
      </c>
      <c r="F104" s="561" t="s">
        <v>226</v>
      </c>
      <c r="G104" s="561"/>
      <c r="H104" s="561"/>
      <c r="I104" s="561"/>
      <c r="J104" s="561"/>
      <c r="K104" s="561"/>
      <c r="L104" s="377" t="s">
        <v>96</v>
      </c>
      <c r="Q104" s="166"/>
    </row>
    <row r="105" spans="1:17" ht="31.5" customHeight="1" thickBot="1" x14ac:dyDescent="0.3">
      <c r="A105" s="578" t="s">
        <v>184</v>
      </c>
      <c r="B105" s="579"/>
      <c r="C105" s="233" t="s">
        <v>307</v>
      </c>
      <c r="D105" s="173" t="s">
        <v>5</v>
      </c>
      <c r="E105" s="182">
        <f>IF(D105=$N$6,1,IF(D105=$N$5,2,IF(D105=$N$4,3,IF(D105=$N$3,4,"n/a"))))</f>
        <v>3</v>
      </c>
      <c r="F105" s="561" t="s">
        <v>227</v>
      </c>
      <c r="G105" s="562"/>
      <c r="H105" s="561"/>
      <c r="I105" s="561"/>
      <c r="J105" s="562"/>
      <c r="K105" s="561"/>
      <c r="L105" s="377" t="s">
        <v>96</v>
      </c>
    </row>
    <row r="106" spans="1:17" ht="32.25" customHeight="1" thickBot="1" x14ac:dyDescent="0.3">
      <c r="A106" s="583"/>
      <c r="B106" s="584"/>
      <c r="C106" s="41" t="s">
        <v>24</v>
      </c>
      <c r="D106" s="29" t="str">
        <f>IF(E106&lt;1.5,"Low",IF(E106&lt;2.5,"Moderate",IF(E106&lt;3.5,"Substantial",IF(E106&lt;4.5,"High","n/a"))))</f>
        <v>Moderate</v>
      </c>
      <c r="E106" s="152">
        <f>IF(COUNT(E103:E105)=0,"n/a",AVERAGE(E103:E105))</f>
        <v>2.3333333333333335</v>
      </c>
      <c r="F106" s="30">
        <f>E106</f>
        <v>2.3333333333333335</v>
      </c>
      <c r="G106" s="221"/>
      <c r="H106" s="51" t="s">
        <v>23</v>
      </c>
      <c r="I106" s="28" t="str">
        <f>D106</f>
        <v>Moderate</v>
      </c>
      <c r="J106" s="32">
        <f>IF(I106=$N$7,"n/a",IF(AND(I106=$N$5,D106=$N$6),1.5,IF(AND(I106=$N$4,D106=$N$5),2.5,IF(AND(I106=$N$3,D106=$N$4),3.5,IF(AND(I106=$N$6,D106=$N$5),1.49,IF(AND(I106=$N$5,D106=$N$4),2.49,IF(AND(I106=$N$4,D106=$N$3),3.49,E106)))))))</f>
        <v>2.3333333333333335</v>
      </c>
      <c r="K106" s="89" t="s">
        <v>91</v>
      </c>
      <c r="L106" s="379"/>
    </row>
    <row r="107" spans="1:17" ht="19.5" customHeight="1" x14ac:dyDescent="0.25">
      <c r="A107" s="395" t="s">
        <v>164</v>
      </c>
      <c r="B107" s="218"/>
      <c r="C107" s="218"/>
      <c r="D107" s="218"/>
      <c r="E107" s="218"/>
      <c r="F107" s="218"/>
      <c r="G107" s="218"/>
      <c r="H107" s="218"/>
      <c r="I107" s="218"/>
      <c r="J107" s="218"/>
      <c r="K107" s="219"/>
      <c r="L107" s="379"/>
    </row>
    <row r="108" spans="1:17" ht="31.5" customHeight="1" x14ac:dyDescent="0.25">
      <c r="A108" s="565" t="s">
        <v>185</v>
      </c>
      <c r="B108" s="566"/>
      <c r="C108" s="233" t="s">
        <v>307</v>
      </c>
      <c r="D108" s="176" t="s">
        <v>42</v>
      </c>
      <c r="E108" s="217">
        <f>IF(D108=$N$6,1,IF(D108=$N$5,2,IF(D108=$N$4,3,IF(D108=$N$3,4,"n/a"))))</f>
        <v>2</v>
      </c>
      <c r="F108" s="567" t="s">
        <v>16</v>
      </c>
      <c r="G108" s="567"/>
      <c r="H108" s="567"/>
      <c r="I108" s="567"/>
      <c r="J108" s="567"/>
      <c r="K108" s="567"/>
      <c r="L108" s="379"/>
    </row>
    <row r="109" spans="1:17" ht="31.5" customHeight="1" thickBot="1" x14ac:dyDescent="0.3">
      <c r="A109" s="638" t="s">
        <v>186</v>
      </c>
      <c r="B109" s="639"/>
      <c r="C109" s="233" t="s">
        <v>307</v>
      </c>
      <c r="D109" s="175" t="s">
        <v>42</v>
      </c>
      <c r="E109" s="182">
        <f>IF(D109=$N$6,1,IF(D109=$N$5,2,IF(D109=$N$4,3,IF(D109=$N$3,4,"n/a"))))</f>
        <v>2</v>
      </c>
      <c r="F109" s="652" t="s">
        <v>306</v>
      </c>
      <c r="G109" s="653"/>
      <c r="H109" s="653"/>
      <c r="I109" s="653"/>
      <c r="J109" s="653"/>
      <c r="K109" s="651"/>
      <c r="L109" s="379"/>
    </row>
    <row r="110" spans="1:17" ht="27" customHeight="1" thickBot="1" x14ac:dyDescent="0.3">
      <c r="A110" s="563"/>
      <c r="B110" s="564"/>
      <c r="C110" s="41" t="s">
        <v>24</v>
      </c>
      <c r="D110" s="29" t="str">
        <f>IF(E110&lt;1.5,"Low",IF(E110&lt;2.5,"Moderate",IF(E110&lt;3.5,"Substantial",IF(E110&lt;4.5,"High","n/a"))))</f>
        <v>Moderate</v>
      </c>
      <c r="E110" s="152">
        <f>IF(COUNT(E108:E109)=0,"n/a",AVERAGE(E108:E109))</f>
        <v>2</v>
      </c>
      <c r="F110" s="30">
        <f>E110</f>
        <v>2</v>
      </c>
      <c r="G110" s="220"/>
      <c r="H110" s="31" t="s">
        <v>23</v>
      </c>
      <c r="I110" s="28" t="str">
        <f>D110</f>
        <v>Moderate</v>
      </c>
      <c r="J110" s="32">
        <f>IF(I110=$N$7,"n/a",IF(AND(I110=$N$5,D110=$N$6),1.5,IF(AND(I110=$N$4,D110=$N$5),2.5,IF(AND(I110=$N$3,D110=$N$4),3.5,IF(AND(I110=$N$6,D110=$N$5),1.49,IF(AND(I110=$N$5,D110=$N$4),2.49,IF(AND(I110=$N$4,D110=$N$3),3.49,E110)))))))</f>
        <v>2</v>
      </c>
      <c r="K110" s="89" t="s">
        <v>91</v>
      </c>
      <c r="L110" s="379"/>
    </row>
    <row r="111" spans="1:17" ht="21" customHeight="1" x14ac:dyDescent="0.35">
      <c r="A111" s="395" t="s">
        <v>165</v>
      </c>
      <c r="B111" s="218"/>
      <c r="C111" s="218"/>
      <c r="D111" s="218"/>
      <c r="E111" s="218"/>
      <c r="F111" s="218"/>
      <c r="G111" s="218"/>
      <c r="H111" s="218"/>
      <c r="I111" s="218"/>
      <c r="J111" s="218"/>
      <c r="K111" s="219"/>
      <c r="L111" s="379"/>
      <c r="Q111" s="167"/>
    </row>
    <row r="112" spans="1:17" ht="48.5" customHeight="1" x14ac:dyDescent="0.25">
      <c r="A112" s="565" t="s">
        <v>187</v>
      </c>
      <c r="B112" s="566"/>
      <c r="C112" s="233" t="s">
        <v>307</v>
      </c>
      <c r="D112" s="229" t="s">
        <v>5</v>
      </c>
      <c r="E112" s="217">
        <f>IF(D112=$N$6,1,IF(D112=$N$5,2,IF(D112=$N$4,3,IF(D112=$N$3,4,"n/a"))))</f>
        <v>3</v>
      </c>
      <c r="F112" s="567" t="s">
        <v>229</v>
      </c>
      <c r="G112" s="567"/>
      <c r="H112" s="567"/>
      <c r="I112" s="567"/>
      <c r="J112" s="567"/>
      <c r="K112" s="567"/>
      <c r="L112" s="379"/>
    </row>
    <row r="113" spans="1:12" ht="30.75" customHeight="1" x14ac:dyDescent="0.25">
      <c r="A113" s="636" t="s">
        <v>188</v>
      </c>
      <c r="B113" s="637"/>
      <c r="C113" s="233" t="s">
        <v>307</v>
      </c>
      <c r="D113" s="199" t="s">
        <v>5</v>
      </c>
      <c r="E113" s="123">
        <f>IF(D113=$N$6,1,IF(D113=$N$5,2,IF(D113=$N$4,3,IF(D113=$N$3,4,"n/a"))))</f>
        <v>3</v>
      </c>
      <c r="F113" s="648" t="s">
        <v>230</v>
      </c>
      <c r="G113" s="561"/>
      <c r="H113" s="561"/>
      <c r="I113" s="561"/>
      <c r="J113" s="561"/>
      <c r="K113" s="649"/>
      <c r="L113" s="379"/>
    </row>
    <row r="114" spans="1:12" ht="42.75" customHeight="1" thickBot="1" x14ac:dyDescent="0.3">
      <c r="A114" s="578" t="s">
        <v>166</v>
      </c>
      <c r="B114" s="579"/>
      <c r="C114" s="233" t="s">
        <v>307</v>
      </c>
      <c r="D114" s="173" t="s">
        <v>5</v>
      </c>
      <c r="E114" s="182">
        <f>IF(D114=$N$6,1,IF(D114=$N$5,2,IF(D114=$N$4,3,IF(D114=$N$3,4,"n/a"))))</f>
        <v>3</v>
      </c>
      <c r="F114" s="650" t="s">
        <v>231</v>
      </c>
      <c r="G114" s="562"/>
      <c r="H114" s="562"/>
      <c r="I114" s="562"/>
      <c r="J114" s="562"/>
      <c r="K114" s="651"/>
      <c r="L114" s="377" t="s">
        <v>96</v>
      </c>
    </row>
    <row r="115" spans="1:12" ht="26.25" customHeight="1" thickBot="1" x14ac:dyDescent="0.3">
      <c r="A115" s="570"/>
      <c r="B115" s="571"/>
      <c r="C115" s="41" t="s">
        <v>24</v>
      </c>
      <c r="D115" s="29" t="str">
        <f>IF(E115&lt;1.5,"Low",IF(E115&lt;2.5,"Moderate",IF(E115&lt;3.5,"Substantial",IF(E115&lt;4.5,"High","n/a"))))</f>
        <v>Substantial</v>
      </c>
      <c r="E115" s="152">
        <f>IF(COUNT(E112:E114)=0,"n/a",AVERAGE(E112:E114))</f>
        <v>3</v>
      </c>
      <c r="F115" s="30">
        <f>E115</f>
        <v>3</v>
      </c>
      <c r="G115" s="220"/>
      <c r="H115" s="31" t="s">
        <v>23</v>
      </c>
      <c r="I115" s="28" t="str">
        <f>D115</f>
        <v>Substantial</v>
      </c>
      <c r="J115" s="32">
        <f>IF(I115=$N$7,"n/a",IF(AND(I115=$N$5,D115=$N$6),1.5,IF(AND(I115=$N$4,D115=$N$5),2.5,IF(AND(I115=$N$3,D115=$N$4),3.5,IF(AND(I115=$N$6,D115=$N$5),1.49,IF(AND(I115=$N$5,D115=$N$4),2.49,IF(AND(I115=$N$4,D115=$N$3),3.49,E115)))))))</f>
        <v>3</v>
      </c>
      <c r="K115" s="89" t="s">
        <v>91</v>
      </c>
      <c r="L115" s="379"/>
    </row>
    <row r="116" spans="1:12" ht="23.25" customHeight="1" x14ac:dyDescent="0.25">
      <c r="A116" s="395" t="s">
        <v>169</v>
      </c>
      <c r="B116" s="218"/>
      <c r="C116" s="218"/>
      <c r="D116" s="218"/>
      <c r="E116" s="218"/>
      <c r="F116" s="218"/>
      <c r="G116" s="218"/>
      <c r="H116" s="218"/>
      <c r="I116" s="218"/>
      <c r="J116" s="218"/>
      <c r="K116" s="219"/>
      <c r="L116" s="379"/>
    </row>
    <row r="117" spans="1:12" ht="33" customHeight="1" x14ac:dyDescent="0.25">
      <c r="A117" s="576" t="s">
        <v>170</v>
      </c>
      <c r="B117" s="577"/>
      <c r="C117" s="235"/>
      <c r="D117" s="176" t="s">
        <v>19</v>
      </c>
      <c r="E117" s="123" t="str">
        <f>IF(D117=$N$6,1,IF(D117=$N$5,2,IF(D117=$N$4,3,IF(D117=$N$3,4,"n/a"))))</f>
        <v>n/a</v>
      </c>
      <c r="F117" s="567" t="s">
        <v>16</v>
      </c>
      <c r="G117" s="567"/>
      <c r="H117" s="567"/>
      <c r="I117" s="567"/>
      <c r="J117" s="567"/>
      <c r="K117" s="567"/>
      <c r="L117" s="377"/>
    </row>
    <row r="118" spans="1:12" ht="33" customHeight="1" x14ac:dyDescent="0.25">
      <c r="A118" s="576" t="s">
        <v>171</v>
      </c>
      <c r="B118" s="577"/>
      <c r="C118" s="234"/>
      <c r="D118" s="199" t="s">
        <v>19</v>
      </c>
      <c r="E118" s="123" t="str">
        <f>IF(D118=$N$6,1,IF(D118=$N$5,2,IF(D118=$N$4,3,IF(D118=$N$3,4,"n/a"))))</f>
        <v>n/a</v>
      </c>
      <c r="F118" s="648" t="s">
        <v>16</v>
      </c>
      <c r="G118" s="561"/>
      <c r="H118" s="561"/>
      <c r="I118" s="561"/>
      <c r="J118" s="561"/>
      <c r="K118" s="649"/>
      <c r="L118" s="377"/>
    </row>
    <row r="119" spans="1:12" ht="34.5" customHeight="1" thickBot="1" x14ac:dyDescent="0.3">
      <c r="A119" s="574" t="s">
        <v>194</v>
      </c>
      <c r="B119" s="575"/>
      <c r="C119" s="235"/>
      <c r="D119" s="175" t="s">
        <v>19</v>
      </c>
      <c r="E119" s="182" t="str">
        <f>IF(D119=$N$6,1,IF(D119=$N$5,2,IF(D119=$N$4,3,IF(D119=$N$3,4,"n/a"))))</f>
        <v>n/a</v>
      </c>
      <c r="F119" s="650" t="s">
        <v>16</v>
      </c>
      <c r="G119" s="562"/>
      <c r="H119" s="562"/>
      <c r="I119" s="562"/>
      <c r="J119" s="562"/>
      <c r="K119" s="651"/>
      <c r="L119" s="377"/>
    </row>
    <row r="120" spans="1:12" ht="27" customHeight="1" thickBot="1" x14ac:dyDescent="0.3">
      <c r="A120" s="563"/>
      <c r="B120" s="564"/>
      <c r="C120" s="41" t="s">
        <v>24</v>
      </c>
      <c r="D120" s="29" t="str">
        <f>IF(E120&lt;1.5,"Low",IF(E120&lt;2.5,"Moderate",IF(E120&lt;3.5,"Substantial",IF(E120&lt;4.5,"High","n/a"))))</f>
        <v>n/a</v>
      </c>
      <c r="E120" s="152" t="str">
        <f>IF(COUNT(E117:E119)=0,"n/a",AVERAGE(E117:E119))</f>
        <v>n/a</v>
      </c>
      <c r="F120" s="30" t="str">
        <f>E120</f>
        <v>n/a</v>
      </c>
      <c r="G120" s="220"/>
      <c r="H120" s="31" t="s">
        <v>23</v>
      </c>
      <c r="I120" s="28" t="str">
        <f>D120</f>
        <v>n/a</v>
      </c>
      <c r="J120" s="32" t="str">
        <f>IF(I120=$N$7,"n/a",IF(AND(I120=$N$5,D120=$N$6),1.5,IF(AND(I120=$N$4,D120=$N$5),2.5,IF(AND(I120=$N$3,D120=$N$4),3.5,IF(AND(I120=$N$6,D120=$N$5),1.49,IF(AND(I120=$N$5,D120=$N$4),2.49,IF(AND(I120=$N$4,D120=$N$3),3.49,E120)))))))</f>
        <v>n/a</v>
      </c>
      <c r="K120" s="89" t="s">
        <v>91</v>
      </c>
      <c r="L120" s="379"/>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191" priority="992" operator="equal">
      <formula>"High"</formula>
    </cfRule>
    <cfRule type="cellIs" dxfId="190" priority="993" operator="equal">
      <formula>"Substantial"</formula>
    </cfRule>
    <cfRule type="cellIs" dxfId="189" priority="994" operator="equal">
      <formula>"Moderate"</formula>
    </cfRule>
    <cfRule type="cellIs" dxfId="188" priority="995" operator="equal">
      <formula>"Low"</formula>
    </cfRule>
  </conditionalFormatting>
  <conditionalFormatting sqref="C1">
    <cfRule type="cellIs" dxfId="187" priority="699" operator="equal">
      <formula>"High"</formula>
    </cfRule>
    <cfRule type="cellIs" dxfId="186" priority="700" operator="equal">
      <formula>"Substantial"</formula>
    </cfRule>
    <cfRule type="cellIs" dxfId="185" priority="701" operator="equal">
      <formula>"Moderate"</formula>
    </cfRule>
    <cfRule type="cellIs" dxfId="184" priority="702" operator="equal">
      <formula>"Low"</formula>
    </cfRule>
  </conditionalFormatting>
  <conditionalFormatting sqref="F1">
    <cfRule type="cellIs" dxfId="183" priority="695" operator="equal">
      <formula>"High"</formula>
    </cfRule>
    <cfRule type="cellIs" dxfId="182" priority="696" operator="equal">
      <formula>"Substantial"</formula>
    </cfRule>
    <cfRule type="cellIs" dxfId="181" priority="697" operator="equal">
      <formula>"Moderate"</formula>
    </cfRule>
    <cfRule type="cellIs" dxfId="180" priority="698" operator="equal">
      <formula>"Low"</formula>
    </cfRule>
  </conditionalFormatting>
  <conditionalFormatting sqref="A26 A106 A118:B118 A119:J119 A99:J99 A95:K96 C106:K106 A110:K112 A115:K117 A120:K120 C26:K26 A94:J94 A92:K93 A113:J114 A107:K108 A109:J109 A100:K105 A75:K90 A73:J74 A62:K72 A56:K58 A51:B55 D51:K55 A49:K50 A45:B48 D45:K48 A43:K44 A41:B42 D41:K42 A27:K40 A3:K25">
    <cfRule type="cellIs" dxfId="179" priority="117" operator="equal">
      <formula>$N$6</formula>
    </cfRule>
    <cfRule type="cellIs" dxfId="178" priority="118" operator="equal">
      <formula>$N$5</formula>
    </cfRule>
    <cfRule type="cellIs" dxfId="177" priority="119" operator="equal">
      <formula>$N$4</formula>
    </cfRule>
    <cfRule type="cellIs" dxfId="176" priority="120" operator="equal">
      <formula>$N$3</formula>
    </cfRule>
  </conditionalFormatting>
  <conditionalFormatting sqref="A59:B61 D59:E61">
    <cfRule type="cellIs" dxfId="175" priority="129" operator="equal">
      <formula>$N$6</formula>
    </cfRule>
    <cfRule type="cellIs" dxfId="174" priority="130" operator="equal">
      <formula>$N$5</formula>
    </cfRule>
    <cfRule type="cellIs" dxfId="173" priority="131" operator="equal">
      <formula>$N$4</formula>
    </cfRule>
    <cfRule type="cellIs" dxfId="172" priority="132" operator="equal">
      <formula>$N$3</formula>
    </cfRule>
  </conditionalFormatting>
  <conditionalFormatting sqref="F59:K61">
    <cfRule type="cellIs" dxfId="171" priority="105" operator="equal">
      <formula>$N$6</formula>
    </cfRule>
    <cfRule type="cellIs" dxfId="170" priority="106" operator="equal">
      <formula>$N$5</formula>
    </cfRule>
    <cfRule type="cellIs" dxfId="169" priority="107" operator="equal">
      <formula>$N$4</formula>
    </cfRule>
    <cfRule type="cellIs" dxfId="168" priority="108" operator="equal">
      <formula>$N$3</formula>
    </cfRule>
  </conditionalFormatting>
  <conditionalFormatting sqref="A91 C91:I91 K91">
    <cfRule type="cellIs" dxfId="167" priority="101" operator="equal">
      <formula>$N$6</formula>
    </cfRule>
    <cfRule type="cellIs" dxfId="166" priority="102" operator="equal">
      <formula>$N$5</formula>
    </cfRule>
    <cfRule type="cellIs" dxfId="165" priority="103" operator="equal">
      <formula>$N$4</formula>
    </cfRule>
    <cfRule type="cellIs" dxfId="164" priority="104" operator="equal">
      <formula>$N$3</formula>
    </cfRule>
  </conditionalFormatting>
  <conditionalFormatting sqref="A97:B98 D98:J98 D97:K97">
    <cfRule type="cellIs" dxfId="163" priority="97" operator="equal">
      <formula>$N$6</formula>
    </cfRule>
    <cfRule type="cellIs" dxfId="162" priority="98" operator="equal">
      <formula>$N$5</formula>
    </cfRule>
    <cfRule type="cellIs" dxfId="161" priority="99" operator="equal">
      <formula>$N$4</formula>
    </cfRule>
    <cfRule type="cellIs" dxfId="160" priority="100" operator="equal">
      <formula>$N$3</formula>
    </cfRule>
  </conditionalFormatting>
  <conditionalFormatting sqref="C118:J118">
    <cfRule type="cellIs" dxfId="159" priority="93" operator="equal">
      <formula>$N$6</formula>
    </cfRule>
    <cfRule type="cellIs" dxfId="158" priority="94" operator="equal">
      <formula>$N$5</formula>
    </cfRule>
    <cfRule type="cellIs" dxfId="157" priority="95" operator="equal">
      <formula>$N$4</formula>
    </cfRule>
    <cfRule type="cellIs" dxfId="156" priority="96" operator="equal">
      <formula>$N$3</formula>
    </cfRule>
  </conditionalFormatting>
  <conditionalFormatting sqref="J91">
    <cfRule type="cellIs" dxfId="155" priority="85" operator="equal">
      <formula>$N$6</formula>
    </cfRule>
    <cfRule type="cellIs" dxfId="154" priority="86" operator="equal">
      <formula>$N$5</formula>
    </cfRule>
    <cfRule type="cellIs" dxfId="153" priority="87" operator="equal">
      <formula>$N$4</formula>
    </cfRule>
    <cfRule type="cellIs" dxfId="152" priority="88" operator="equal">
      <formula>$N$3</formula>
    </cfRule>
  </conditionalFormatting>
  <conditionalFormatting sqref="C98">
    <cfRule type="cellIs" dxfId="151" priority="81" operator="equal">
      <formula>$N$6</formula>
    </cfRule>
    <cfRule type="cellIs" dxfId="150" priority="82" operator="equal">
      <formula>$N$5</formula>
    </cfRule>
    <cfRule type="cellIs" dxfId="149" priority="83" operator="equal">
      <formula>$N$4</formula>
    </cfRule>
    <cfRule type="cellIs" dxfId="148" priority="84" operator="equal">
      <formula>$N$3</formula>
    </cfRule>
  </conditionalFormatting>
  <conditionalFormatting sqref="C97">
    <cfRule type="cellIs" dxfId="79" priority="77" operator="equal">
      <formula>$N$6</formula>
    </cfRule>
    <cfRule type="cellIs" dxfId="78" priority="78" operator="equal">
      <formula>$N$5</formula>
    </cfRule>
    <cfRule type="cellIs" dxfId="77" priority="79" operator="equal">
      <formula>$N$4</formula>
    </cfRule>
    <cfRule type="cellIs" dxfId="76" priority="80" operator="equal">
      <formula>$N$3</formula>
    </cfRule>
  </conditionalFormatting>
  <conditionalFormatting sqref="C61">
    <cfRule type="cellIs" dxfId="75" priority="73" operator="equal">
      <formula>$N$6</formula>
    </cfRule>
    <cfRule type="cellIs" dxfId="74" priority="74" operator="equal">
      <formula>$N$5</formula>
    </cfRule>
    <cfRule type="cellIs" dxfId="73" priority="75" operator="equal">
      <formula>$N$4</formula>
    </cfRule>
    <cfRule type="cellIs" dxfId="72" priority="76" operator="equal">
      <formula>$N$3</formula>
    </cfRule>
  </conditionalFormatting>
  <conditionalFormatting sqref="C60">
    <cfRule type="cellIs" dxfId="71" priority="69" operator="equal">
      <formula>$N$6</formula>
    </cfRule>
    <cfRule type="cellIs" dxfId="70" priority="70" operator="equal">
      <formula>$N$5</formula>
    </cfRule>
    <cfRule type="cellIs" dxfId="69" priority="71" operator="equal">
      <formula>$N$4</formula>
    </cfRule>
    <cfRule type="cellIs" dxfId="68" priority="72" operator="equal">
      <formula>$N$3</formula>
    </cfRule>
  </conditionalFormatting>
  <conditionalFormatting sqref="C59">
    <cfRule type="cellIs" dxfId="67" priority="65" operator="equal">
      <formula>$N$6</formula>
    </cfRule>
    <cfRule type="cellIs" dxfId="66" priority="66" operator="equal">
      <formula>$N$5</formula>
    </cfRule>
    <cfRule type="cellIs" dxfId="65" priority="67" operator="equal">
      <formula>$N$4</formula>
    </cfRule>
    <cfRule type="cellIs" dxfId="64" priority="68" operator="equal">
      <formula>$N$3</formula>
    </cfRule>
  </conditionalFormatting>
  <conditionalFormatting sqref="C51">
    <cfRule type="cellIs" dxfId="63" priority="61" operator="equal">
      <formula>$N$6</formula>
    </cfRule>
    <cfRule type="cellIs" dxfId="62" priority="62" operator="equal">
      <formula>$N$5</formula>
    </cfRule>
    <cfRule type="cellIs" dxfId="61" priority="63" operator="equal">
      <formula>$N$4</formula>
    </cfRule>
    <cfRule type="cellIs" dxfId="60" priority="64" operator="equal">
      <formula>$N$3</formula>
    </cfRule>
  </conditionalFormatting>
  <conditionalFormatting sqref="C55">
    <cfRule type="cellIs" dxfId="47" priority="45" operator="equal">
      <formula>$N$6</formula>
    </cfRule>
    <cfRule type="cellIs" dxfId="46" priority="46" operator="equal">
      <formula>$N$5</formula>
    </cfRule>
    <cfRule type="cellIs" dxfId="45" priority="47" operator="equal">
      <formula>$N$4</formula>
    </cfRule>
    <cfRule type="cellIs" dxfId="44" priority="48" operator="equal">
      <formula>$N$3</formula>
    </cfRule>
  </conditionalFormatting>
  <conditionalFormatting sqref="C54">
    <cfRule type="cellIs" dxfId="43" priority="41" operator="equal">
      <formula>$N$6</formula>
    </cfRule>
    <cfRule type="cellIs" dxfId="42" priority="42" operator="equal">
      <formula>$N$5</formula>
    </cfRule>
    <cfRule type="cellIs" dxfId="41" priority="43" operator="equal">
      <formula>$N$4</formula>
    </cfRule>
    <cfRule type="cellIs" dxfId="40" priority="44" operator="equal">
      <formula>$N$3</formula>
    </cfRule>
  </conditionalFormatting>
  <conditionalFormatting sqref="C53">
    <cfRule type="cellIs" dxfId="39" priority="37" operator="equal">
      <formula>$N$6</formula>
    </cfRule>
    <cfRule type="cellIs" dxfId="38" priority="38" operator="equal">
      <formula>$N$5</formula>
    </cfRule>
    <cfRule type="cellIs" dxfId="37" priority="39" operator="equal">
      <formula>$N$4</formula>
    </cfRule>
    <cfRule type="cellIs" dxfId="36" priority="40" operator="equal">
      <formula>$N$3</formula>
    </cfRule>
  </conditionalFormatting>
  <conditionalFormatting sqref="C52">
    <cfRule type="cellIs" dxfId="35" priority="33" operator="equal">
      <formula>$N$6</formula>
    </cfRule>
    <cfRule type="cellIs" dxfId="34" priority="34" operator="equal">
      <formula>$N$5</formula>
    </cfRule>
    <cfRule type="cellIs" dxfId="33" priority="35" operator="equal">
      <formula>$N$4</formula>
    </cfRule>
    <cfRule type="cellIs" dxfId="32" priority="36" operator="equal">
      <formula>$N$3</formula>
    </cfRule>
  </conditionalFormatting>
  <conditionalFormatting sqref="C48">
    <cfRule type="cellIs" dxfId="23" priority="21" operator="equal">
      <formula>$N$6</formula>
    </cfRule>
    <cfRule type="cellIs" dxfId="22" priority="22" operator="equal">
      <formula>$N$5</formula>
    </cfRule>
    <cfRule type="cellIs" dxfId="21" priority="23" operator="equal">
      <formula>$N$4</formula>
    </cfRule>
    <cfRule type="cellIs" dxfId="20" priority="24" operator="equal">
      <formula>$N$3</formula>
    </cfRule>
  </conditionalFormatting>
  <conditionalFormatting sqref="C47">
    <cfRule type="cellIs" dxfId="19" priority="17" operator="equal">
      <formula>$N$6</formula>
    </cfRule>
    <cfRule type="cellIs" dxfId="18" priority="18" operator="equal">
      <formula>$N$5</formula>
    </cfRule>
    <cfRule type="cellIs" dxfId="17" priority="19" operator="equal">
      <formula>$N$4</formula>
    </cfRule>
    <cfRule type="cellIs" dxfId="16" priority="20" operator="equal">
      <formula>$N$3</formula>
    </cfRule>
  </conditionalFormatting>
  <conditionalFormatting sqref="C46">
    <cfRule type="cellIs" dxfId="15" priority="13" operator="equal">
      <formula>$N$6</formula>
    </cfRule>
    <cfRule type="cellIs" dxfId="14" priority="14" operator="equal">
      <formula>$N$5</formula>
    </cfRule>
    <cfRule type="cellIs" dxfId="13" priority="15" operator="equal">
      <formula>$N$4</formula>
    </cfRule>
    <cfRule type="cellIs" dxfId="12" priority="16" operator="equal">
      <formula>$N$3</formula>
    </cfRule>
  </conditionalFormatting>
  <conditionalFormatting sqref="C45">
    <cfRule type="cellIs" dxfId="11" priority="9" operator="equal">
      <formula>$N$6</formula>
    </cfRule>
    <cfRule type="cellIs" dxfId="10" priority="10" operator="equal">
      <formula>$N$5</formula>
    </cfRule>
    <cfRule type="cellIs" dxfId="9" priority="11" operator="equal">
      <formula>$N$4</formula>
    </cfRule>
    <cfRule type="cellIs" dxfId="8" priority="12" operator="equal">
      <formula>$N$3</formula>
    </cfRule>
  </conditionalFormatting>
  <conditionalFormatting sqref="C41">
    <cfRule type="cellIs" dxfId="7" priority="5" operator="equal">
      <formula>$N$6</formula>
    </cfRule>
    <cfRule type="cellIs" dxfId="6" priority="6" operator="equal">
      <formula>$N$5</formula>
    </cfRule>
    <cfRule type="cellIs" dxfId="5" priority="7" operator="equal">
      <formula>$N$4</formula>
    </cfRule>
    <cfRule type="cellIs" dxfId="4" priority="8" operator="equal">
      <formula>$N$3</formula>
    </cfRule>
  </conditionalFormatting>
  <conditionalFormatting sqref="C42">
    <cfRule type="cellIs" dxfId="3" priority="1" operator="equal">
      <formula>$N$6</formula>
    </cfRule>
    <cfRule type="cellIs" dxfId="2" priority="2" operator="equal">
      <formula>$N$5</formula>
    </cfRule>
    <cfRule type="cellIs" dxfId="1" priority="3" operator="equal">
      <formula>$N$4</formula>
    </cfRule>
    <cfRule type="cellIs" dxfId="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4" zoomScale="85" workbookViewId="0">
      <selection activeCell="B13" sqref="B13"/>
    </sheetView>
  </sheetViews>
  <sheetFormatPr baseColWidth="10" defaultColWidth="10.81640625" defaultRowHeight="12.5" x14ac:dyDescent="0.25"/>
  <cols>
    <col min="1" max="1" width="32.7265625" style="411" bestFit="1" customWidth="1"/>
    <col min="2" max="2" width="43.1796875" style="411" bestFit="1" customWidth="1"/>
    <col min="3" max="3" width="57.81640625" style="418" customWidth="1"/>
    <col min="4" max="4" width="10.453125" style="672" customWidth="1"/>
    <col min="5" max="5" width="10.453125" style="668" customWidth="1"/>
    <col min="6" max="6" width="10.453125" style="669" customWidth="1"/>
    <col min="7" max="7" width="10.81640625" style="669"/>
    <col min="8" max="16384" width="10.81640625" style="411"/>
  </cols>
  <sheetData>
    <row r="1" spans="1:7" ht="43" customHeight="1" thickBot="1" x14ac:dyDescent="0.3">
      <c r="A1" s="419" t="s">
        <v>222</v>
      </c>
      <c r="B1" s="420" t="s">
        <v>223</v>
      </c>
      <c r="C1" s="673" t="s">
        <v>224</v>
      </c>
      <c r="D1" s="684" t="s">
        <v>294</v>
      </c>
      <c r="E1" s="684" t="s">
        <v>295</v>
      </c>
      <c r="F1" s="684" t="s">
        <v>293</v>
      </c>
      <c r="G1" s="684" t="s">
        <v>263</v>
      </c>
    </row>
    <row r="2" spans="1:7" ht="56" x14ac:dyDescent="0.25">
      <c r="A2" s="423" t="s">
        <v>216</v>
      </c>
      <c r="B2" s="424" t="s">
        <v>29</v>
      </c>
      <c r="C2" s="674" t="s">
        <v>71</v>
      </c>
      <c r="D2" s="670">
        <v>3</v>
      </c>
      <c r="E2" s="670">
        <v>3</v>
      </c>
      <c r="F2" s="685">
        <f>D2-E2</f>
        <v>0</v>
      </c>
      <c r="G2" s="689" t="s">
        <v>131</v>
      </c>
    </row>
    <row r="3" spans="1:7" ht="28" x14ac:dyDescent="0.25">
      <c r="A3" s="425" t="s">
        <v>216</v>
      </c>
      <c r="B3" s="421" t="s">
        <v>29</v>
      </c>
      <c r="C3" s="675" t="s">
        <v>30</v>
      </c>
      <c r="D3" s="670">
        <v>4</v>
      </c>
      <c r="E3" s="670">
        <v>3</v>
      </c>
      <c r="F3" s="685">
        <f t="shared" ref="F3:F11" si="0">D3-E3</f>
        <v>1</v>
      </c>
      <c r="G3" s="689" t="s">
        <v>131</v>
      </c>
    </row>
    <row r="4" spans="1:7" ht="28" x14ac:dyDescent="0.25">
      <c r="A4" s="425" t="s">
        <v>216</v>
      </c>
      <c r="B4" s="421" t="s">
        <v>29</v>
      </c>
      <c r="C4" s="675" t="s">
        <v>189</v>
      </c>
      <c r="D4" s="670">
        <v>3</v>
      </c>
      <c r="E4" s="670">
        <v>2</v>
      </c>
      <c r="F4" s="685">
        <f t="shared" si="0"/>
        <v>1</v>
      </c>
      <c r="G4" s="689" t="s">
        <v>131</v>
      </c>
    </row>
    <row r="5" spans="1:7" ht="28" x14ac:dyDescent="0.25">
      <c r="A5" s="425" t="s">
        <v>216</v>
      </c>
      <c r="B5" s="421" t="s">
        <v>29</v>
      </c>
      <c r="C5" s="675" t="s">
        <v>40</v>
      </c>
      <c r="D5" s="670">
        <v>4</v>
      </c>
      <c r="E5" s="670">
        <v>3</v>
      </c>
      <c r="F5" s="685">
        <f t="shared" si="0"/>
        <v>1</v>
      </c>
      <c r="G5" s="689" t="s">
        <v>260</v>
      </c>
    </row>
    <row r="6" spans="1:7" ht="42" x14ac:dyDescent="0.25">
      <c r="A6" s="425" t="s">
        <v>216</v>
      </c>
      <c r="B6" s="421" t="s">
        <v>29</v>
      </c>
      <c r="C6" s="675" t="s">
        <v>59</v>
      </c>
      <c r="D6" s="670">
        <v>3</v>
      </c>
      <c r="E6" s="670">
        <v>3</v>
      </c>
      <c r="F6" s="685">
        <f t="shared" si="0"/>
        <v>0</v>
      </c>
      <c r="G6" s="685"/>
    </row>
    <row r="7" spans="1:7" ht="28" x14ac:dyDescent="0.25">
      <c r="A7" s="425" t="s">
        <v>216</v>
      </c>
      <c r="B7" s="421" t="s">
        <v>28</v>
      </c>
      <c r="C7" s="675" t="s">
        <v>190</v>
      </c>
      <c r="D7" s="670">
        <v>4</v>
      </c>
      <c r="E7" s="670">
        <v>3</v>
      </c>
      <c r="F7" s="685">
        <f t="shared" si="0"/>
        <v>1</v>
      </c>
      <c r="G7" s="690" t="s">
        <v>131</v>
      </c>
    </row>
    <row r="8" spans="1:7" ht="14" x14ac:dyDescent="0.25">
      <c r="A8" s="425" t="s">
        <v>216</v>
      </c>
      <c r="B8" s="421" t="s">
        <v>28</v>
      </c>
      <c r="C8" s="675" t="s">
        <v>191</v>
      </c>
      <c r="D8" s="670">
        <v>4</v>
      </c>
      <c r="E8" s="670">
        <v>2</v>
      </c>
      <c r="F8" s="685">
        <f t="shared" si="0"/>
        <v>2</v>
      </c>
      <c r="G8" s="685">
        <v>3</v>
      </c>
    </row>
    <row r="9" spans="1:7" ht="28" x14ac:dyDescent="0.25">
      <c r="A9" s="425" t="s">
        <v>216</v>
      </c>
      <c r="B9" s="422" t="s">
        <v>31</v>
      </c>
      <c r="C9" s="675" t="s">
        <v>192</v>
      </c>
      <c r="D9" s="670">
        <v>2</v>
      </c>
      <c r="E9" s="670">
        <v>2</v>
      </c>
      <c r="F9" s="685">
        <f t="shared" si="0"/>
        <v>0</v>
      </c>
      <c r="G9" s="690" t="s">
        <v>131</v>
      </c>
    </row>
    <row r="10" spans="1:7" ht="28.5" thickBot="1" x14ac:dyDescent="0.3">
      <c r="A10" s="425" t="s">
        <v>216</v>
      </c>
      <c r="B10" s="421" t="s">
        <v>69</v>
      </c>
      <c r="C10" s="676" t="s">
        <v>73</v>
      </c>
      <c r="D10" s="670">
        <v>4</v>
      </c>
      <c r="E10" s="670">
        <v>3</v>
      </c>
      <c r="F10" s="685">
        <f t="shared" si="0"/>
        <v>1</v>
      </c>
      <c r="G10" s="689" t="s">
        <v>131</v>
      </c>
    </row>
    <row r="11" spans="1:7" ht="33" customHeight="1" thickBot="1" x14ac:dyDescent="0.3">
      <c r="A11" s="426" t="s">
        <v>216</v>
      </c>
      <c r="B11" s="427" t="s">
        <v>69</v>
      </c>
      <c r="C11" s="677" t="s">
        <v>70</v>
      </c>
      <c r="D11" s="670">
        <v>3</v>
      </c>
      <c r="E11" s="670">
        <v>2</v>
      </c>
      <c r="F11" s="685">
        <f t="shared" si="0"/>
        <v>1</v>
      </c>
      <c r="G11" s="689" t="s">
        <v>131</v>
      </c>
    </row>
    <row r="12" spans="1:7" ht="28" x14ac:dyDescent="0.25">
      <c r="A12" s="428" t="s">
        <v>217</v>
      </c>
      <c r="B12" s="429" t="s">
        <v>44</v>
      </c>
      <c r="C12" s="678" t="s">
        <v>45</v>
      </c>
      <c r="D12" s="670"/>
      <c r="E12" s="686"/>
      <c r="F12" s="685"/>
      <c r="G12" s="685"/>
    </row>
    <row r="13" spans="1:7" ht="56" x14ac:dyDescent="0.25">
      <c r="A13" s="430" t="s">
        <v>217</v>
      </c>
      <c r="B13" s="412" t="s">
        <v>44</v>
      </c>
      <c r="C13" s="463" t="s">
        <v>62</v>
      </c>
      <c r="D13" s="670"/>
      <c r="E13" s="686"/>
      <c r="F13" s="685"/>
      <c r="G13" s="685"/>
    </row>
    <row r="14" spans="1:7" ht="28" x14ac:dyDescent="0.25">
      <c r="A14" s="430" t="s">
        <v>217</v>
      </c>
      <c r="B14" s="412" t="s">
        <v>48</v>
      </c>
      <c r="C14" s="463" t="s">
        <v>65</v>
      </c>
      <c r="D14" s="671"/>
      <c r="E14" s="686"/>
      <c r="F14" s="685"/>
      <c r="G14" s="685"/>
    </row>
    <row r="15" spans="1:7" ht="28" x14ac:dyDescent="0.25">
      <c r="A15" s="430" t="s">
        <v>217</v>
      </c>
      <c r="B15" s="412" t="s">
        <v>48</v>
      </c>
      <c r="C15" s="463" t="s">
        <v>46</v>
      </c>
      <c r="D15" s="671"/>
      <c r="E15" s="686"/>
      <c r="F15" s="685"/>
      <c r="G15" s="685"/>
    </row>
    <row r="16" spans="1:7" ht="28" x14ac:dyDescent="0.25">
      <c r="A16" s="430" t="s">
        <v>217</v>
      </c>
      <c r="B16" s="412" t="s">
        <v>48</v>
      </c>
      <c r="C16" s="463" t="s">
        <v>60</v>
      </c>
      <c r="D16" s="671"/>
      <c r="E16" s="686"/>
      <c r="F16" s="685"/>
      <c r="G16" s="685"/>
    </row>
    <row r="17" spans="1:7" ht="28" x14ac:dyDescent="0.25">
      <c r="A17" s="430" t="s">
        <v>217</v>
      </c>
      <c r="B17" s="412" t="s">
        <v>48</v>
      </c>
      <c r="C17" s="463" t="s">
        <v>61</v>
      </c>
      <c r="D17" s="671"/>
      <c r="E17" s="686"/>
      <c r="F17" s="685"/>
      <c r="G17" s="685"/>
    </row>
    <row r="18" spans="1:7" ht="28" x14ac:dyDescent="0.25">
      <c r="A18" s="430" t="s">
        <v>217</v>
      </c>
      <c r="B18" s="412" t="s">
        <v>49</v>
      </c>
      <c r="C18" s="463" t="s">
        <v>50</v>
      </c>
      <c r="D18" s="671"/>
      <c r="E18" s="686"/>
      <c r="F18" s="685"/>
      <c r="G18" s="685"/>
    </row>
    <row r="19" spans="1:7" ht="28" x14ac:dyDescent="0.25">
      <c r="A19" s="430" t="s">
        <v>217</v>
      </c>
      <c r="B19" s="412" t="s">
        <v>49</v>
      </c>
      <c r="C19" s="463" t="s">
        <v>51</v>
      </c>
      <c r="D19" s="671"/>
      <c r="E19" s="686"/>
      <c r="F19" s="685"/>
      <c r="G19" s="685"/>
    </row>
    <row r="20" spans="1:7" ht="42" x14ac:dyDescent="0.25">
      <c r="A20" s="430" t="s">
        <v>217</v>
      </c>
      <c r="B20" s="412" t="s">
        <v>49</v>
      </c>
      <c r="C20" s="463" t="s">
        <v>67</v>
      </c>
      <c r="D20" s="671"/>
      <c r="E20" s="686"/>
      <c r="F20" s="685"/>
      <c r="G20" s="685"/>
    </row>
    <row r="21" spans="1:7" ht="42.5" thickBot="1" x14ac:dyDescent="0.3">
      <c r="A21" s="431" t="s">
        <v>217</v>
      </c>
      <c r="B21" s="448" t="s">
        <v>49</v>
      </c>
      <c r="C21" s="464" t="s">
        <v>68</v>
      </c>
      <c r="D21" s="671"/>
      <c r="E21" s="686"/>
      <c r="F21" s="685"/>
      <c r="G21" s="685"/>
    </row>
    <row r="22" spans="1:7" ht="28" x14ac:dyDescent="0.25">
      <c r="A22" s="445" t="s">
        <v>218</v>
      </c>
      <c r="B22" s="450" t="s">
        <v>33</v>
      </c>
      <c r="C22" s="454" t="s">
        <v>41</v>
      </c>
      <c r="D22" s="687">
        <v>2</v>
      </c>
      <c r="E22" s="687">
        <v>3</v>
      </c>
      <c r="F22" s="685">
        <f>D22-E22</f>
        <v>-1</v>
      </c>
      <c r="G22" s="685">
        <v>2</v>
      </c>
    </row>
    <row r="23" spans="1:7" ht="28" x14ac:dyDescent="0.25">
      <c r="A23" s="446" t="s">
        <v>218</v>
      </c>
      <c r="B23" s="451" t="s">
        <v>33</v>
      </c>
      <c r="C23" s="462" t="s">
        <v>140</v>
      </c>
      <c r="D23" s="687">
        <v>2</v>
      </c>
      <c r="E23" s="687">
        <v>3</v>
      </c>
      <c r="F23" s="685">
        <f t="shared" ref="F23:F64" si="1">D23-E23</f>
        <v>-1</v>
      </c>
      <c r="G23" s="689" t="s">
        <v>131</v>
      </c>
    </row>
    <row r="24" spans="1:7" ht="14" x14ac:dyDescent="0.25">
      <c r="A24" s="446" t="s">
        <v>218</v>
      </c>
      <c r="B24" s="451" t="s">
        <v>34</v>
      </c>
      <c r="C24" s="462" t="s">
        <v>141</v>
      </c>
      <c r="D24" s="687">
        <v>4</v>
      </c>
      <c r="E24" s="687">
        <v>2</v>
      </c>
      <c r="F24" s="685">
        <f t="shared" si="1"/>
        <v>2</v>
      </c>
      <c r="G24" s="685">
        <v>3</v>
      </c>
    </row>
    <row r="25" spans="1:7" ht="14" x14ac:dyDescent="0.25">
      <c r="A25" s="446" t="s">
        <v>218</v>
      </c>
      <c r="B25" s="451" t="s">
        <v>34</v>
      </c>
      <c r="C25" s="462" t="s">
        <v>39</v>
      </c>
      <c r="D25" s="687">
        <v>4</v>
      </c>
      <c r="E25" s="687">
        <v>3</v>
      </c>
      <c r="F25" s="685">
        <f t="shared" si="1"/>
        <v>1</v>
      </c>
      <c r="G25" s="685">
        <v>4</v>
      </c>
    </row>
    <row r="26" spans="1:7" ht="17" customHeight="1" x14ac:dyDescent="0.25">
      <c r="A26" s="446" t="s">
        <v>218</v>
      </c>
      <c r="B26" s="451" t="s">
        <v>34</v>
      </c>
      <c r="C26" s="462" t="s">
        <v>143</v>
      </c>
      <c r="D26" s="687">
        <v>3</v>
      </c>
      <c r="E26" s="687">
        <v>2</v>
      </c>
      <c r="F26" s="685">
        <f t="shared" si="1"/>
        <v>1</v>
      </c>
      <c r="G26" s="691">
        <v>2</v>
      </c>
    </row>
    <row r="27" spans="1:7" ht="28" x14ac:dyDescent="0.25">
      <c r="A27" s="446" t="s">
        <v>218</v>
      </c>
      <c r="B27" s="451" t="s">
        <v>34</v>
      </c>
      <c r="C27" s="462" t="s">
        <v>144</v>
      </c>
      <c r="D27" s="687">
        <v>3</v>
      </c>
      <c r="E27" s="687">
        <v>3</v>
      </c>
      <c r="F27" s="685">
        <f t="shared" si="1"/>
        <v>0</v>
      </c>
      <c r="G27" s="689" t="s">
        <v>131</v>
      </c>
    </row>
    <row r="28" spans="1:7" ht="28" x14ac:dyDescent="0.25">
      <c r="A28" s="446" t="s">
        <v>218</v>
      </c>
      <c r="B28" s="452" t="s">
        <v>147</v>
      </c>
      <c r="C28" s="462" t="s">
        <v>146</v>
      </c>
      <c r="D28" s="687">
        <v>2</v>
      </c>
      <c r="E28" s="687">
        <v>2</v>
      </c>
      <c r="F28" s="685">
        <f t="shared" si="1"/>
        <v>0</v>
      </c>
      <c r="G28" s="689" t="s">
        <v>131</v>
      </c>
    </row>
    <row r="29" spans="1:7" ht="28" x14ac:dyDescent="0.25">
      <c r="A29" s="446" t="s">
        <v>218</v>
      </c>
      <c r="B29" s="452" t="s">
        <v>147</v>
      </c>
      <c r="C29" s="462" t="s">
        <v>142</v>
      </c>
      <c r="D29" s="687">
        <v>3</v>
      </c>
      <c r="E29" s="687">
        <v>3</v>
      </c>
      <c r="F29" s="685">
        <f t="shared" si="1"/>
        <v>0</v>
      </c>
      <c r="G29" s="689" t="s">
        <v>262</v>
      </c>
    </row>
    <row r="30" spans="1:7" ht="20" customHeight="1" x14ac:dyDescent="0.25">
      <c r="A30" s="446" t="s">
        <v>218</v>
      </c>
      <c r="B30" s="452" t="s">
        <v>147</v>
      </c>
      <c r="C30" s="462" t="s">
        <v>145</v>
      </c>
      <c r="D30" s="687">
        <v>3</v>
      </c>
      <c r="E30" s="687">
        <v>2</v>
      </c>
      <c r="F30" s="685">
        <f t="shared" si="1"/>
        <v>1</v>
      </c>
      <c r="G30" s="685">
        <v>2</v>
      </c>
    </row>
    <row r="31" spans="1:7" ht="24" customHeight="1" x14ac:dyDescent="0.25">
      <c r="A31" s="446" t="s">
        <v>218</v>
      </c>
      <c r="B31" s="452" t="s">
        <v>147</v>
      </c>
      <c r="C31" s="462" t="s">
        <v>148</v>
      </c>
      <c r="D31" s="687">
        <v>3</v>
      </c>
      <c r="E31" s="687">
        <v>2</v>
      </c>
      <c r="F31" s="685">
        <f t="shared" si="1"/>
        <v>1</v>
      </c>
      <c r="G31" s="685">
        <v>3</v>
      </c>
    </row>
    <row r="32" spans="1:7" ht="28" x14ac:dyDescent="0.25">
      <c r="A32" s="446" t="s">
        <v>218</v>
      </c>
      <c r="B32" s="452" t="s">
        <v>147</v>
      </c>
      <c r="C32" s="462" t="s">
        <v>149</v>
      </c>
      <c r="D32" s="687">
        <v>2</v>
      </c>
      <c r="E32" s="687">
        <v>3</v>
      </c>
      <c r="F32" s="685">
        <f t="shared" si="1"/>
        <v>-1</v>
      </c>
      <c r="G32" s="685">
        <v>2</v>
      </c>
    </row>
    <row r="33" spans="1:7" ht="28" x14ac:dyDescent="0.25">
      <c r="A33" s="446" t="s">
        <v>218</v>
      </c>
      <c r="B33" s="451" t="s">
        <v>150</v>
      </c>
      <c r="C33" s="462" t="s">
        <v>38</v>
      </c>
      <c r="D33" s="687">
        <v>3</v>
      </c>
      <c r="E33" s="687">
        <v>3</v>
      </c>
      <c r="F33" s="685">
        <f t="shared" si="1"/>
        <v>0</v>
      </c>
      <c r="G33" s="689" t="s">
        <v>131</v>
      </c>
    </row>
    <row r="34" spans="1:7" ht="28" x14ac:dyDescent="0.25">
      <c r="A34" s="446" t="s">
        <v>218</v>
      </c>
      <c r="B34" s="451" t="s">
        <v>150</v>
      </c>
      <c r="C34" s="462" t="s">
        <v>35</v>
      </c>
      <c r="D34" s="687">
        <v>2</v>
      </c>
      <c r="E34" s="687">
        <v>2</v>
      </c>
      <c r="F34" s="685">
        <f t="shared" si="1"/>
        <v>0</v>
      </c>
      <c r="G34" s="689" t="s">
        <v>131</v>
      </c>
    </row>
    <row r="35" spans="1:7" ht="28" x14ac:dyDescent="0.25">
      <c r="A35" s="446" t="s">
        <v>218</v>
      </c>
      <c r="B35" s="451" t="s">
        <v>150</v>
      </c>
      <c r="C35" s="462" t="s">
        <v>36</v>
      </c>
      <c r="D35" s="687">
        <v>2</v>
      </c>
      <c r="E35" s="687">
        <v>2</v>
      </c>
      <c r="F35" s="685">
        <f t="shared" si="1"/>
        <v>0</v>
      </c>
      <c r="G35" s="689" t="s">
        <v>131</v>
      </c>
    </row>
    <row r="36" spans="1:7" ht="14" x14ac:dyDescent="0.25">
      <c r="A36" s="446" t="s">
        <v>218</v>
      </c>
      <c r="B36" s="451" t="s">
        <v>150</v>
      </c>
      <c r="C36" s="462" t="s">
        <v>37</v>
      </c>
      <c r="D36" s="687">
        <v>3</v>
      </c>
      <c r="E36" s="687">
        <v>3</v>
      </c>
      <c r="F36" s="685">
        <f t="shared" si="1"/>
        <v>0</v>
      </c>
      <c r="G36" s="689" t="s">
        <v>131</v>
      </c>
    </row>
    <row r="37" spans="1:7" ht="28" x14ac:dyDescent="0.25">
      <c r="A37" s="446" t="s">
        <v>218</v>
      </c>
      <c r="B37" s="451" t="s">
        <v>151</v>
      </c>
      <c r="C37" s="462" t="s">
        <v>152</v>
      </c>
      <c r="D37" s="687">
        <v>2</v>
      </c>
      <c r="E37" s="687">
        <v>1</v>
      </c>
      <c r="F37" s="685">
        <f t="shared" si="1"/>
        <v>1</v>
      </c>
      <c r="G37" s="685">
        <v>2</v>
      </c>
    </row>
    <row r="38" spans="1:7" ht="28.5" thickBot="1" x14ac:dyDescent="0.3">
      <c r="A38" s="447" t="s">
        <v>218</v>
      </c>
      <c r="B38" s="453" t="s">
        <v>151</v>
      </c>
      <c r="C38" s="455" t="s">
        <v>153</v>
      </c>
      <c r="D38" s="687">
        <v>3</v>
      </c>
      <c r="E38" s="687">
        <v>2</v>
      </c>
      <c r="F38" s="685">
        <f t="shared" si="1"/>
        <v>1</v>
      </c>
      <c r="G38" s="685">
        <v>3</v>
      </c>
    </row>
    <row r="39" spans="1:7" ht="28" x14ac:dyDescent="0.25">
      <c r="A39" s="439" t="s">
        <v>219</v>
      </c>
      <c r="B39" s="449" t="s">
        <v>212</v>
      </c>
      <c r="C39" s="465" t="s">
        <v>52</v>
      </c>
      <c r="D39" s="687">
        <v>2</v>
      </c>
      <c r="E39" s="687">
        <v>2</v>
      </c>
      <c r="F39" s="687">
        <f t="shared" si="1"/>
        <v>0</v>
      </c>
      <c r="G39" s="690" t="s">
        <v>131</v>
      </c>
    </row>
    <row r="40" spans="1:7" ht="28" x14ac:dyDescent="0.25">
      <c r="A40" s="440" t="s">
        <v>219</v>
      </c>
      <c r="B40" s="413" t="s">
        <v>212</v>
      </c>
      <c r="C40" s="458" t="s">
        <v>53</v>
      </c>
      <c r="D40" s="687">
        <v>2</v>
      </c>
      <c r="E40" s="687">
        <v>2</v>
      </c>
      <c r="F40" s="687">
        <f t="shared" si="1"/>
        <v>0</v>
      </c>
      <c r="G40" s="692" t="s">
        <v>131</v>
      </c>
    </row>
    <row r="41" spans="1:7" ht="14" x14ac:dyDescent="0.25">
      <c r="A41" s="440" t="s">
        <v>219</v>
      </c>
      <c r="B41" s="413" t="s">
        <v>43</v>
      </c>
      <c r="C41" s="458" t="s">
        <v>74</v>
      </c>
      <c r="D41" s="687">
        <v>2</v>
      </c>
      <c r="E41" s="687" t="s">
        <v>259</v>
      </c>
      <c r="F41" s="687" t="e">
        <f t="shared" si="1"/>
        <v>#VALUE!</v>
      </c>
      <c r="G41" s="689" t="s">
        <v>261</v>
      </c>
    </row>
    <row r="42" spans="1:7" ht="14" x14ac:dyDescent="0.25">
      <c r="A42" s="440" t="s">
        <v>219</v>
      </c>
      <c r="B42" s="413" t="s">
        <v>43</v>
      </c>
      <c r="C42" s="458" t="s">
        <v>57</v>
      </c>
      <c r="D42" s="687">
        <v>2</v>
      </c>
      <c r="E42" s="687">
        <v>2</v>
      </c>
      <c r="F42" s="687">
        <f t="shared" si="1"/>
        <v>0</v>
      </c>
      <c r="G42" s="693" t="s">
        <v>131</v>
      </c>
    </row>
    <row r="43" spans="1:7" ht="29" x14ac:dyDescent="0.25">
      <c r="A43" s="440" t="s">
        <v>219</v>
      </c>
      <c r="B43" s="413" t="s">
        <v>54</v>
      </c>
      <c r="C43" s="458" t="s">
        <v>55</v>
      </c>
      <c r="D43" s="687">
        <v>1</v>
      </c>
      <c r="E43" s="687">
        <v>1</v>
      </c>
      <c r="F43" s="687">
        <f t="shared" si="1"/>
        <v>0</v>
      </c>
      <c r="G43" s="693" t="s">
        <v>131</v>
      </c>
    </row>
    <row r="44" spans="1:7" ht="14" x14ac:dyDescent="0.25">
      <c r="A44" s="440" t="s">
        <v>219</v>
      </c>
      <c r="B44" s="413" t="s">
        <v>54</v>
      </c>
      <c r="C44" s="458" t="s">
        <v>56</v>
      </c>
      <c r="D44" s="687">
        <v>1</v>
      </c>
      <c r="E44" s="687">
        <v>1</v>
      </c>
      <c r="F44" s="687">
        <f t="shared" si="1"/>
        <v>0</v>
      </c>
      <c r="G44" s="693" t="s">
        <v>131</v>
      </c>
    </row>
    <row r="45" spans="1:7" ht="14" x14ac:dyDescent="0.25">
      <c r="A45" s="440" t="s">
        <v>219</v>
      </c>
      <c r="B45" s="413" t="s">
        <v>54</v>
      </c>
      <c r="C45" s="458" t="s">
        <v>75</v>
      </c>
      <c r="D45" s="687">
        <v>2</v>
      </c>
      <c r="E45" s="687">
        <v>2</v>
      </c>
      <c r="F45" s="687">
        <f t="shared" si="1"/>
        <v>0</v>
      </c>
      <c r="G45" s="693" t="s">
        <v>131</v>
      </c>
    </row>
    <row r="46" spans="1:7" ht="14" x14ac:dyDescent="0.25">
      <c r="A46" s="440" t="s">
        <v>219</v>
      </c>
      <c r="B46" s="413" t="s">
        <v>58</v>
      </c>
      <c r="C46" s="458" t="s">
        <v>77</v>
      </c>
      <c r="D46" s="687">
        <v>3</v>
      </c>
      <c r="E46" s="687">
        <v>3</v>
      </c>
      <c r="F46" s="687">
        <f t="shared" si="1"/>
        <v>0</v>
      </c>
      <c r="G46" s="693" t="s">
        <v>131</v>
      </c>
    </row>
    <row r="47" spans="1:7" ht="14.5" thickBot="1" x14ac:dyDescent="0.3">
      <c r="A47" s="441" t="s">
        <v>219</v>
      </c>
      <c r="B47" s="442" t="s">
        <v>58</v>
      </c>
      <c r="C47" s="457" t="s">
        <v>78</v>
      </c>
      <c r="D47" s="687">
        <v>4</v>
      </c>
      <c r="E47" s="687">
        <v>4</v>
      </c>
      <c r="F47" s="687">
        <f t="shared" si="1"/>
        <v>0</v>
      </c>
      <c r="G47" s="693" t="s">
        <v>131</v>
      </c>
    </row>
    <row r="48" spans="1:7" ht="28" x14ac:dyDescent="0.25">
      <c r="A48" s="434" t="s">
        <v>220</v>
      </c>
      <c r="B48" s="435" t="s">
        <v>176</v>
      </c>
      <c r="C48" s="461" t="s">
        <v>154</v>
      </c>
      <c r="D48" s="670">
        <v>2</v>
      </c>
      <c r="E48" s="686">
        <v>2</v>
      </c>
      <c r="F48" s="688">
        <f t="shared" si="1"/>
        <v>0</v>
      </c>
      <c r="G48" s="693" t="s">
        <v>131</v>
      </c>
    </row>
    <row r="49" spans="1:7" ht="22" customHeight="1" x14ac:dyDescent="0.25">
      <c r="A49" s="436" t="s">
        <v>220</v>
      </c>
      <c r="B49" s="414" t="s">
        <v>176</v>
      </c>
      <c r="C49" s="679" t="s">
        <v>155</v>
      </c>
      <c r="D49" s="670">
        <v>3</v>
      </c>
      <c r="E49" s="686">
        <v>2</v>
      </c>
      <c r="F49" s="688">
        <f t="shared" si="1"/>
        <v>1</v>
      </c>
      <c r="G49" s="685">
        <v>3</v>
      </c>
    </row>
    <row r="50" spans="1:7" ht="28" x14ac:dyDescent="0.25">
      <c r="A50" s="436" t="s">
        <v>220</v>
      </c>
      <c r="B50" s="414" t="s">
        <v>176</v>
      </c>
      <c r="C50" s="679" t="s">
        <v>156</v>
      </c>
      <c r="D50" s="670">
        <v>2</v>
      </c>
      <c r="E50" s="686">
        <v>2</v>
      </c>
      <c r="F50" s="688">
        <f t="shared" si="1"/>
        <v>0</v>
      </c>
      <c r="G50" s="690" t="s">
        <v>131</v>
      </c>
    </row>
    <row r="51" spans="1:7" ht="28" x14ac:dyDescent="0.25">
      <c r="A51" s="436" t="s">
        <v>220</v>
      </c>
      <c r="B51" s="414" t="s">
        <v>176</v>
      </c>
      <c r="C51" s="679" t="s">
        <v>177</v>
      </c>
      <c r="D51" s="670">
        <v>3</v>
      </c>
      <c r="E51" s="686">
        <v>3</v>
      </c>
      <c r="F51" s="688">
        <f t="shared" si="1"/>
        <v>0</v>
      </c>
      <c r="G51" s="690" t="s">
        <v>131</v>
      </c>
    </row>
    <row r="52" spans="1:7" ht="28" x14ac:dyDescent="0.25">
      <c r="A52" s="436" t="s">
        <v>220</v>
      </c>
      <c r="B52" s="414" t="s">
        <v>167</v>
      </c>
      <c r="C52" s="679" t="s">
        <v>168</v>
      </c>
      <c r="D52" s="670">
        <v>3</v>
      </c>
      <c r="E52" s="686">
        <v>2</v>
      </c>
      <c r="F52" s="688">
        <f t="shared" si="1"/>
        <v>1</v>
      </c>
      <c r="G52" s="689" t="s">
        <v>131</v>
      </c>
    </row>
    <row r="53" spans="1:7" ht="28" x14ac:dyDescent="0.25">
      <c r="A53" s="436" t="s">
        <v>220</v>
      </c>
      <c r="B53" s="414" t="s">
        <v>167</v>
      </c>
      <c r="C53" s="680" t="s">
        <v>179</v>
      </c>
      <c r="D53" s="670">
        <v>4</v>
      </c>
      <c r="E53" s="686">
        <v>2</v>
      </c>
      <c r="F53" s="688">
        <f t="shared" si="1"/>
        <v>2</v>
      </c>
      <c r="G53" s="689">
        <v>2</v>
      </c>
    </row>
    <row r="54" spans="1:7" ht="28" x14ac:dyDescent="0.25">
      <c r="A54" s="436" t="s">
        <v>220</v>
      </c>
      <c r="B54" s="414" t="s">
        <v>158</v>
      </c>
      <c r="C54" s="679" t="s">
        <v>159</v>
      </c>
      <c r="D54" s="670">
        <v>2</v>
      </c>
      <c r="E54" s="686">
        <v>3</v>
      </c>
      <c r="F54" s="688">
        <f t="shared" si="1"/>
        <v>-1</v>
      </c>
      <c r="G54" s="689" t="s">
        <v>131</v>
      </c>
    </row>
    <row r="55" spans="1:7" ht="28" x14ac:dyDescent="0.25">
      <c r="A55" s="436" t="s">
        <v>220</v>
      </c>
      <c r="B55" s="414" t="s">
        <v>158</v>
      </c>
      <c r="C55" s="680" t="s">
        <v>160</v>
      </c>
      <c r="D55" s="670">
        <v>2</v>
      </c>
      <c r="E55" s="686">
        <v>3</v>
      </c>
      <c r="F55" s="688">
        <f t="shared" si="1"/>
        <v>-1</v>
      </c>
      <c r="G55" s="685">
        <v>2</v>
      </c>
    </row>
    <row r="56" spans="1:7" ht="28.5" thickBot="1" x14ac:dyDescent="0.3">
      <c r="A56" s="437" t="s">
        <v>220</v>
      </c>
      <c r="B56" s="438" t="s">
        <v>158</v>
      </c>
      <c r="C56" s="456" t="s">
        <v>161</v>
      </c>
      <c r="D56" s="670">
        <v>2</v>
      </c>
      <c r="E56" s="686">
        <v>3</v>
      </c>
      <c r="F56" s="688">
        <f t="shared" si="1"/>
        <v>-1</v>
      </c>
      <c r="G56" s="685">
        <v>2</v>
      </c>
    </row>
    <row r="57" spans="1:7" ht="14" x14ac:dyDescent="0.25">
      <c r="A57" s="432" t="s">
        <v>221</v>
      </c>
      <c r="B57" s="433" t="s">
        <v>163</v>
      </c>
      <c r="C57" s="460" t="s">
        <v>182</v>
      </c>
      <c r="D57" s="670">
        <v>2</v>
      </c>
      <c r="E57" s="686">
        <v>3</v>
      </c>
      <c r="F57" s="688">
        <f t="shared" si="1"/>
        <v>-1</v>
      </c>
      <c r="G57" s="689" t="s">
        <v>131</v>
      </c>
    </row>
    <row r="58" spans="1:7" ht="14" x14ac:dyDescent="0.25">
      <c r="A58" s="415" t="s">
        <v>221</v>
      </c>
      <c r="B58" s="416" t="s">
        <v>163</v>
      </c>
      <c r="C58" s="459" t="s">
        <v>183</v>
      </c>
      <c r="D58" s="670">
        <v>2</v>
      </c>
      <c r="E58" s="686">
        <v>2</v>
      </c>
      <c r="F58" s="688">
        <f t="shared" si="1"/>
        <v>0</v>
      </c>
      <c r="G58" s="689" t="s">
        <v>131</v>
      </c>
    </row>
    <row r="59" spans="1:7" ht="14" x14ac:dyDescent="0.25">
      <c r="A59" s="415" t="s">
        <v>221</v>
      </c>
      <c r="B59" s="416" t="s">
        <v>163</v>
      </c>
      <c r="C59" s="459" t="s">
        <v>184</v>
      </c>
      <c r="D59" s="670">
        <v>2</v>
      </c>
      <c r="E59" s="686">
        <v>3</v>
      </c>
      <c r="F59" s="688">
        <f t="shared" si="1"/>
        <v>-1</v>
      </c>
      <c r="G59" s="685"/>
    </row>
    <row r="60" spans="1:7" ht="28" x14ac:dyDescent="0.25">
      <c r="A60" s="415" t="s">
        <v>221</v>
      </c>
      <c r="B60" s="417" t="s">
        <v>164</v>
      </c>
      <c r="C60" s="681" t="s">
        <v>185</v>
      </c>
      <c r="D60" s="670">
        <v>2</v>
      </c>
      <c r="E60" s="686">
        <v>2</v>
      </c>
      <c r="F60" s="688">
        <f t="shared" si="1"/>
        <v>0</v>
      </c>
      <c r="G60" s="689" t="s">
        <v>131</v>
      </c>
    </row>
    <row r="61" spans="1:7" ht="28" x14ac:dyDescent="0.25">
      <c r="A61" s="415" t="s">
        <v>221</v>
      </c>
      <c r="B61" s="417" t="s">
        <v>164</v>
      </c>
      <c r="C61" s="459" t="s">
        <v>186</v>
      </c>
      <c r="D61" s="670">
        <v>2</v>
      </c>
      <c r="E61" s="686">
        <v>3</v>
      </c>
      <c r="F61" s="688">
        <f t="shared" si="1"/>
        <v>-1</v>
      </c>
      <c r="G61" s="685"/>
    </row>
    <row r="62" spans="1:7" ht="14" x14ac:dyDescent="0.25">
      <c r="A62" s="415" t="s">
        <v>221</v>
      </c>
      <c r="B62" s="417" t="s">
        <v>165</v>
      </c>
      <c r="C62" s="681" t="s">
        <v>187</v>
      </c>
      <c r="D62" s="670">
        <v>4</v>
      </c>
      <c r="E62" s="686">
        <v>3</v>
      </c>
      <c r="F62" s="688">
        <f t="shared" si="1"/>
        <v>1</v>
      </c>
      <c r="G62" s="685">
        <v>4</v>
      </c>
    </row>
    <row r="63" spans="1:7" ht="28" x14ac:dyDescent="0.25">
      <c r="A63" s="415" t="s">
        <v>221</v>
      </c>
      <c r="B63" s="417" t="s">
        <v>165</v>
      </c>
      <c r="C63" s="459" t="s">
        <v>188</v>
      </c>
      <c r="D63" s="670">
        <v>3</v>
      </c>
      <c r="E63" s="686">
        <v>3</v>
      </c>
      <c r="F63" s="688">
        <f t="shared" si="1"/>
        <v>0</v>
      </c>
      <c r="G63" s="689" t="s">
        <v>131</v>
      </c>
    </row>
    <row r="64" spans="1:7" ht="42" x14ac:dyDescent="0.25">
      <c r="A64" s="415" t="s">
        <v>221</v>
      </c>
      <c r="B64" s="417" t="s">
        <v>165</v>
      </c>
      <c r="C64" s="459" t="s">
        <v>166</v>
      </c>
      <c r="D64" s="670">
        <v>2</v>
      </c>
      <c r="E64" s="686">
        <v>3</v>
      </c>
      <c r="F64" s="688">
        <f t="shared" si="1"/>
        <v>-1</v>
      </c>
      <c r="G64" s="685">
        <v>2</v>
      </c>
    </row>
    <row r="65" spans="1:7" ht="14" x14ac:dyDescent="0.25">
      <c r="A65" s="415" t="s">
        <v>221</v>
      </c>
      <c r="B65" s="417" t="s">
        <v>169</v>
      </c>
      <c r="C65" s="682" t="s">
        <v>170</v>
      </c>
      <c r="D65" s="671"/>
      <c r="E65" s="686"/>
      <c r="F65" s="685"/>
      <c r="G65" s="685"/>
    </row>
    <row r="66" spans="1:7" ht="14" x14ac:dyDescent="0.25">
      <c r="A66" s="415" t="s">
        <v>221</v>
      </c>
      <c r="B66" s="417" t="s">
        <v>169</v>
      </c>
      <c r="C66" s="682" t="s">
        <v>171</v>
      </c>
      <c r="D66" s="671"/>
      <c r="E66" s="686"/>
      <c r="F66" s="685"/>
      <c r="G66" s="685"/>
    </row>
    <row r="67" spans="1:7" ht="14" x14ac:dyDescent="0.25">
      <c r="A67" s="415" t="s">
        <v>221</v>
      </c>
      <c r="B67" s="417" t="s">
        <v>169</v>
      </c>
      <c r="C67" s="683" t="s">
        <v>194</v>
      </c>
      <c r="D67" s="671"/>
      <c r="E67" s="686"/>
      <c r="F67" s="685"/>
      <c r="G67" s="685"/>
    </row>
  </sheetData>
  <conditionalFormatting sqref="A2:C67">
    <cfRule type="cellIs" dxfId="147" priority="997" operator="equal">
      <formula>#REF!</formula>
    </cfRule>
    <cfRule type="cellIs" dxfId="146" priority="998" operator="equal">
      <formula>#REF!</formula>
    </cfRule>
    <cfRule type="cellIs" dxfId="145" priority="999" operator="equal">
      <formula>#REF!</formula>
    </cfRule>
    <cfRule type="cellIs" dxfId="144" priority="1000" operator="equal">
      <formula>#REF!</formula>
    </cfRule>
  </conditionalFormatting>
  <conditionalFormatting sqref="F22:F38">
    <cfRule type="colorScale" priority="5">
      <colorScale>
        <cfvo type="min"/>
        <cfvo type="percentile" val="50"/>
        <cfvo type="max"/>
        <color rgb="FF5A8AC6"/>
        <color rgb="FFFCFCFF"/>
        <color rgb="FFF8696B"/>
      </colorScale>
    </cfRule>
  </conditionalFormatting>
  <conditionalFormatting sqref="F2:F11">
    <cfRule type="colorScale" priority="2">
      <colorScale>
        <cfvo type="min"/>
        <cfvo type="max"/>
        <color rgb="FFFCFCFF"/>
        <color rgb="FFF8696B"/>
      </colorScale>
    </cfRule>
    <cfRule type="colorScale" priority="3">
      <colorScale>
        <cfvo type="min"/>
        <cfvo type="percentile" val="50"/>
        <cfvo type="max"/>
        <color rgb="FF5A8AC6"/>
        <color rgb="FFFCFCFF"/>
        <color rgb="FFF8696B"/>
      </colorScale>
    </cfRule>
  </conditionalFormatting>
  <conditionalFormatting sqref="F48:F64">
    <cfRule type="colorScale" priority="1">
      <colorScale>
        <cfvo type="min"/>
        <cfvo type="percentile" val="50"/>
        <cfvo type="max"/>
        <color rgb="FF5A8AC6"/>
        <color rgb="FFFCFCFF"/>
        <color rgb="FFF8696B"/>
      </colorScale>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5"/>
  <sheetViews>
    <sheetView zoomScale="124" zoomScaleNormal="100" zoomScaleSheetLayoutView="115" workbookViewId="0">
      <selection activeCell="B13" sqref="B13"/>
    </sheetView>
  </sheetViews>
  <sheetFormatPr baseColWidth="10" defaultColWidth="8.81640625" defaultRowHeight="12.5" x14ac:dyDescent="0.25"/>
  <cols>
    <col min="1" max="1" width="12.81640625" style="93" customWidth="1"/>
    <col min="2" max="2" width="126" style="93" customWidth="1"/>
    <col min="3" max="3" width="8.81640625" style="93"/>
    <col min="4" max="5" width="17.7265625" style="93" customWidth="1"/>
    <col min="6" max="6" width="17.81640625" style="93" customWidth="1"/>
    <col min="7" max="16384" width="8.81640625" style="93"/>
  </cols>
  <sheetData>
    <row r="1" spans="1:2" ht="24" customHeight="1" thickBot="1" x14ac:dyDescent="0.3">
      <c r="A1" s="662" t="s">
        <v>122</v>
      </c>
      <c r="B1" s="663"/>
    </row>
    <row r="2" spans="1:2" s="161" customFormat="1" ht="23.25" customHeight="1" x14ac:dyDescent="0.25">
      <c r="A2" s="664" t="s">
        <v>210</v>
      </c>
      <c r="B2" s="665"/>
    </row>
    <row r="3" spans="1:2" ht="40.5" customHeight="1" x14ac:dyDescent="0.25">
      <c r="A3" s="387" t="s">
        <v>199</v>
      </c>
      <c r="B3" s="392" t="s">
        <v>195</v>
      </c>
    </row>
    <row r="4" spans="1:2" ht="36" customHeight="1" x14ac:dyDescent="0.25">
      <c r="A4" s="409" t="s">
        <v>200</v>
      </c>
      <c r="B4" s="95" t="s">
        <v>197</v>
      </c>
    </row>
    <row r="5" spans="1:2" ht="36" customHeight="1" thickBot="1" x14ac:dyDescent="0.3">
      <c r="A5" s="387" t="s">
        <v>214</v>
      </c>
      <c r="B5" s="390" t="s">
        <v>215</v>
      </c>
    </row>
    <row r="6" spans="1:2" ht="23.25" customHeight="1" x14ac:dyDescent="0.25">
      <c r="A6" s="666" t="s">
        <v>196</v>
      </c>
      <c r="B6" s="667"/>
    </row>
    <row r="7" spans="1:2" ht="21.75" customHeight="1" x14ac:dyDescent="0.25">
      <c r="A7" s="386" t="s">
        <v>135</v>
      </c>
      <c r="B7" s="254"/>
    </row>
    <row r="8" spans="1:2" ht="37.5" customHeight="1" x14ac:dyDescent="0.25">
      <c r="A8" s="94">
        <v>1</v>
      </c>
      <c r="B8" s="392" t="s">
        <v>198</v>
      </c>
    </row>
    <row r="9" spans="1:2" ht="22.5" customHeight="1" x14ac:dyDescent="0.3">
      <c r="A9" s="386" t="s">
        <v>133</v>
      </c>
      <c r="B9" s="253"/>
    </row>
    <row r="10" spans="1:2" ht="130.5" customHeight="1" x14ac:dyDescent="0.25">
      <c r="A10" s="391">
        <f>+A8+1</f>
        <v>2</v>
      </c>
      <c r="B10" s="95" t="s">
        <v>211</v>
      </c>
    </row>
    <row r="11" spans="1:2" ht="27" customHeight="1" x14ac:dyDescent="0.25">
      <c r="A11" s="391">
        <f>+A10+1</f>
        <v>3</v>
      </c>
      <c r="B11" s="95" t="s">
        <v>201</v>
      </c>
    </row>
    <row r="12" spans="1:2" ht="23.25" customHeight="1" x14ac:dyDescent="0.25">
      <c r="A12" s="391">
        <f>+A11+1</f>
        <v>4</v>
      </c>
      <c r="B12" s="95" t="s">
        <v>208</v>
      </c>
    </row>
    <row r="13" spans="1:2" ht="145.5" customHeight="1" x14ac:dyDescent="0.25">
      <c r="A13" s="391">
        <f>+A12+1</f>
        <v>5</v>
      </c>
      <c r="B13" s="95" t="s">
        <v>209</v>
      </c>
    </row>
    <row r="14" spans="1:2" ht="22.5" customHeight="1" x14ac:dyDescent="0.25">
      <c r="A14" s="386" t="s">
        <v>134</v>
      </c>
      <c r="B14" s="254"/>
    </row>
    <row r="15" spans="1:2" ht="54.75" customHeight="1" x14ac:dyDescent="0.25">
      <c r="A15" s="391">
        <f>+A13+1</f>
        <v>6</v>
      </c>
      <c r="B15" s="95" t="s">
        <v>202</v>
      </c>
    </row>
    <row r="16" spans="1:2" ht="23.25" customHeight="1" x14ac:dyDescent="0.25">
      <c r="A16" s="391">
        <f>+A15+1</f>
        <v>7</v>
      </c>
      <c r="B16" s="95" t="s">
        <v>203</v>
      </c>
    </row>
    <row r="17" spans="1:6" ht="24.75" customHeight="1" x14ac:dyDescent="0.25">
      <c r="A17" s="391">
        <f>+A16+1</f>
        <v>8</v>
      </c>
      <c r="B17" s="95" t="s">
        <v>204</v>
      </c>
    </row>
    <row r="18" spans="1:6" ht="24.75" customHeight="1" x14ac:dyDescent="0.25">
      <c r="A18" s="391">
        <f>+A17+1</f>
        <v>9</v>
      </c>
      <c r="B18" s="95" t="s">
        <v>205</v>
      </c>
    </row>
    <row r="19" spans="1:6" ht="21.75" customHeight="1" x14ac:dyDescent="0.25">
      <c r="A19" s="386" t="s">
        <v>135</v>
      </c>
      <c r="B19" s="254"/>
    </row>
    <row r="20" spans="1:6" ht="40.5" customHeight="1" thickBot="1" x14ac:dyDescent="0.3">
      <c r="A20" s="94">
        <f>+A18+1</f>
        <v>10</v>
      </c>
      <c r="B20" s="390" t="s">
        <v>206</v>
      </c>
    </row>
    <row r="21" spans="1:6" ht="52.5" customHeight="1" thickBot="1" x14ac:dyDescent="0.3">
      <c r="A21" s="389" t="s">
        <v>124</v>
      </c>
      <c r="B21" s="255" t="s">
        <v>207</v>
      </c>
      <c r="E21" s="14"/>
      <c r="F21" s="14"/>
    </row>
    <row r="24" spans="1:6" ht="17.25" customHeight="1" x14ac:dyDescent="0.25">
      <c r="A24" s="388" t="s">
        <v>93</v>
      </c>
      <c r="B24" s="388" t="s">
        <v>92</v>
      </c>
    </row>
    <row r="25" spans="1:6" x14ac:dyDescent="0.25">
      <c r="A25" s="96" t="s">
        <v>94</v>
      </c>
      <c r="B25" s="96" t="s">
        <v>72</v>
      </c>
    </row>
    <row r="26" spans="1:6" x14ac:dyDescent="0.25">
      <c r="A26" s="96" t="s">
        <v>95</v>
      </c>
      <c r="B26" s="96" t="s">
        <v>72</v>
      </c>
    </row>
    <row r="27" spans="1:6" x14ac:dyDescent="0.25">
      <c r="A27" s="96" t="s">
        <v>97</v>
      </c>
      <c r="B27" s="97" t="s">
        <v>98</v>
      </c>
    </row>
    <row r="28" spans="1:6" ht="34.5" x14ac:dyDescent="0.25">
      <c r="A28" s="98">
        <v>2.1</v>
      </c>
      <c r="B28" s="99" t="s">
        <v>63</v>
      </c>
    </row>
    <row r="29" spans="1:6" x14ac:dyDescent="0.25">
      <c r="A29" s="100" t="s">
        <v>99</v>
      </c>
      <c r="B29" s="100" t="s">
        <v>64</v>
      </c>
    </row>
    <row r="30" spans="1:6" x14ac:dyDescent="0.25">
      <c r="A30" s="100" t="s">
        <v>100</v>
      </c>
      <c r="B30" s="100" t="s">
        <v>47</v>
      </c>
    </row>
    <row r="31" spans="1:6" ht="23" x14ac:dyDescent="0.25">
      <c r="A31" s="101" t="s">
        <v>101</v>
      </c>
      <c r="B31" s="100" t="s">
        <v>66</v>
      </c>
    </row>
    <row r="32" spans="1:6" x14ac:dyDescent="0.25">
      <c r="A32" s="102" t="s">
        <v>102</v>
      </c>
      <c r="B32" s="102" t="s">
        <v>32</v>
      </c>
    </row>
    <row r="33" spans="1:3" ht="23" x14ac:dyDescent="0.25">
      <c r="A33" s="103">
        <v>4</v>
      </c>
      <c r="B33" s="103" t="s">
        <v>103</v>
      </c>
    </row>
    <row r="34" spans="1:3" x14ac:dyDescent="0.25">
      <c r="A34" s="88" t="s">
        <v>104</v>
      </c>
      <c r="B34" s="88" t="s">
        <v>193</v>
      </c>
    </row>
    <row r="35" spans="1:3" x14ac:dyDescent="0.25">
      <c r="A35" s="88" t="s">
        <v>105</v>
      </c>
      <c r="B35" s="88" t="s">
        <v>116</v>
      </c>
    </row>
    <row r="36" spans="1:3" x14ac:dyDescent="0.25">
      <c r="A36" s="88" t="s">
        <v>106</v>
      </c>
      <c r="B36" s="88" t="s">
        <v>115</v>
      </c>
    </row>
    <row r="37" spans="1:3" ht="34.5" x14ac:dyDescent="0.25">
      <c r="A37" s="88" t="s">
        <v>107</v>
      </c>
      <c r="B37" s="88" t="s">
        <v>108</v>
      </c>
    </row>
    <row r="38" spans="1:3" ht="23" x14ac:dyDescent="0.25">
      <c r="A38" s="88" t="s">
        <v>109</v>
      </c>
      <c r="B38" s="88" t="s">
        <v>76</v>
      </c>
    </row>
    <row r="39" spans="1:3" x14ac:dyDescent="0.25">
      <c r="A39" s="88" t="s">
        <v>110</v>
      </c>
      <c r="B39" s="88" t="s">
        <v>117</v>
      </c>
    </row>
    <row r="40" spans="1:3" x14ac:dyDescent="0.25">
      <c r="A40" s="307" t="s">
        <v>111</v>
      </c>
      <c r="B40" s="307" t="s">
        <v>157</v>
      </c>
    </row>
    <row r="41" spans="1:3" x14ac:dyDescent="0.25">
      <c r="A41" s="308" t="s">
        <v>178</v>
      </c>
      <c r="B41" s="308" t="s">
        <v>181</v>
      </c>
    </row>
    <row r="42" spans="1:3" x14ac:dyDescent="0.25">
      <c r="A42" s="308" t="s">
        <v>162</v>
      </c>
      <c r="B42" s="308" t="s">
        <v>120</v>
      </c>
    </row>
    <row r="43" spans="1:3" x14ac:dyDescent="0.25">
      <c r="A43" s="308" t="s">
        <v>114</v>
      </c>
      <c r="B43" s="308" t="s">
        <v>121</v>
      </c>
    </row>
    <row r="44" spans="1:3" x14ac:dyDescent="0.25">
      <c r="A44" s="104" t="s">
        <v>172</v>
      </c>
      <c r="B44" s="104" t="s">
        <v>112</v>
      </c>
    </row>
    <row r="45" spans="1:3" x14ac:dyDescent="0.25">
      <c r="A45" s="104" t="s">
        <v>173</v>
      </c>
      <c r="B45" s="105" t="s">
        <v>113</v>
      </c>
    </row>
    <row r="46" spans="1:3" x14ac:dyDescent="0.25">
      <c r="A46" s="105" t="s">
        <v>174</v>
      </c>
      <c r="B46" s="105" t="s">
        <v>118</v>
      </c>
    </row>
    <row r="47" spans="1:3" x14ac:dyDescent="0.25">
      <c r="A47" s="105" t="s">
        <v>175</v>
      </c>
      <c r="B47" s="105" t="s">
        <v>119</v>
      </c>
    </row>
    <row r="48" spans="1:3" ht="13" thickBot="1" x14ac:dyDescent="0.3">
      <c r="A48" s="311"/>
      <c r="B48" s="311"/>
      <c r="C48" s="14"/>
    </row>
    <row r="49" spans="1:6" ht="27.75" customHeight="1" thickBot="1" x14ac:dyDescent="0.35">
      <c r="A49" s="251"/>
      <c r="B49" s="252"/>
      <c r="D49" s="256"/>
      <c r="E49" s="262" t="s">
        <v>126</v>
      </c>
      <c r="F49" s="257" t="s">
        <v>128</v>
      </c>
    </row>
    <row r="50" spans="1:6" ht="45" customHeight="1" thickBot="1" x14ac:dyDescent="0.3">
      <c r="A50" s="251"/>
      <c r="B50" s="252" t="s">
        <v>136</v>
      </c>
      <c r="C50" s="15"/>
      <c r="D50" s="267" t="s">
        <v>127</v>
      </c>
      <c r="E50" s="263" t="s">
        <v>129</v>
      </c>
      <c r="F50" s="261" t="s">
        <v>130</v>
      </c>
    </row>
    <row r="51" spans="1:6" ht="21.75" customHeight="1" x14ac:dyDescent="0.25">
      <c r="A51" s="251"/>
      <c r="B51" s="252"/>
      <c r="C51" s="15"/>
      <c r="D51" s="268" t="s">
        <v>4</v>
      </c>
      <c r="E51" s="264">
        <v>4</v>
      </c>
      <c r="F51" s="260" t="s">
        <v>137</v>
      </c>
    </row>
    <row r="52" spans="1:6" ht="21.75" customHeight="1" x14ac:dyDescent="0.25">
      <c r="A52" s="251"/>
      <c r="B52" s="252"/>
      <c r="C52" s="15"/>
      <c r="D52" s="269" t="s">
        <v>5</v>
      </c>
      <c r="E52" s="265">
        <v>3</v>
      </c>
      <c r="F52" s="258" t="s">
        <v>138</v>
      </c>
    </row>
    <row r="53" spans="1:6" ht="21.75" customHeight="1" x14ac:dyDescent="0.25">
      <c r="A53" s="251"/>
      <c r="B53" s="252"/>
      <c r="C53" s="15"/>
      <c r="D53" s="270" t="s">
        <v>42</v>
      </c>
      <c r="E53" s="265">
        <v>2</v>
      </c>
      <c r="F53" s="258" t="s">
        <v>139</v>
      </c>
    </row>
    <row r="54" spans="1:6" ht="21.75" customHeight="1" x14ac:dyDescent="0.25">
      <c r="A54" s="251"/>
      <c r="B54" s="252"/>
      <c r="C54" s="15"/>
      <c r="D54" s="271" t="s">
        <v>79</v>
      </c>
      <c r="E54" s="265">
        <v>1</v>
      </c>
      <c r="F54" s="258" t="s">
        <v>132</v>
      </c>
    </row>
    <row r="55" spans="1:6" ht="21.75" customHeight="1" thickBot="1" x14ac:dyDescent="0.3">
      <c r="A55" s="251"/>
      <c r="B55" s="252"/>
      <c r="C55" s="15"/>
      <c r="D55" s="272" t="s">
        <v>19</v>
      </c>
      <c r="E55" s="266" t="s">
        <v>131</v>
      </c>
      <c r="F55" s="259" t="s">
        <v>131</v>
      </c>
    </row>
  </sheetData>
  <sheetProtection password="CC15" sheet="1" objects="1" scenarios="1" formatRows="0"/>
  <mergeCells count="3">
    <mergeCell ref="A1:B1"/>
    <mergeCell ref="A2:B2"/>
    <mergeCell ref="A6:B6"/>
  </mergeCells>
  <phoneticPr fontId="1" type="noConversion"/>
  <conditionalFormatting sqref="A25:B26 B40">
    <cfRule type="cellIs" dxfId="143" priority="69" operator="equal">
      <formula>$N$6</formula>
    </cfRule>
    <cfRule type="cellIs" dxfId="142" priority="70" operator="equal">
      <formula>#REF!</formula>
    </cfRule>
    <cfRule type="cellIs" dxfId="141" priority="71" operator="equal">
      <formula>$N$4</formula>
    </cfRule>
    <cfRule type="cellIs" dxfId="140" priority="72" operator="equal">
      <formula>$N$3</formula>
    </cfRule>
  </conditionalFormatting>
  <conditionalFormatting sqref="A27">
    <cfRule type="cellIs" dxfId="139" priority="65" operator="equal">
      <formula>$N$6</formula>
    </cfRule>
    <cfRule type="cellIs" dxfId="138" priority="66" operator="equal">
      <formula>#REF!</formula>
    </cfRule>
    <cfRule type="cellIs" dxfId="137" priority="67" operator="equal">
      <formula>$N$4</formula>
    </cfRule>
    <cfRule type="cellIs" dxfId="136" priority="68" operator="equal">
      <formula>$N$3</formula>
    </cfRule>
  </conditionalFormatting>
  <conditionalFormatting sqref="A28">
    <cfRule type="cellIs" dxfId="135" priority="61" operator="equal">
      <formula>$N$6</formula>
    </cfRule>
    <cfRule type="cellIs" dxfId="134" priority="62" operator="equal">
      <formula>#REF!</formula>
    </cfRule>
    <cfRule type="cellIs" dxfId="133" priority="63" operator="equal">
      <formula>$N$4</formula>
    </cfRule>
    <cfRule type="cellIs" dxfId="132" priority="64" operator="equal">
      <formula>$N$3</formula>
    </cfRule>
  </conditionalFormatting>
  <conditionalFormatting sqref="A32:B32">
    <cfRule type="cellIs" dxfId="131" priority="57" operator="equal">
      <formula>$N$6</formula>
    </cfRule>
    <cfRule type="cellIs" dxfId="130" priority="58" operator="equal">
      <formula>#REF!</formula>
    </cfRule>
    <cfRule type="cellIs" dxfId="129" priority="59" operator="equal">
      <formula>$N$4</formula>
    </cfRule>
    <cfRule type="cellIs" dxfId="128" priority="60" operator="equal">
      <formula>$N$3</formula>
    </cfRule>
  </conditionalFormatting>
  <conditionalFormatting sqref="A35:B35">
    <cfRule type="cellIs" dxfId="127" priority="41" operator="equal">
      <formula>$N$6</formula>
    </cfRule>
    <cfRule type="cellIs" dxfId="126" priority="42" operator="equal">
      <formula>#REF!</formula>
    </cfRule>
    <cfRule type="cellIs" dxfId="125" priority="43" operator="equal">
      <formula>$N$4</formula>
    </cfRule>
    <cfRule type="cellIs" dxfId="124" priority="44" operator="equal">
      <formula>$N$3</formula>
    </cfRule>
  </conditionalFormatting>
  <conditionalFormatting sqref="A33:B33">
    <cfRule type="cellIs" dxfId="123" priority="49" operator="equal">
      <formula>$N$6</formula>
    </cfRule>
    <cfRule type="cellIs" dxfId="122" priority="50" operator="equal">
      <formula>#REF!</formula>
    </cfRule>
    <cfRule type="cellIs" dxfId="121" priority="51" operator="equal">
      <formula>$N$4</formula>
    </cfRule>
    <cfRule type="cellIs" dxfId="120" priority="52" operator="equal">
      <formula>$N$3</formula>
    </cfRule>
  </conditionalFormatting>
  <conditionalFormatting sqref="A34:B34">
    <cfRule type="cellIs" dxfId="119" priority="45" operator="equal">
      <formula>$N$6</formula>
    </cfRule>
    <cfRule type="cellIs" dxfId="118" priority="46" operator="equal">
      <formula>#REF!</formula>
    </cfRule>
    <cfRule type="cellIs" dxfId="117" priority="47" operator="equal">
      <formula>$N$4</formula>
    </cfRule>
    <cfRule type="cellIs" dxfId="116" priority="48" operator="equal">
      <formula>$N$3</formula>
    </cfRule>
  </conditionalFormatting>
  <conditionalFormatting sqref="A36:B36">
    <cfRule type="cellIs" dxfId="115" priority="37" operator="equal">
      <formula>$N$6</formula>
    </cfRule>
    <cfRule type="cellIs" dxfId="114" priority="38" operator="equal">
      <formula>#REF!</formula>
    </cfRule>
    <cfRule type="cellIs" dxfId="113" priority="39" operator="equal">
      <formula>$N$4</formula>
    </cfRule>
    <cfRule type="cellIs" dxfId="112" priority="40" operator="equal">
      <formula>$N$3</formula>
    </cfRule>
  </conditionalFormatting>
  <conditionalFormatting sqref="A37:B37">
    <cfRule type="cellIs" dxfId="111" priority="33" operator="equal">
      <formula>$N$6</formula>
    </cfRule>
    <cfRule type="cellIs" dxfId="110" priority="34" operator="equal">
      <formula>#REF!</formula>
    </cfRule>
    <cfRule type="cellIs" dxfId="109" priority="35" operator="equal">
      <formula>$N$4</formula>
    </cfRule>
    <cfRule type="cellIs" dxfId="108" priority="36" operator="equal">
      <formula>$N$3</formula>
    </cfRule>
  </conditionalFormatting>
  <conditionalFormatting sqref="A38:B38">
    <cfRule type="cellIs" dxfId="107" priority="29" operator="equal">
      <formula>$N$6</formula>
    </cfRule>
    <cfRule type="cellIs" dxfId="106" priority="30" operator="equal">
      <formula>#REF!</formula>
    </cfRule>
    <cfRule type="cellIs" dxfId="105" priority="31" operator="equal">
      <formula>$N$4</formula>
    </cfRule>
    <cfRule type="cellIs" dxfId="104" priority="32" operator="equal">
      <formula>$N$3</formula>
    </cfRule>
  </conditionalFormatting>
  <conditionalFormatting sqref="A39:B39">
    <cfRule type="cellIs" dxfId="103" priority="25" operator="equal">
      <formula>$N$6</formula>
    </cfRule>
    <cfRule type="cellIs" dxfId="102" priority="26" operator="equal">
      <formula>#REF!</formula>
    </cfRule>
    <cfRule type="cellIs" dxfId="101" priority="27" operator="equal">
      <formula>$N$4</formula>
    </cfRule>
    <cfRule type="cellIs" dxfId="100" priority="28" operator="equal">
      <formula>$N$3</formula>
    </cfRule>
  </conditionalFormatting>
  <conditionalFormatting sqref="A44">
    <cfRule type="cellIs" dxfId="99" priority="21" operator="equal">
      <formula>$N$6</formula>
    </cfRule>
    <cfRule type="cellIs" dxfId="98" priority="22" operator="equal">
      <formula>#REF!</formula>
    </cfRule>
    <cfRule type="cellIs" dxfId="97" priority="23" operator="equal">
      <formula>$N$4</formula>
    </cfRule>
    <cfRule type="cellIs" dxfId="96" priority="24" operator="equal">
      <formula>$N$3</formula>
    </cfRule>
  </conditionalFormatting>
  <conditionalFormatting sqref="B44">
    <cfRule type="cellIs" dxfId="95" priority="17" operator="equal">
      <formula>$N$6</formula>
    </cfRule>
    <cfRule type="cellIs" dxfId="94" priority="18" operator="equal">
      <formula>#REF!</formula>
    </cfRule>
    <cfRule type="cellIs" dxfId="93" priority="19" operator="equal">
      <formula>$N$4</formula>
    </cfRule>
    <cfRule type="cellIs" dxfId="92" priority="20" operator="equal">
      <formula>$N$3</formula>
    </cfRule>
  </conditionalFormatting>
  <conditionalFormatting sqref="A45">
    <cfRule type="cellIs" dxfId="91" priority="13" operator="equal">
      <formula>$N$6</formula>
    </cfRule>
    <cfRule type="cellIs" dxfId="90" priority="14" operator="equal">
      <formula>#REF!</formula>
    </cfRule>
    <cfRule type="cellIs" dxfId="89" priority="15" operator="equal">
      <formula>$N$4</formula>
    </cfRule>
    <cfRule type="cellIs" dxfId="88" priority="16" operator="equal">
      <formula>$N$3</formula>
    </cfRule>
  </conditionalFormatting>
  <conditionalFormatting sqref="A40">
    <cfRule type="cellIs" dxfId="87" priority="1" operator="equal">
      <formula>$N$6</formula>
    </cfRule>
    <cfRule type="cellIs" dxfId="86" priority="2" operator="equal">
      <formula>#REF!</formula>
    </cfRule>
    <cfRule type="cellIs" dxfId="85" priority="3" operator="equal">
      <formula>$N$4</formula>
    </cfRule>
    <cfRule type="cellIs" dxfId="84"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89124-D42E-41EA-9C34-CFE157928930}">
  <ds:schemaRefs>
    <ds:schemaRef ds:uri="http://schemas.microsoft.com/office/2006/documentManagement/types"/>
    <ds:schemaRef ds:uri="http://purl.org/dc/elements/1.1/"/>
    <ds:schemaRef ds:uri="http://purl.org/dc/terms/"/>
    <ds:schemaRef ds:uri="http://schemas.microsoft.com/office/2006/metadata/properties"/>
    <ds:schemaRef ds:uri="http://schemas.openxmlformats.org/package/2006/metadata/core-properties"/>
    <ds:schemaRef ds:uri="http://www.w3.org/XML/1998/namespace"/>
    <ds:schemaRef ds:uri="http://schemas.microsoft.com/office/infopath/2007/PartnerControls"/>
    <ds:schemaRef ds:uri="http://schemas.microsoft.com/sharepoint/v3"/>
    <ds:schemaRef ds:uri="http://purl.org/dc/dcmitype/"/>
  </ds:schemaRefs>
</ds:datastoreItem>
</file>

<file path=customXml/itemProps2.xml><?xml version="1.0" encoding="utf-8"?>
<ds:datastoreItem xmlns:ds="http://schemas.openxmlformats.org/officeDocument/2006/customXml" ds:itemID="{62756BB9-99B3-4D57-8BA5-3469E3A7342A}"/>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5</vt:i4>
      </vt:variant>
    </vt:vector>
  </HeadingPairs>
  <TitlesOfParts>
    <vt:vector size="10" baseType="lpstr">
      <vt:lpstr>Profile</vt:lpstr>
      <vt:lpstr>Register</vt:lpstr>
      <vt:lpstr>Questionnaire</vt:lpstr>
      <vt:lpstr>GroupEval</vt:lpstr>
      <vt:lpstr>Guidance</vt:lpstr>
      <vt:lpstr>Profile!Druckbereich</vt:lpstr>
      <vt:lpstr>Questionnaire!Druckbereich</vt:lpstr>
      <vt:lpstr>Register!Druckbereich</vt:lpstr>
      <vt:lpstr>Questionnaire!Drucktitel</vt:lpstr>
      <vt:lpstr>Register!Drucktitel</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Blockeel Johan</cp:lastModifiedBy>
  <cp:lastPrinted>2015-09-16T12:49:58Z</cp:lastPrinted>
  <dcterms:created xsi:type="dcterms:W3CDTF">2012-01-04T16:00:22Z</dcterms:created>
  <dcterms:modified xsi:type="dcterms:W3CDTF">2021-11-04T13:04:51Z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