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autoCompressPictures="0" defaultThemeVersion="124226"/>
  <mc:AlternateContent xmlns:mc="http://schemas.openxmlformats.org/markup-compatibility/2006">
    <mc:Choice Requires="x15">
      <x15ac:absPath xmlns:x15ac="http://schemas.microsoft.com/office/spreadsheetml/2010/11/ac" url="C:\Users\Olympia\My Tresors\3. The VCA Studies\14. Tanzania - Coffee\5. Final Report\"/>
    </mc:Choice>
  </mc:AlternateContent>
  <xr:revisionPtr revIDLastSave="0" documentId="8_{A150C95E-65A0-4666-A563-09790CA30922}" xr6:coauthVersionLast="41" xr6:coauthVersionMax="41" xr10:uidLastSave="{00000000-0000-0000-0000-000000000000}"/>
  <bookViews>
    <workbookView xWindow="-108" yWindow="-108" windowWidth="23256" windowHeight="12600" activeTab="2" xr2:uid="{00000000-000D-0000-FFFF-FFFF00000000}"/>
  </bookViews>
  <sheets>
    <sheet name="Profile" sheetId="1" r:id="rId1"/>
    <sheet name="Register" sheetId="2" r:id="rId2"/>
    <sheet name="Questionnaire" sheetId="3" r:id="rId3"/>
    <sheet name="Guidance" sheetId="4" r:id="rId4"/>
    <sheet name="Sheet1" sheetId="5" r:id="rId5"/>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10" i="4" l="1"/>
  <c r="A11" i="4"/>
  <c r="E117" i="3"/>
  <c r="E118" i="3"/>
  <c r="E119" i="3"/>
  <c r="E120" i="3"/>
  <c r="D120" i="3"/>
  <c r="I120" i="3"/>
  <c r="J120" i="3"/>
  <c r="E112" i="3"/>
  <c r="E113" i="3"/>
  <c r="E114" i="3"/>
  <c r="E115" i="3"/>
  <c r="D115" i="3"/>
  <c r="I115" i="3"/>
  <c r="J115" i="3"/>
  <c r="E108" i="3"/>
  <c r="E109" i="3"/>
  <c r="E110" i="3"/>
  <c r="D110" i="3"/>
  <c r="I110" i="3"/>
  <c r="J110" i="3"/>
  <c r="E103" i="3"/>
  <c r="E104" i="3"/>
  <c r="E105" i="3"/>
  <c r="E106" i="3"/>
  <c r="D106" i="3"/>
  <c r="I106" i="3"/>
  <c r="J106" i="3"/>
  <c r="E97" i="3"/>
  <c r="E98" i="3"/>
  <c r="E99" i="3"/>
  <c r="E100" i="3"/>
  <c r="D100" i="3"/>
  <c r="I100" i="3"/>
  <c r="J100" i="3"/>
  <c r="E93" i="3"/>
  <c r="E94" i="3"/>
  <c r="E95" i="3"/>
  <c r="D95" i="3"/>
  <c r="I95" i="3"/>
  <c r="J95" i="3"/>
  <c r="E87" i="3"/>
  <c r="E88" i="3"/>
  <c r="E89" i="3"/>
  <c r="E90" i="3"/>
  <c r="E91" i="3"/>
  <c r="D91" i="3"/>
  <c r="I91" i="3"/>
  <c r="J91" i="3"/>
  <c r="E82" i="3"/>
  <c r="E83" i="3"/>
  <c r="E84" i="3"/>
  <c r="D84" i="3"/>
  <c r="J84" i="3"/>
  <c r="E77" i="3"/>
  <c r="E78" i="3"/>
  <c r="E79" i="3"/>
  <c r="E80" i="3"/>
  <c r="D80" i="3"/>
  <c r="I80" i="3"/>
  <c r="J80" i="3"/>
  <c r="E73" i="3"/>
  <c r="E74" i="3"/>
  <c r="E75" i="3"/>
  <c r="D75" i="3"/>
  <c r="J75" i="3"/>
  <c r="E69" i="3"/>
  <c r="E70" i="3"/>
  <c r="E71" i="3"/>
  <c r="D71" i="3"/>
  <c r="J71" i="3"/>
  <c r="E64" i="3"/>
  <c r="E65" i="3"/>
  <c r="E66" i="3"/>
  <c r="D66" i="3"/>
  <c r="I66" i="3"/>
  <c r="J66" i="3"/>
  <c r="E58" i="3"/>
  <c r="E59" i="3"/>
  <c r="E60" i="3"/>
  <c r="E61" i="3"/>
  <c r="E62" i="3"/>
  <c r="D62" i="3"/>
  <c r="I62" i="3"/>
  <c r="J62" i="3"/>
  <c r="E51" i="3"/>
  <c r="E52" i="3"/>
  <c r="E53" i="3"/>
  <c r="E54" i="3"/>
  <c r="E55" i="3"/>
  <c r="E56" i="3"/>
  <c r="D56" i="3"/>
  <c r="I56" i="3"/>
  <c r="J56" i="3"/>
  <c r="E45" i="3"/>
  <c r="E46" i="3"/>
  <c r="E47" i="3"/>
  <c r="E48" i="3"/>
  <c r="E49" i="3"/>
  <c r="D49" i="3"/>
  <c r="I49" i="3"/>
  <c r="J49" i="3"/>
  <c r="E41" i="3"/>
  <c r="E42" i="3"/>
  <c r="E43" i="3"/>
  <c r="D43" i="3"/>
  <c r="J43" i="3"/>
  <c r="E34" i="3"/>
  <c r="E35" i="3"/>
  <c r="E36" i="3"/>
  <c r="E37" i="3"/>
  <c r="E38" i="3"/>
  <c r="D38" i="3"/>
  <c r="I38" i="3"/>
  <c r="J38" i="3"/>
  <c r="E28" i="3"/>
  <c r="E29" i="3"/>
  <c r="E30" i="3"/>
  <c r="E31" i="3"/>
  <c r="E32" i="3"/>
  <c r="D32" i="3"/>
  <c r="I32" i="3"/>
  <c r="J32" i="3"/>
  <c r="E12" i="3"/>
  <c r="E13" i="3"/>
  <c r="E14" i="3"/>
  <c r="D14" i="3"/>
  <c r="I14" i="3"/>
  <c r="J14" i="3"/>
  <c r="E19" i="3"/>
  <c r="E20" i="3"/>
  <c r="E21" i="3"/>
  <c r="D21" i="3"/>
  <c r="I21" i="3"/>
  <c r="J21" i="3"/>
  <c r="H33" i="2"/>
  <c r="G18" i="1"/>
  <c r="A12" i="4"/>
  <c r="A13" i="4"/>
  <c r="A15" i="4"/>
  <c r="A16" i="4"/>
  <c r="A17" i="4"/>
  <c r="A18" i="4"/>
  <c r="A20" i="4"/>
  <c r="H39" i="2"/>
  <c r="L6" i="2"/>
  <c r="I39" i="2"/>
  <c r="I38" i="2"/>
  <c r="I37" i="2"/>
  <c r="I36" i="2"/>
  <c r="I35" i="2"/>
  <c r="I33" i="2"/>
  <c r="I32" i="2"/>
  <c r="I31" i="2"/>
  <c r="I30" i="2"/>
  <c r="H28" i="2"/>
  <c r="I28" i="2"/>
  <c r="I27" i="2"/>
  <c r="I26" i="2"/>
  <c r="I25" i="2"/>
  <c r="I24" i="2"/>
  <c r="H22" i="2"/>
  <c r="I22" i="2"/>
  <c r="I21" i="2"/>
  <c r="I20" i="2"/>
  <c r="I19" i="2"/>
  <c r="I18" i="2"/>
  <c r="I17" i="2"/>
  <c r="H15" i="2"/>
  <c r="I15" i="2"/>
  <c r="I14" i="2"/>
  <c r="I13" i="2"/>
  <c r="I12" i="2"/>
  <c r="H10" i="2"/>
  <c r="I10" i="2"/>
  <c r="I9" i="2"/>
  <c r="I8" i="2"/>
  <c r="I7" i="2"/>
  <c r="I6" i="2"/>
  <c r="E25" i="3"/>
  <c r="E24" i="3"/>
  <c r="E16" i="3"/>
  <c r="E17" i="3"/>
  <c r="E9" i="3"/>
  <c r="E8" i="3"/>
  <c r="E7" i="3"/>
  <c r="E6" i="3"/>
  <c r="E5" i="3"/>
  <c r="E10" i="3"/>
  <c r="E26" i="3"/>
  <c r="A32" i="2"/>
  <c r="A31" i="2"/>
  <c r="A30" i="2"/>
  <c r="A29" i="2"/>
  <c r="A18" i="1"/>
  <c r="F100" i="3"/>
  <c r="B32" i="2"/>
  <c r="B31" i="2"/>
  <c r="F91" i="3"/>
  <c r="B30" i="2"/>
  <c r="L5" i="2"/>
  <c r="L4" i="2"/>
  <c r="C30" i="2"/>
  <c r="F95" i="3"/>
  <c r="D1" i="2"/>
  <c r="G1" i="2"/>
  <c r="J1" i="3"/>
  <c r="D1" i="3"/>
  <c r="B1" i="3"/>
  <c r="A1" i="2"/>
  <c r="D32" i="2"/>
  <c r="C32" i="2"/>
  <c r="D31" i="2"/>
  <c r="C31" i="2"/>
  <c r="D30" i="2"/>
  <c r="B33" i="2"/>
  <c r="L7" i="2"/>
  <c r="L3" i="2"/>
  <c r="A38" i="2"/>
  <c r="A37" i="2"/>
  <c r="A36" i="2"/>
  <c r="A35" i="2"/>
  <c r="A34" i="2"/>
  <c r="A19" i="1"/>
  <c r="A27" i="2"/>
  <c r="A26" i="2"/>
  <c r="A25" i="2"/>
  <c r="A24" i="2"/>
  <c r="A23" i="2"/>
  <c r="A17" i="1"/>
  <c r="A21" i="2"/>
  <c r="A20" i="2"/>
  <c r="A19" i="2"/>
  <c r="A18" i="2"/>
  <c r="A17" i="2"/>
  <c r="A16" i="2"/>
  <c r="A16" i="1"/>
  <c r="A14" i="2"/>
  <c r="A13" i="2"/>
  <c r="A12" i="2"/>
  <c r="A11" i="2"/>
  <c r="A15" i="1"/>
  <c r="A5" i="2"/>
  <c r="A14" i="1"/>
  <c r="A9" i="2"/>
  <c r="A8" i="2"/>
  <c r="A7" i="2"/>
  <c r="A6" i="2"/>
  <c r="D18" i="1"/>
  <c r="C33" i="2"/>
  <c r="C18" i="1"/>
  <c r="D33" i="2"/>
  <c r="E18" i="1"/>
  <c r="F18" i="1"/>
  <c r="D26" i="3"/>
  <c r="I26" i="3"/>
  <c r="J26" i="3"/>
  <c r="D17" i="3"/>
  <c r="F49" i="3"/>
  <c r="D10" i="3"/>
  <c r="I10" i="3"/>
  <c r="J10" i="3"/>
  <c r="B6" i="2"/>
  <c r="C6" i="2"/>
  <c r="F80" i="3"/>
  <c r="B26" i="2"/>
  <c r="C26" i="2"/>
  <c r="F75" i="3"/>
  <c r="B25" i="2"/>
  <c r="C25" i="2"/>
  <c r="F71" i="3"/>
  <c r="F19" i="1"/>
  <c r="G12" i="1"/>
  <c r="F17" i="1"/>
  <c r="F14" i="1"/>
  <c r="F15" i="1"/>
  <c r="I15" i="1"/>
  <c r="I19" i="1"/>
  <c r="I14" i="1"/>
  <c r="I20" i="1"/>
  <c r="I17" i="1"/>
  <c r="I16" i="1"/>
  <c r="G19" i="1"/>
  <c r="G17" i="1"/>
  <c r="G14" i="1"/>
  <c r="G15" i="1"/>
  <c r="G16" i="1"/>
  <c r="F16" i="1"/>
  <c r="I17" i="3"/>
  <c r="B24" i="2"/>
  <c r="C24" i="2"/>
  <c r="F84" i="3"/>
  <c r="F62" i="3"/>
  <c r="F106" i="3"/>
  <c r="B38" i="2"/>
  <c r="C38" i="2"/>
  <c r="F115" i="3"/>
  <c r="F66" i="3"/>
  <c r="F38" i="3"/>
  <c r="B14" i="2"/>
  <c r="C14" i="2"/>
  <c r="F56" i="3"/>
  <c r="B12" i="2"/>
  <c r="C12" i="2"/>
  <c r="F26" i="3"/>
  <c r="F21" i="3"/>
  <c r="F17" i="3"/>
  <c r="J17" i="3"/>
  <c r="B8" i="2"/>
  <c r="C8" i="2"/>
  <c r="D24" i="2"/>
  <c r="D12" i="2"/>
  <c r="B36" i="2"/>
  <c r="C36" i="2"/>
  <c r="F110" i="3"/>
  <c r="B19" i="2"/>
  <c r="C19" i="2"/>
  <c r="B18" i="2"/>
  <c r="C18" i="2"/>
  <c r="B21" i="2"/>
  <c r="C21" i="2"/>
  <c r="B17" i="2"/>
  <c r="C17" i="2"/>
  <c r="B13" i="2"/>
  <c r="C13" i="2"/>
  <c r="B9" i="2"/>
  <c r="C9" i="2"/>
  <c r="F32" i="3"/>
  <c r="F14" i="3"/>
  <c r="F43" i="3"/>
  <c r="F120" i="3"/>
  <c r="F10" i="3"/>
  <c r="B15" i="2"/>
  <c r="C15" i="2"/>
  <c r="D21" i="2"/>
  <c r="D19" i="2"/>
  <c r="D18" i="2"/>
  <c r="D9" i="2"/>
  <c r="B35" i="2"/>
  <c r="C35" i="2"/>
  <c r="B37" i="2"/>
  <c r="C37" i="2"/>
  <c r="B27" i="2"/>
  <c r="D14" i="2"/>
  <c r="D17" i="2"/>
  <c r="D25" i="2"/>
  <c r="B20" i="2"/>
  <c r="D13" i="2"/>
  <c r="B7" i="2"/>
  <c r="D8" i="2"/>
  <c r="B28" i="2"/>
  <c r="C28" i="2"/>
  <c r="C27" i="2"/>
  <c r="B22" i="2"/>
  <c r="C22" i="2"/>
  <c r="C20" i="2"/>
  <c r="D15" i="2"/>
  <c r="E15" i="1"/>
  <c r="B10" i="2"/>
  <c r="C10" i="2"/>
  <c r="C7" i="2"/>
  <c r="B39" i="2"/>
  <c r="C39" i="2"/>
  <c r="C15" i="1"/>
  <c r="D37" i="2"/>
  <c r="D27" i="2"/>
  <c r="D20" i="2"/>
  <c r="D15" i="1"/>
  <c r="D7" i="2"/>
  <c r="D38" i="2"/>
  <c r="D36" i="2"/>
  <c r="D35" i="2"/>
  <c r="D26" i="2"/>
  <c r="D6" i="2"/>
  <c r="D22" i="2"/>
  <c r="E16" i="1"/>
  <c r="D39" i="2"/>
  <c r="E19" i="1"/>
  <c r="D17" i="1"/>
  <c r="D28" i="2"/>
  <c r="E17" i="1"/>
  <c r="C17" i="1"/>
  <c r="C16" i="1"/>
  <c r="D16" i="1"/>
  <c r="D10" i="2"/>
  <c r="E14" i="1"/>
  <c r="C14" i="1"/>
  <c r="C19" i="1"/>
  <c r="D19" i="1"/>
  <c r="D14" i="1"/>
</calcChain>
</file>

<file path=xl/sharedStrings.xml><?xml version="1.0" encoding="utf-8"?>
<sst xmlns="http://schemas.openxmlformats.org/spreadsheetml/2006/main" count="476" uniqueCount="282">
  <si>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</si>
  <si>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</si>
  <si>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</si>
  <si>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</si>
  <si>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</si>
  <si>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</si>
  <si>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</si>
  <si>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</si>
  <si>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</si>
  <si>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</si>
  <si>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</si>
  <si>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</si>
  <si>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</si>
  <si>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</si>
  <si>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</si>
  <si>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</si>
  <si>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</si>
  <si>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</si>
  <si>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</si>
  <si>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</si>
  <si>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</si>
  <si>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</si>
  <si>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</si>
  <si>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</si>
  <si>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</si>
  <si>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</si>
  <si>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</si>
  <si>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</si>
  <si>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</si>
  <si>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</si>
  <si>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</si>
  <si>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</si>
  <si>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</si>
  <si>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</si>
  <si>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</si>
  <si>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</si>
  <si>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</si>
  <si>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</si>
  <si>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</si>
  <si>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</si>
  <si>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</si>
  <si>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</si>
  <si>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</si>
  <si>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</si>
  <si>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</si>
  <si>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</si>
  <si>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</si>
  <si>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</si>
  <si>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</si>
  <si>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</si>
  <si>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</si>
  <si>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</si>
  <si>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</si>
  <si>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</si>
  <si>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</si>
  <si>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</si>
  <si>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</si>
  <si>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</si>
  <si>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</si>
  <si>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</si>
  <si>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</si>
  <si>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</si>
  <si>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</si>
  <si>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</si>
  <si>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</si>
  <si>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</si>
  <si>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</si>
  <si>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</si>
  <si>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</si>
  <si>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</si>
  <si>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</si>
  <si>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</si>
  <si>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</si>
  <si>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</si>
  <si>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</si>
  <si>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</si>
  <si>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</si>
  <si>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</si>
  <si>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</si>
  <si>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</si>
  <si>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</si>
  <si>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</si>
  <si>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</si>
  <si>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</si>
  <si>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</si>
  <si>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</si>
  <si>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</si>
  <si>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</si>
  <si>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</si>
  <si>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</si>
  <si>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</si>
  <si>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</si>
  <si>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</si>
  <si>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</si>
  <si>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</si>
  <si>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</si>
  <si>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</si>
  <si>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</si>
  <si>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</si>
  <si>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</si>
  <si>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</si>
  <si>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</si>
  <si>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</si>
  <si>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</si>
  <si>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</si>
  <si>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</si>
  <si>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</si>
  <si>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</si>
  <si>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</si>
  <si>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</si>
  <si>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</si>
  <si>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</si>
  <si>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</si>
  <si>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</si>
  <si>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</si>
  <si>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</si>
  <si>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</si>
  <si>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</si>
  <si>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</si>
  <si>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</si>
  <si>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</si>
  <si>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</si>
  <si>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</si>
  <si>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</si>
  <si>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</si>
  <si>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</si>
  <si>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</si>
  <si>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</si>
  <si>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</si>
  <si>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</si>
  <si>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</si>
  <si>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</si>
  <si>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</si>
  <si>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</si>
  <si>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</si>
  <si>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</si>
  <si>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</si>
  <si>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</si>
  <si>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</si>
  <si>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</si>
  <si>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</si>
  <si>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</si>
  <si>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</si>
  <si>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</si>
  <si>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</si>
  <si>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</si>
  <si>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</si>
  <si>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</si>
  <si>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</si>
  <si>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</si>
  <si>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</si>
  <si>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</si>
  <si>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</si>
  <si>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</si>
  <si>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</si>
  <si>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</si>
  <si>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</si>
  <si>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</si>
  <si>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</si>
  <si>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</si>
  <si>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</si>
  <si>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</si>
  <si>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</si>
  <si>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</si>
  <si>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</si>
  <si>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</si>
  <si>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</si>
  <si>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</si>
  <si>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</si>
  <si>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</si>
  <si>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</si>
  <si>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</si>
  <si>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</si>
  <si>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</si>
  <si>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</si>
  <si>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</si>
  <si>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</si>
  <si>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</si>
  <si>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</si>
  <si>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</si>
  <si>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</si>
  <si>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</si>
  <si>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</si>
  <si>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</si>
  <si>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</si>
  <si>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</si>
  <si>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</si>
  <si>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</si>
  <si>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</si>
  <si>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</si>
  <si>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</si>
  <si>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</si>
  <si>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</si>
  <si>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</si>
  <si>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</si>
  <si>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</si>
  <si>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</si>
  <si>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</si>
  <si>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</si>
  <si>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</si>
  <si>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</si>
  <si>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</si>
  <si>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</si>
  <si>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</si>
  <si>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</si>
  <si>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</si>
  <si>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</si>
  <si>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</si>
  <si>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</si>
  <si>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</si>
  <si>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</si>
  <si>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</si>
  <si>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</si>
  <si>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</si>
  <si>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</si>
  <si>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</si>
  <si>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</si>
  <si>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</si>
  <si>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</si>
  <si>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 xml:space="preserve">The Government of Tanzania is a signatory to the United Nations Convention on the Rights of Persons with Disabilities (CRPD) and integrating people with disabilities in national poverty reduction strategies, and most recently, through the enactment of the Persons with Disabilities Act of 2010. However, the Government of Tanzania has limited resources to ensure the implementation of legislation that regulates the labour market in the formal sector, and does not cover the vast majority of the labour force that operate in the informal economy, estimated to be nearly 85 percent (ILO 2016). </t>
  </si>
  <si>
    <t>Those formally employed by coffee states and processors fall under the protection of Tanzanian labour laws.  Where the Tanzanian companies sell to a direct exporter, or sell coffee under internationally recognised certification standards  (UTZ, Rainforest Alliance, Organic, etc) their employee wellfare will also be audited against any associated third party standards and guidelines. The VC4D study met vulnerable women who had been offered employment to hand sort coffee beans, as a direct result of the premium earned from certified coffee.  However, the majority of the labour force in the coffee sector is employed on a casual or informal basis, and the terms of employment are more locally applied.</t>
  </si>
  <si>
    <t>Tanzania is a signatory to all 8 fundamental ILO international labour conventions, and to a further 28 other conventions the right of association and compensation for accidents for agricultural workers.  New labour law Regulations were gazetted and came into effect on 24 February 2017; the Employment and Labour Relations (General) Regulations 2017 (GN 47 2017).  Tanzania is a State party to ICESCR.  A National Human Rights Action Plan (2013 - 2017) was prepared based on recommendations and concluding observations of the UN Human Rights Treaty Bodies and commitments made by the Government in the Universal Periodic Review (UPR) of the United Nations Human Rights Council (2011). An evaluation of the NHRAP was commissioned at the end of 2017.</t>
  </si>
  <si>
    <t>Tanzanian labour law allows for workers to form and join unions, bargain collectively, and conduct strikes.  The 2014 Integrated Labour Force Survey found that only 1.1 percent of private sector employees involved in the agriculture sector were members of trade unions or employees associations, of which 1.2 percent were women. The study found no evidence of CBAs related to the coffee sector.  With the vast majority of employment within the coffee sector falling within the informal sector, or casual employment, the majority of the workforce will not benefit from this element of the Tanzanian labour laws.</t>
  </si>
  <si>
    <t xml:space="preserve">According to the Tanzanian Law of the Child Act, 2009 (Section 4) (1), a child is defined as a person below the age of 18 years. The Tanzanian Employment and Labour Relations Act, 2004 (section 5) (1) provides for the minimum age of employment for children as 14 years and above; 14 years for light work and 15 years for work that is not hazardous to the child’s development. However, the capacity to monitor implementation is limited, and the Employment Act only covers the formal sector.  The Tanzanian Mainland National Child Labour Survey (2014) concluded that agriculture accounted for 94.1 percent of working children, with 24.6 percent of 5 to 14 year olds combining work and school. In Mbeya and Songwe Regions, the VC4D Team were told by several key informants that children are known to be involved in harvesting coffee. Older children (&lt;14yrs) were said to be seeking employment as coffee pickers in their own right, but the practice of paying labourers by the bucket full of cherries also encourages some families to involve younger children in the harvest.  A study carried out in 2012 surveyed pupils and teachers from three community secondary schools in Mbeya Rural District regarding perceptions of truancy. It concluded that, amongst the economic factors that may cause absence from school, child labour was seen as the most common (45.8 percent) followed by parent’s inability to pay school expenses (36.1 percent). Some children were also perceived as being involved in petty trading (20.8 percent). </t>
  </si>
  <si>
    <t>The vast majority of stakeholder feedback linked to child labour was associated with harvesting coffee.  While it may be hard work, it is not an inherently risky activity.  Thre was no evidence of child labour in processing factories, where machinery and heavy lifitng pose the greatest risks.  There may be a small risk of exposure to agrochecmicals in the hime enviroment.</t>
  </si>
  <si>
    <t xml:space="preserve">The majorit of labour is employed on a casual or informal basis.  Informal employment reduces the degree to which labourers can benefit from relevant occupational health and safety legislation and access to occupational health services.  Coffee companies, estates and processing factories must adhere to Tanzanian labour laws, and those producing certified coffee must also adhere to these third party standards.  The VC4D study saw safety equipment being used in the processing factories (dust masks and overalls).  Dust and endotoxin exposure, plus exposure to moving machinary and lifting heavy weights are the main risks associated with coffee processing and warehousing.  At the farm level, the main health and safety concerns are likely to be agrochemical exposure and long working hours.  </t>
  </si>
  <si>
    <t>The Tanzanian Government has established a minimum wage for agricultural workers which positively benefits all those formally employed within the sector.  However, the majority of work is seasonal and people are employed on a casual and informal basis.  Peak employment takes place during harvest season (May - August), when coffee cherries are picked and processed through to green bean stage.  Where paid labour is used to harvest coffee, remuneration is done on a piecework basis, by the amount of cherry picked.  It can be difficult for an individual to pick sufficient cherry to match the minimum daily wage rate.</t>
  </si>
  <si>
    <t xml:space="preserve">There are a number of barriers to youth becoming involved in coffee production.  Access to sufficient land, either through inheritence or purchase, is a key blockage.  Capital and time are also needed before a new area of coffee becomes economically productive, both of which can be challenging for young farmers.  Many youth see coffee as being useful more for security against loans which they then can use for other enterprises, such as boda boda.  </t>
  </si>
  <si>
    <t>The VC4D study found no evidence of forced labour during the study</t>
  </si>
  <si>
    <t>See 2.1.2.</t>
  </si>
  <si>
    <t xml:space="preserve">The Tanzanian Bureau of Statistics estimates the number of small scale coffee farmers to be 450,000.  However, only 259,000 are registered with the TCB, and it is estimated that this represents 70 percent of existing farms.  The number of registered coffee farms in Songwe/Mbeya is one of the lowest in the country, making it difficult to know exactly how many are participating in the CVC from the region, although there is an ongoing programme to register all farmers in Tanzania. The 2014/15 Annual Agricultural Sample Survey (AASS) estimates that 95 percent of all farms in the Songwe and Mbeya Regions are still unregistered, which accounts for an estimated 667,244 farms. This compares to only 58.7 percent of farms being unregistered in Kilimanjaro region, and 51 percent in Arusha region. </t>
  </si>
  <si>
    <t>See 3.1.2. below.  While women are very active in the CVC, there are certain areas where they are exluded.  The most important ones being: (1) ownership/inheritance of land which impacts on their ability to become coffee farmers in their own right, (2) access to/control over the income from coffee at the household level, (3) decision making.  NGOs and District Government are actively working with commnities in Songwe and Mbeya Regions to include women in representative farmer groups, raise awareness of the benefits of (and skills in) shared household budgetin, (3) raise awareness of workload/nutrition/childcare.</t>
  </si>
  <si>
    <t>Women are very active in the value chain, although the level to which they benefit from it is limited.  Women provide the majority of labour capacity during production, either working on their household farm and/or as labourers on other farms and estates. Very few women legally own their own coffee farms, but as widdows, they often have management control/benefit on behalf of the family. During procesing, women make up the majority of the workforce on some tasks, such as hand sorting, drying and fetching water for wet processing at home.  Men are the main workforce where tasks involve machinary and heavy lifting.  At SHF level, it is men who are predominantly responsible for marketing coffee.</t>
  </si>
  <si>
    <t>While women are very active in the value chain, and derive income earning opportunities from it, they still have limited representation as coffee farmers in their own right or access to the income from selling coffee harvest</t>
  </si>
  <si>
    <t>Traditionally, assets are owned or controlled by the head of the household, which is usually a man.  The degree of access and control over assets by members of the household will vary depending on the attitudes, values and culture of the members. Women were not encouraged to own things like motorbikes, but were free to use the money they had earned on clothes, household items and school fees.  Under Tanzanian law, women have greater rights to inheritence of assets than ever before, but in reality inheritence is still based on a more traditional, patriarchal system. Women can rent land in their own right, and cultivate annual crops, over which they have control.</t>
  </si>
  <si>
    <t>Tanzanian law grants women the right to own their own land, and they can also rent land in their name.    However, most land in Songwe and Mbeya Regions are still administered along traditional lines, with only a small proportion of farm land having been registered and given legal title.  The majority of women have access to land through their husband, or rent land on an anual basis.  Widdows often inherit management responsibility of coffee stands, and control of the benefits on behalf of the family, but do not technically own the land (which is most likely to have passed to a male heir, who may not be resident at the farm).</t>
  </si>
  <si>
    <t>The VC4D found that a proportion of women use mobile banking, and have access to small scale savings/loans facilities by being a member of a group such as a SACCO or women's group (often supported by an NGO).  Very few women appear o have a bank account in their own name.  The distance from formal bank services, level of interest and need for collateral, makes it difficult for many SHF to access credit, irrespective of gender.</t>
  </si>
  <si>
    <t xml:space="preserve">Access to formal extension services appear to be limited in Songwe &amp; Mbeya Region, and most SHF will get information from fellow farmers, NGOs, dealers and private traders.  Women are often responsible for staple crops such as maize, beans and ground nuts, for example, and will take an active role in decisions relating to these crops.Their role in coffee production, in terms of accessing services, is likely to be limited. </t>
  </si>
  <si>
    <t>Women do participate in decision makign at household level, but the degree to which they have control and influence will vary depending on the culture and values of the household.  There are/have been many initiatives supported by NGOs to include women more actively in groups/decision making involving coffee production, and the situation is improving.  There are women in farmers groups, often inheriting their position from their husbands.  However, coffee is still considered a mans crop, and it is men who largely control marketing the coffee crop and recieve the money for it.</t>
  </si>
  <si>
    <t>Women largely take responsibility for staple crops such as maize, beans and groundnuts, and will engage in petty trading activities (selling roasted banana, green maize or home produced 'snacks') to earn extra income.  Women make up the majority of hired labour during harvesting.   They will juggle domestic responsibilities with other tasks.  in Songwe and Mbeya, women's workload is often cited as one of the main reasons for child stunting as it prevents mothers from caring for their children adequately during the day.</t>
  </si>
  <si>
    <t>Women have access to, and control over, a range of income streams including; selling certain farm produce, enage in petty trading activities, labour on neighbouring farms/estates, and will sometimes 'side sell' a small proportion of the coffee harvest to local traders in order to access some of the value of the harvest.  The money women earn is most often used for domestic purposes; buying food and clothing, paying medical costs and school expenses.  Women often have to manage their money in such a way as to make up the shortfall in the household budget in these areas.  However, women's income streams tend to be low value, and so they have limited capital.  There are examples of organised womens groups who have successfully built up sufficient capital based on savings and small enterprises to be 'less dependent' on their husband's income, and better able to cover critical outlays such as school expenses for their children.</t>
  </si>
  <si>
    <t>See. 3.3.3</t>
  </si>
  <si>
    <t>See 3.2.1., 3.2.2</t>
  </si>
  <si>
    <t xml:space="preserve">The VC4D study did not come across anyone who was a member of a trade union.  Women do participate in coffee related Farmers Groups and AMCOS, often representing their husband/household or having inherited his position (where the husband is deceased). Women are members of savings/loands groups such as SACCOS, and formal and informal women's groups.  </t>
  </si>
  <si>
    <t>The VC4D found very little evidence of women in leadership positions within coffee groups, although there is considerable work being done by NGOs such as HNRS to include women in groups and decision making. Women do play an active role in other types of group, such as SACCOS and women's groups. Women do hold responsible positions within District Government, NGOS and Private Sector companies.</t>
  </si>
  <si>
    <t xml:space="preserve">The VC4D Team saw women from SHF households actively participating in discussions when the group was made up of women, or on a 1:1 basis.  Where women were in the company of men, they often did not speak unless asked a direct question or encouraged to comment.  </t>
  </si>
  <si>
    <t>At the SHF level, the VC4D study concluded that women have very little influence beyond household decision making.  Women are able to influence as employees of local government, NGOs or private sector companies.</t>
  </si>
  <si>
    <t>The VC4D study concluded that in Songwe and Mbeya, women's workload was considerably greater than mens. Women were responsible for domestic tasks such as child care, food, etc. and also for the lions share of farm work.</t>
  </si>
  <si>
    <t>Most activities associated with coffee production are manual tasks (e.g. harvesting, pruning, planting, weeding).  Where women take part in processing, these are often tasks requiring manual dexterity and attention to detail (e.g. hand sorting and drying)</t>
  </si>
  <si>
    <t xml:space="preserve">The money earned from coffee sales is essential for covering the cost of inputs (agrochemical and labour), not just for the coffee crop itself (DH, 2018), but also for the other crops grown on SHF (food staples, local cash crops, etc) and so coffee has an influence over farm productivity in Songwe and Mbeya.     </t>
  </si>
  <si>
    <t xml:space="preserve">Songwe and Mbeya make up two of the regions considered the 'bread basket' of Tanzania, in that their produce contributes a substantial share of domestic staple food needs. Prices for staples in Mbeya market are one of the lowest in the country, due to amount of supply.  Smallholder farmers in Songwe and Mbeya are in a better position to meet their household food needs, than other areas of the country although many still experience a 'hunger period' between November - February, either because household stocks have run out and income earning options are very limited (people don't have money to buy with, and sellers don't have customers).  </t>
  </si>
  <si>
    <t>The VC4D found no evidence that coffee influenced the price of goods in the market.</t>
  </si>
  <si>
    <t>Smallholder coffee farmers in Songwe and Mbeya potentially have more income to spend on food needs than farmers without an equivalent cash crop.  However, household financial dynamics will dictate how much is coffee income is spent on food, as it is largely controlled by men.  Coffee income helps pay for agricultural inputs, school expenses, housing maintenance and medical costs.  Coffee can provide a safety net against food shortages.  Women often sell a small proportion of the coffee harvest in order to access some of the value of the crop, and use the money to meet domestic needs.  Additional research would need to be carried out to see if there was a correlation between coffee farming and stunting/food security compared to non-coffee farmers.</t>
  </si>
  <si>
    <t>Songwe and Mbeya have some of the highest rates of stunting in Tanzania.  This is the result of a combination of factors including; women's workload impacting on the effective childcare and having time to provide a nutritious diet for themeselves and their families.  The staple diet is maize and beans.  Some traditional practices also reduce the nutritional quality of women's diets (e.g. pregnant women are not supposed to eat eggs).  Overall, the diversity of crops grown on SHF in Songwe and Mbeya (and across many other parts of Tanzania) is limited, compared to the regions agricultural potential, and this impacts on dietary diversity. Considerable work is being done by NGOs and District Government to raise awareness of good nutrition and child care, and progress is being made.</t>
  </si>
  <si>
    <t>See 4.3.2.</t>
  </si>
  <si>
    <t xml:space="preserve">Smallholder coffee farmers in Songwe and Mbeya potentially have more income to spend on food needs than farmers without an equivalent cash crop.  Coffee can provide a safety net against food shortages.  However, household financial dynamics will dictate how much is coffee income is spent on food, as it is largely controlled by men.  Coffee income is used to cover teh cost of agricultrual inputs, not just for coffee but for staple food crops, and so it has an influence over farm productivity.  However, fluctuating market prices does impact on coffee income.  Women often sell a small proportion of the coffee harvest in order to access some of the value of the crop, and use the money to meet domestic needs.  Additional research would need to be carried out to see if there i a correlation between coffee farming and stunting/food security compared to non-coffee farmers. </t>
  </si>
  <si>
    <t>The VC4D study took place shortly after the announcement of changes in the coffee sector rules (January 2018) making AMCOS responsible for all marketing of SHF coffee.  Up to this point, in Songwe and Mbeya, AMCOS were not popular and the groups had been in decline to the point where only a few were still active. Farmers Groups became the most common groups operating in the region.  The main difference between FG and AMCOS are the number of members, and the legal status of the organisation and rules governing governance.  Some FG were formed under the influence of private traders, while many others have been formed by a collective of friends/neighbours.  At the time of the study, there was considerable confusion around what role, if any, FG would have going forward.  Some FG were attempting to register as AMCOS, and most had lost/were losing the support of the private sector, with limited support available from District Government to help farmers adjust to the changes.</t>
  </si>
  <si>
    <t xml:space="preserve">AMCOS are governed under rules laid down by GoT, and must be registered.  AMCOS are governed by a leadership committee that is nominally accountable to the members. AMCOS became unpopular among many coffee farmers in Songwe and Mbeya through mismanagement, cumbersome proceedures, lack of  transparency, high administrative costs and lack of reliability/flexibility.  Many who took up leadership positions were not farmers, and so had different interests from the members.  Farmers Groups are much smaller, and the relationship between members is often closer and more direct.  The degree of accountability will depend on how the FG was set up, and in whos interests.   </t>
  </si>
  <si>
    <t>Only one repreesntative of each smallholder farm can be an AMCO member, and there can be only one AMCO operating in each community.  Criteria for membership of an AMCO is that the person/household grows coffee.  A Farmers Group will be made up of individuals who are likely to be known to each other, and members will be selected on the basis of criteria set either by the group itself or by the organisation that it is working with.  HNRS has helped to establish a number of coffee farmer groups, and helped them establish their own criteria for membership.  Farmers have chosen to associate with people they know, trust and who share the value of the group and are of a similar socio-economic standing.</t>
  </si>
  <si>
    <t xml:space="preserve">Most AMCOS and FG focus on markeing coffee, in order to 'bulk' the output from many farms and access the auction or private sector buyers.  However, this often means that coffee of different quality is mixed together, so that some farmers do not benefit from producing good quality cherry.  Farmers have no influence over the price they can get at auction, beyond the ability to differentiate between better quality coffee from poorer quality.  AMCOS and FG are also best placed to access input markets, as they can buy items in bulk and benefit from economies of scale, assuming the group has access to sufficient capital.  FG have accesssed credit services on behalf of their members, but the new rules appear to prevent AMCOS from being able to do so.   </t>
  </si>
  <si>
    <t xml:space="preserve">Most farmers have relied on fellow farmers, and private companies for information, training and support on GAP and other aspects of coffee production.  Government extension services are limited, but also available.  Most farmers appear to receive information on market price through the auction once their coffee is sold.   </t>
  </si>
  <si>
    <t xml:space="preserve">At the time of the VC4D study, there was a general perception that private companies were exploiting smallholder coffee farmers.  However, most SHF coffee farmers were dependent on private companies to provide inputs, and feedback from study participants sugges that the price they obtained from sales to private sector buyers (at harvest) were better, and more reliable, than prices obtained through AMCOS and the auction.  It was not uncommon to hear of farmers who had taken inputs given to them by private buyers on other crops, or then sell the harvested coffee soemwhere else.  The VC4D was told that most farmers were selling a proportion of their crop throught the auction, and a proportion to private buyers.  We also heard of private companies lending money to farmers, or buying equipment, and taking repayments from coffee sales in a way that was not transparent to the farmer.  Banks were largely mistrusted by farmers, who complained that they were inflexible and the rates of interest were very high.  There were also complaints about the number of deductions made after selling coffee at the auction, and these were not always transparent.    </t>
  </si>
  <si>
    <t xml:space="preserve">Investing in their children's education was often cited by participants in the study, as one of the benefits of growing coffee.  Coffee income is often used to cover school expenses, and many participants observed that they were able to keep their children in school for longer than had been possibel in the past.  The VC4D study found evidence that some children were absent from school during harvest time.  </t>
  </si>
  <si>
    <t>See 6.3.1.   In order for their children to attend secondary schools and colleges, some SHF had to pay boarding fees, as schools were too far away.</t>
  </si>
  <si>
    <t xml:space="preserve">Most SHF have received training from NGOs, private companies and government services on a range of topics including GAP, household budgeting, group capacity building.  However, with the change in coffee sector rules, it is likely that the availability of training will decline considerably as many of the actors withdraw from direct contact with farmers and there is no commercial benefit to be obtained from engaging with them directly.  </t>
  </si>
  <si>
    <t>6.4.1    Mobile communication</t>
  </si>
  <si>
    <t>6.4.2   Financial services</t>
  </si>
  <si>
    <t xml:space="preserve">Smallholder farmers in Tanzania reflect the national trend with 66 percent having their own mobile phone. The most common phone is a basic phone without internet capability. Phone ownership is inclusive of both genders and spans regions, with 84 percent of men and 77 percent of women have their own mobile phones. Those with a mobile phone typically use it to make calls or send texts, with 47 percent having made financial transaction with their phone. </t>
  </si>
  <si>
    <t xml:space="preserve">Despite significant investment in financial infrastructure on the part of the public and private sectors in Tanzania, the provision of credit, insurance, and payments facilities for SHF is still limited (CGAP 2016). The VC4D social survey found that both men and women use mobile banking facilities more frequently in Mbeya and Songwe than a regular bank account.  Irrespective of gender, less than half of all VC4D respondents (44.5 percent) confirmed that they had a bank account and/or used a mobile banking service, suggesting that the majority of people do not have access to financial services in the region.  The 2015 Financial Inclusion Insights study in Tanzania shows that the access to mobile money services and their registered and active use saw a steep increase after a slight drop in 2014. Bank use, in contrast, dropped sharply in 2015.  53 percent of adults are now active mobile money account users, up from 34 percent in 2014 and 38 percent in 2013. 8 percent had access to a full-service bank account in 2015 compared with 24 percent in 2014, while 5 percent actively used bank accounts, a drop from 16 percent in 2014. Bank account access and ownership in Tanzania fell between 2013 and 2015, most notably among rural and lower-income groups. This decline occurred as mobile money use increased among the same consumer groups.Women also showed a decline in bank account access in 2015, dropping to 6 percent from 21 percent in 2014. </t>
  </si>
  <si>
    <t>While coffee production can have a positive impact on the production of other crops and livestock, by providing income to invest in wider farming activities, the fact that there are limited alternative income generating options suggests that there is an inherent risk that any changes in the coffee sector might have a negative impact on food security in the Songwe and Mbeya regions.</t>
  </si>
  <si>
    <t>As with the previous section, the reliance on coffee for the majority of annual household cash income and lack of alternatives, suggests that there is a risk that changes in the coffee sector can impact negatively on food security for SHF in Songwe and Mbeya Regions</t>
  </si>
  <si>
    <t>Coffee</t>
  </si>
  <si>
    <t>Tanzania</t>
  </si>
  <si>
    <t xml:space="preserve">Many private companies are withdrawing as a result of the new rules (January 2018) which may result in the closure of factories and loss of jobs if the infrastructure cannot be passed into the management of other stakeholders.  The Tanzanian government has limited resources with which to monitor adherence to labour laws.  The new rules will also  create a separation between producer and buyer that may make adoption and adherence to third party standards and certification more difficult.  </t>
  </si>
  <si>
    <t xml:space="preserve">Children appear most likely to be involved at coffee harvesting time, in order to help their parents on the home-farm, or as a strategy to maximise the quantity picked (harvest labour is paid piece work).  Changes to availability of labouring work, and/or reduction in wages being offered, may possibly make it more attractive to involve children  </t>
  </si>
  <si>
    <t xml:space="preserve">Young people find it difficult to access land, along with the resources needed to start their own farms.  Young people are more attracted to other forms of income generation.  Coffee is often used as security against loans for other purposes.  </t>
  </si>
  <si>
    <t xml:space="preserve">Coffee is traditionally a mans crop, and it is men who largely control the income from it.  Women having limited opportunity to access it's benefits other than by labouring, side selling or trading in coffee within their community.  Where household budgeting is done in a collaborative way, the income from coffee can achieve more positive developmental outcomes.  </t>
  </si>
  <si>
    <t>Women in smallholder households in Songwe &amp; Mbeya regions have a very demanding workload which has been shown to impact negatively on childcare and nutritional outcomes.</t>
  </si>
  <si>
    <t xml:space="preserve">The VCA4D study found no explicit reference to VGGT among the CVC companies and institutions visited.  This is likely to change in future, as the level of awareness grows.  A two-day seminar was held in Dar-es-Salaam in November 2017 (organised by the FAO and Ministry of Lands, Housing and Human Settlements Development) in order to create a critical mass of informed stakeholders and discuss ways in which VGGT might be implemented in Tanzania.  It was not possible for the study to get hold of a participants list for this workshop, so at the time of writing this report, it is not possible to comment on how many CVC stakeholders were present.  </t>
  </si>
  <si>
    <t xml:space="preserve">There have been no recent large-scale land acquisitions in the coffee value chain in Songwe and Mbeya.  Existing estates largely dated back to 1950's, and overall, estates contribute only 10% of the countries total coffee output.  While the Tanzanian Government has welcomed direct investment in agriculture (SAGCOT, for example), the study found no evidence that CVC stakeholders are looking to invest in new coffee estates in the Mbeya/Songwe area in the foreseeable future.  The recent changes in the rules governing the coffee sector will see the withdrawal of the private sector from direct engagement with coffee production, which will act as a further disincentive for investment in the CVC. </t>
  </si>
  <si>
    <t>Coffee is a long-term crop requiring perceived security of tenure for the land on which it is grown, either through a traditional system or legal title. Coffee is never grown on rented land.   The Government is encouraging all farms to be registered in order to obtain an official certificate of ownership or lease. The number of registered farms in Songwe and Mbeya Region is one of the lowest in the country. 
The 2014/15 Annual Agricultural Sample Survey (AASS) estimates that 95 percent of all farms in the Songwe and Mbeya Regions are still unregistered, compared with 49% nationally. Initiatives such as the USAID funded Mobile Applications for Secure Tenure (MAST) and the Technical Register for Social Tenure (TRUST) initiatives are attempting to improve awareness of, and access to, the land registration process, but are mainly focused on SAGCOT, which does not include districts visited during this study.</t>
  </si>
  <si>
    <t>Tanzania’s land laws are progressive, in that they recognise customary tenure and consent is required to transfer rights. The Tanzanian Constitution states that every citizen is entitled to own a ‘property’, including land, and emphasises equality between men and women in respect of ownership.  The National Land Policy of 1995 the Land Act 1999 and Village Land Act of 1999, provide for and recognize the equal rights to land of men and women, including unregistered rights under customary laws. These laws also allow non-citizens (investors) access to land for investment purposes.  In practice, there have been considerable disputes between village, district and national administrative authorities.  There have also been issues across the three categories of public land: general land, which includes all public land that is neither reserved nor village land, except for unused village land; reserved land, which is under different kinds of protection; and village land, which generally means land within the boundaries of a village registered in accordance with the Local Government Act of 1982. This is because each category of land is administered by different and often contradictory and/or overlapping legislation.  The process for calculating and managing compensation for purchase exists, but the application of the law has fallen short of it’s potential.  While the study could find no evicence of issues in Mbeya and Songwe, or in relation to the CVC in the study area, there is considerable evidence that individuals or communities that have given up their land in other parts of Tanzania, whether voluntarily or under compulsion, have often received unfair compensation from government or investors, and this is a key contributor to land-based conflicts involving rural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</si>
</sst>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auto="1"/>
      </top>
      <bottom/>
      <diagonal/>
    </border>
    <border>
      <left style="medium">
        <color auto="1"/>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auto="1"/>
      </top>
      <bottom/>
      <diagonal/>
    </border>
    <border>
      <left style="thin">
        <color auto="1"/>
      </left>
      <right/>
      <top/>
      <bottom/>
      <diagonal/>
    </border>
    <border>
      <left/>
      <right style="thin">
        <color auto="1"/>
      </right>
      <top/>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629">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17" fillId="5" borderId="28" xfId="0" applyFont="1" applyFill="1" applyBorder="1" applyAlignment="1" applyProtection="1">
      <alignment horizontal="left" vertical="center" wrapText="1"/>
      <protection locked="0"/>
    </xf>
    <xf numFmtId="0" fontId="17" fillId="5" borderId="50" xfId="0" applyFont="1" applyFill="1" applyBorder="1" applyAlignment="1" applyProtection="1">
      <alignment horizontal="left" vertical="center" wrapText="1"/>
      <protection locked="0"/>
    </xf>
    <xf numFmtId="0" fontId="17" fillId="5" borderId="62" xfId="0" applyFont="1" applyFill="1" applyBorder="1" applyAlignment="1" applyProtection="1">
      <alignment horizontal="left" vertical="center" wrapText="1"/>
      <protection locked="0"/>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01"/>
          <c:y val="0.192150925925926"/>
          <c:w val="0.50986481481481505"/>
          <c:h val="0.50986481481481505"/>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2.0625</c:v>
                </c:pt>
                <c:pt idx="1">
                  <c:v>2</c:v>
                </c:pt>
                <c:pt idx="2">
                  <c:v>2.1480000000000001</c:v>
                </c:pt>
                <c:pt idx="3">
                  <c:v>2.3675000000000002</c:v>
                </c:pt>
                <c:pt idx="4">
                  <c:v>2.25</c:v>
                </c:pt>
                <c:pt idx="5">
                  <c:v>2.4166666666666665</c:v>
                </c:pt>
              </c:numCache>
            </c:numRef>
          </c:val>
          <c:extLst>
            <c:ext xmlns:c16="http://schemas.microsoft.com/office/drawing/2014/chart" uri="{C3380CC4-5D6E-409C-BE32-E72D297353CC}">
              <c16:uniqueId val="{00000000-C5B6-4944-95B6-E906FDCD49A7}"/>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5B6-4944-95B6-E906FDCD49A7}"/>
            </c:ext>
          </c:extLst>
        </c:ser>
        <c:dLbls>
          <c:showLegendKey val="0"/>
          <c:showVal val="0"/>
          <c:showCatName val="0"/>
          <c:showSerName val="0"/>
          <c:showPercent val="0"/>
          <c:showBubbleSize val="0"/>
        </c:dLbls>
        <c:axId val="95598464"/>
        <c:axId val="95600000"/>
      </c:radarChart>
      <c:catAx>
        <c:axId val="95598464"/>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95600000"/>
        <c:crosses val="autoZero"/>
        <c:auto val="0"/>
        <c:lblAlgn val="ctr"/>
        <c:lblOffset val="100"/>
        <c:noMultiLvlLbl val="0"/>
      </c:catAx>
      <c:valAx>
        <c:axId val="9560000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95598464"/>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SheetLayoutView="100" workbookViewId="0">
      <pane ySplit="3" topLeftCell="A4" activePane="bottomLeft" state="frozen"/>
      <selection pane="bottomLeft" activeCell="A12" sqref="A12:D19"/>
    </sheetView>
  </sheetViews>
  <sheetFormatPr defaultColWidth="8.88671875" defaultRowHeight="13.2" x14ac:dyDescent="0.25"/>
  <cols>
    <col min="1" max="1" width="20" style="95" customWidth="1"/>
    <col min="2" max="2" width="13.33203125" style="95" customWidth="1"/>
    <col min="3" max="3" width="14.33203125" style="95" customWidth="1"/>
    <col min="4" max="4" width="10.44140625" style="95" customWidth="1"/>
    <col min="5" max="5" width="8.44140625" style="95" customWidth="1"/>
    <col min="6" max="6" width="13.44140625" style="95" customWidth="1"/>
    <col min="7" max="7" width="11.33203125" style="95" customWidth="1"/>
    <col min="8" max="8" width="8.88671875" style="95"/>
    <col min="9" max="9" width="10.88671875" style="95" hidden="1" customWidth="1"/>
    <col min="10" max="16384" width="8.88671875" style="95"/>
  </cols>
  <sheetData>
    <row r="1" spans="1:10" ht="22.5" customHeight="1" thickBot="1" x14ac:dyDescent="0.3">
      <c r="A1" s="469" t="s">
        <v>210</v>
      </c>
      <c r="B1" s="470"/>
      <c r="C1" s="471"/>
      <c r="D1" s="409" t="s">
        <v>27</v>
      </c>
      <c r="E1" s="339"/>
      <c r="F1" s="440" t="s">
        <v>271</v>
      </c>
      <c r="G1" s="441"/>
      <c r="I1" s="227"/>
    </row>
    <row r="2" spans="1:10" ht="16.5" customHeight="1" thickBot="1" x14ac:dyDescent="0.3">
      <c r="A2" s="411"/>
      <c r="B2" s="412"/>
      <c r="C2" s="412"/>
      <c r="D2" s="340" t="s">
        <v>124</v>
      </c>
      <c r="E2" s="442" t="s">
        <v>272</v>
      </c>
      <c r="F2" s="442"/>
      <c r="G2" s="443"/>
    </row>
    <row r="3" spans="1:10" ht="18" customHeight="1" thickBot="1" x14ac:dyDescent="0.3">
      <c r="A3" s="16" t="s">
        <v>25</v>
      </c>
      <c r="B3" s="444">
        <v>43217</v>
      </c>
      <c r="C3" s="445"/>
      <c r="D3" s="17"/>
      <c r="E3" s="14"/>
      <c r="F3" s="14"/>
      <c r="G3" s="15"/>
      <c r="J3" s="295"/>
    </row>
    <row r="4" spans="1:10" ht="13.5" customHeight="1" x14ac:dyDescent="0.25">
      <c r="A4" s="13"/>
      <c r="B4" s="14"/>
      <c r="C4" s="14"/>
      <c r="D4" s="14"/>
      <c r="E4" s="14"/>
      <c r="F4" s="14"/>
      <c r="G4" s="15"/>
      <c r="J4" s="423"/>
    </row>
    <row r="5" spans="1:10" ht="20.25" customHeight="1" x14ac:dyDescent="0.25">
      <c r="A5" s="14"/>
      <c r="B5" s="14"/>
      <c r="C5" s="14"/>
      <c r="D5" s="14"/>
      <c r="E5" s="14"/>
      <c r="F5" s="14"/>
      <c r="G5" s="15"/>
      <c r="J5" s="423"/>
    </row>
    <row r="6" spans="1:10" ht="18" customHeight="1" x14ac:dyDescent="0.25">
      <c r="A6" s="14"/>
      <c r="B6" s="14"/>
      <c r="C6" s="14"/>
      <c r="D6" s="14"/>
      <c r="E6" s="14"/>
      <c r="F6" s="14"/>
      <c r="G6" s="15"/>
      <c r="J6" s="423"/>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8" hidden="1" thickBot="1" x14ac:dyDescent="0.3">
      <c r="A11" s="13"/>
      <c r="B11" s="14"/>
      <c r="C11" s="14"/>
      <c r="D11" s="14"/>
      <c r="E11" s="14"/>
      <c r="F11" s="14"/>
      <c r="G11" s="15"/>
    </row>
    <row r="12" spans="1:10" ht="13.8" thickBot="1" x14ac:dyDescent="0.3">
      <c r="A12" s="461" t="s">
        <v>83</v>
      </c>
      <c r="B12" s="462"/>
      <c r="C12" s="465" t="s">
        <v>84</v>
      </c>
      <c r="D12" s="466"/>
      <c r="E12" s="446" t="s">
        <v>7</v>
      </c>
      <c r="F12" s="18" t="s">
        <v>85</v>
      </c>
      <c r="G12" s="19" t="str">
        <f>Register!H3</f>
        <v>../../20..</v>
      </c>
    </row>
    <row r="13" spans="1:10" ht="13.8" thickBot="1" x14ac:dyDescent="0.3">
      <c r="A13" s="463"/>
      <c r="B13" s="464"/>
      <c r="C13" s="88" t="s">
        <v>87</v>
      </c>
      <c r="D13" s="89" t="s">
        <v>88</v>
      </c>
      <c r="E13" s="447"/>
      <c r="F13" s="20" t="s">
        <v>87</v>
      </c>
      <c r="G13" s="21" t="s">
        <v>88</v>
      </c>
      <c r="I13" s="228" t="s">
        <v>15</v>
      </c>
    </row>
    <row r="14" spans="1:10" ht="13.8" x14ac:dyDescent="0.25">
      <c r="A14" s="451" t="str">
        <f>Register!A5</f>
        <v>1. WORKING CONDITIONS</v>
      </c>
      <c r="B14" s="452"/>
      <c r="C14" s="341" t="str">
        <f>Register!C10</f>
        <v>Moderate/Low</v>
      </c>
      <c r="D14" s="325">
        <f>Register!B10</f>
        <v>2.0625</v>
      </c>
      <c r="E14" s="326" t="str">
        <f>Register!D10</f>
        <v>↑</v>
      </c>
      <c r="F14" s="22" t="str">
        <f>Register!I10</f>
        <v>Not at all</v>
      </c>
      <c r="G14" s="332">
        <f>Register!H10</f>
        <v>0</v>
      </c>
      <c r="I14" s="229" t="e">
        <f>Register!#REF!</f>
        <v>#REF!</v>
      </c>
    </row>
    <row r="15" spans="1:10" ht="13.8" x14ac:dyDescent="0.25">
      <c r="A15" s="453" t="str">
        <f>Register!A11</f>
        <v>2. LAND &amp; WATER RIGHTS</v>
      </c>
      <c r="B15" s="454"/>
      <c r="C15" s="342" t="str">
        <f>Register!C15</f>
        <v>Moderate/Low</v>
      </c>
      <c r="D15" s="327">
        <f>Register!B15</f>
        <v>2</v>
      </c>
      <c r="E15" s="328" t="str">
        <f>Register!D15</f>
        <v>↑</v>
      </c>
      <c r="F15" s="23" t="str">
        <f>Register!I15</f>
        <v>Not at all</v>
      </c>
      <c r="G15" s="333">
        <f>Register!H15</f>
        <v>0</v>
      </c>
      <c r="I15" s="230" t="e">
        <f>Register!#REF!</f>
        <v>#REF!</v>
      </c>
    </row>
    <row r="16" spans="1:10" ht="13.8" x14ac:dyDescent="0.25">
      <c r="A16" s="455" t="str">
        <f>Register!A16</f>
        <v>3. GENDER EQUALITY</v>
      </c>
      <c r="B16" s="456"/>
      <c r="C16" s="342" t="str">
        <f>Register!C22</f>
        <v>Moderate/Low</v>
      </c>
      <c r="D16" s="327">
        <f>Register!B22</f>
        <v>2.1480000000000001</v>
      </c>
      <c r="E16" s="328" t="str">
        <f>Register!D22</f>
        <v>↑</v>
      </c>
      <c r="F16" s="23" t="str">
        <f>Register!I22</f>
        <v>Not at all</v>
      </c>
      <c r="G16" s="333">
        <f>Register!H22</f>
        <v>0</v>
      </c>
      <c r="I16" s="230" t="e">
        <f>Register!#REF!</f>
        <v>#REF!</v>
      </c>
    </row>
    <row r="17" spans="1:9" ht="13.8" x14ac:dyDescent="0.25">
      <c r="A17" s="457" t="str">
        <f>Register!A23</f>
        <v>4. FOOD AND NUTRITION SECURITY</v>
      </c>
      <c r="B17" s="458"/>
      <c r="C17" s="342" t="str">
        <f>Register!C28</f>
        <v>Moderate/Low</v>
      </c>
      <c r="D17" s="327">
        <f>Register!B28</f>
        <v>2.3675000000000002</v>
      </c>
      <c r="E17" s="328" t="str">
        <f>Register!D28</f>
        <v>↑</v>
      </c>
      <c r="F17" s="23" t="str">
        <f>Register!I28</f>
        <v>Not at all</v>
      </c>
      <c r="G17" s="333">
        <f>Register!H28</f>
        <v>0</v>
      </c>
      <c r="I17" s="230" t="e">
        <f>Register!#REF!</f>
        <v>#REF!</v>
      </c>
    </row>
    <row r="18" spans="1:9" ht="13.8" x14ac:dyDescent="0.25">
      <c r="A18" s="467" t="str">
        <f>Register!A29</f>
        <v>5. SOCIAL CAPITAL</v>
      </c>
      <c r="B18" s="468"/>
      <c r="C18" s="342" t="str">
        <f>Register!C33</f>
        <v>Moderate/Low</v>
      </c>
      <c r="D18" s="329">
        <f>Register!B33</f>
        <v>2.25</v>
      </c>
      <c r="E18" s="328" t="str">
        <f>Register!D33</f>
        <v>↑</v>
      </c>
      <c r="F18" s="318" t="str">
        <f>Register!I33</f>
        <v>Not at all</v>
      </c>
      <c r="G18" s="333">
        <f>Register!H33</f>
        <v>0</v>
      </c>
      <c r="I18" s="317"/>
    </row>
    <row r="19" spans="1:9" ht="14.4" thickBot="1" x14ac:dyDescent="0.3">
      <c r="A19" s="459" t="str">
        <f>Register!A34</f>
        <v>6. LIVING CONDITIONS</v>
      </c>
      <c r="B19" s="460"/>
      <c r="C19" s="343" t="str">
        <f>Register!C39</f>
        <v>Moderate/Low</v>
      </c>
      <c r="D19" s="330">
        <f>Register!B39</f>
        <v>2.4166666666666665</v>
      </c>
      <c r="E19" s="331" t="str">
        <f>Register!D39</f>
        <v>↑</v>
      </c>
      <c r="F19" s="24" t="str">
        <f>Register!I39</f>
        <v>Not at all</v>
      </c>
      <c r="G19" s="334">
        <f>Register!H39</f>
        <v>0</v>
      </c>
      <c r="I19" s="231" t="e">
        <f>Register!#REF!</f>
        <v>#REF!</v>
      </c>
    </row>
    <row r="20" spans="1:9" s="116" customFormat="1" ht="9" customHeight="1" thickBot="1" x14ac:dyDescent="0.3">
      <c r="A20" s="25"/>
      <c r="B20" s="26"/>
      <c r="C20" s="26"/>
      <c r="D20" s="26"/>
      <c r="E20" s="14"/>
      <c r="F20" s="27"/>
      <c r="G20" s="15"/>
      <c r="I20" s="232" t="e">
        <f>AVERAGE(I14:I19)</f>
        <v>#REF!</v>
      </c>
    </row>
    <row r="21" spans="1:9" ht="13.8" thickBot="1" x14ac:dyDescent="0.3">
      <c r="A21" s="448" t="s">
        <v>8</v>
      </c>
      <c r="B21" s="449"/>
      <c r="C21" s="449"/>
      <c r="D21" s="449"/>
      <c r="E21" s="449"/>
      <c r="F21" s="449"/>
      <c r="G21" s="450"/>
    </row>
    <row r="22" spans="1:9" ht="107.25" customHeight="1" thickBot="1" x14ac:dyDescent="0.3">
      <c r="A22" s="427"/>
      <c r="B22" s="428"/>
      <c r="C22" s="428"/>
      <c r="D22" s="428"/>
      <c r="E22" s="428"/>
      <c r="F22" s="428"/>
      <c r="G22" s="429"/>
    </row>
    <row r="23" spans="1:9" ht="7.5" customHeight="1" thickBot="1" x14ac:dyDescent="0.3">
      <c r="A23" s="13"/>
      <c r="B23" s="14"/>
      <c r="C23" s="14"/>
      <c r="D23" s="14"/>
      <c r="E23" s="14"/>
      <c r="F23" s="14"/>
      <c r="G23" s="15"/>
    </row>
    <row r="24" spans="1:9" ht="13.8" thickBot="1" x14ac:dyDescent="0.3">
      <c r="A24" s="430" t="s">
        <v>89</v>
      </c>
      <c r="B24" s="431"/>
      <c r="C24" s="431"/>
      <c r="D24" s="438"/>
      <c r="E24" s="438"/>
      <c r="F24" s="438"/>
      <c r="G24" s="439"/>
    </row>
    <row r="25" spans="1:9" ht="105.75" customHeight="1" thickBot="1" x14ac:dyDescent="0.3">
      <c r="A25" s="427"/>
      <c r="B25" s="433"/>
      <c r="C25" s="433"/>
      <c r="D25" s="433"/>
      <c r="E25" s="433"/>
      <c r="F25" s="433"/>
      <c r="G25" s="434"/>
    </row>
    <row r="26" spans="1:9" ht="13.8" thickBot="1" x14ac:dyDescent="0.3">
      <c r="A26" s="430" t="s">
        <v>90</v>
      </c>
      <c r="B26" s="431"/>
      <c r="C26" s="431"/>
      <c r="D26" s="431"/>
      <c r="E26" s="431"/>
      <c r="F26" s="431"/>
      <c r="G26" s="432"/>
    </row>
    <row r="27" spans="1:9" ht="83.25" customHeight="1" thickBot="1" x14ac:dyDescent="0.3">
      <c r="A27" s="435"/>
      <c r="B27" s="436"/>
      <c r="C27" s="436"/>
      <c r="D27" s="436"/>
      <c r="E27" s="436"/>
      <c r="F27" s="436"/>
      <c r="G27" s="437"/>
    </row>
    <row r="28" spans="1:9" ht="13.8" thickBot="1" x14ac:dyDescent="0.3">
      <c r="A28" s="430" t="s">
        <v>17</v>
      </c>
      <c r="B28" s="431"/>
      <c r="C28" s="431"/>
      <c r="D28" s="431"/>
      <c r="E28" s="431"/>
      <c r="F28" s="431"/>
      <c r="G28" s="432"/>
    </row>
    <row r="29" spans="1:9" ht="83.25" customHeight="1" thickBot="1" x14ac:dyDescent="0.3">
      <c r="A29" s="427"/>
      <c r="B29" s="428"/>
      <c r="C29" s="428"/>
      <c r="D29" s="428"/>
      <c r="E29" s="428"/>
      <c r="F29" s="428"/>
      <c r="G29" s="429"/>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zoomScaleSheetLayoutView="100" workbookViewId="0">
      <pane ySplit="4" topLeftCell="A20" activePane="bottomLeft" state="frozen"/>
      <selection pane="bottomLeft" activeCell="E6" sqref="E6"/>
    </sheetView>
  </sheetViews>
  <sheetFormatPr defaultColWidth="8.88671875" defaultRowHeight="13.2" x14ac:dyDescent="0.25"/>
  <cols>
    <col min="1" max="1" width="36.6640625" style="14" customWidth="1"/>
    <col min="2" max="2" width="10.33203125" style="284" customWidth="1"/>
    <col min="3" max="3" width="15.109375" style="116" customWidth="1"/>
    <col min="4" max="4" width="6.33203125" style="116" customWidth="1"/>
    <col min="5" max="5" width="66.44140625" style="95" customWidth="1"/>
    <col min="6" max="7" width="39.33203125" style="95" customWidth="1"/>
    <col min="8" max="8" width="6" style="284" customWidth="1"/>
    <col min="9" max="9" width="14.109375" style="116" customWidth="1"/>
    <col min="10" max="10" width="8.88671875" style="95" hidden="1" customWidth="1"/>
    <col min="11" max="11" width="9.109375" style="95" hidden="1" customWidth="1"/>
    <col min="12" max="12" width="14.88671875" style="95" hidden="1" customWidth="1"/>
    <col min="13" max="13" width="9.109375" style="95" hidden="1" customWidth="1"/>
    <col min="14" max="14" width="9.109375" style="95" customWidth="1"/>
    <col min="15" max="16384" width="8.88671875" style="95"/>
  </cols>
  <sheetData>
    <row r="1" spans="1:15" s="108" customFormat="1" ht="27.75" customHeight="1" thickBot="1" x14ac:dyDescent="0.35">
      <c r="A1" s="476" t="str">
        <f>Profile!F1</f>
        <v>Coffee</v>
      </c>
      <c r="B1" s="477"/>
      <c r="C1" s="378" t="s">
        <v>22</v>
      </c>
      <c r="D1" s="472" t="str">
        <f>Profile!E2</f>
        <v>Tanzania</v>
      </c>
      <c r="E1" s="473"/>
      <c r="F1" s="376" t="s">
        <v>26</v>
      </c>
      <c r="G1" s="377">
        <f>Profile!B3</f>
        <v>43217</v>
      </c>
      <c r="H1" s="474" t="s">
        <v>80</v>
      </c>
      <c r="I1" s="475"/>
      <c r="M1" s="109"/>
    </row>
    <row r="2" spans="1:15" s="108" customFormat="1" ht="10.5" customHeight="1" x14ac:dyDescent="0.25">
      <c r="A2" s="480" t="s">
        <v>9</v>
      </c>
      <c r="B2" s="492" t="s">
        <v>88</v>
      </c>
      <c r="C2" s="495" t="s">
        <v>87</v>
      </c>
      <c r="D2" s="483" t="s">
        <v>7</v>
      </c>
      <c r="E2" s="489" t="s">
        <v>10</v>
      </c>
      <c r="F2" s="483" t="s">
        <v>18</v>
      </c>
      <c r="G2" s="486" t="s">
        <v>86</v>
      </c>
      <c r="H2" s="474" t="s">
        <v>82</v>
      </c>
      <c r="I2" s="475"/>
      <c r="M2" s="109"/>
    </row>
    <row r="3" spans="1:15" s="109" customFormat="1" ht="13.5" customHeight="1" thickBot="1" x14ac:dyDescent="0.3">
      <c r="A3" s="481"/>
      <c r="B3" s="493"/>
      <c r="C3" s="496"/>
      <c r="D3" s="484"/>
      <c r="E3" s="490"/>
      <c r="F3" s="484"/>
      <c r="G3" s="487"/>
      <c r="H3" s="478" t="s">
        <v>81</v>
      </c>
      <c r="I3" s="479"/>
      <c r="L3" s="110" t="str">
        <f>Questionnaire!$N$3</f>
        <v>High</v>
      </c>
      <c r="M3" s="109" t="s">
        <v>20</v>
      </c>
    </row>
    <row r="4" spans="1:15" s="111" customFormat="1" ht="13.8" thickBot="1" x14ac:dyDescent="0.3">
      <c r="A4" s="482"/>
      <c r="B4" s="494"/>
      <c r="C4" s="497"/>
      <c r="D4" s="485"/>
      <c r="E4" s="491"/>
      <c r="F4" s="485"/>
      <c r="G4" s="488"/>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89"/>
      <c r="L5" s="110" t="str">
        <f>Questionnaire!$N$5</f>
        <v>Moderate/Low</v>
      </c>
      <c r="M5" s="109" t="s">
        <v>21</v>
      </c>
    </row>
    <row r="6" spans="1:15" s="112" customFormat="1" ht="110.4" x14ac:dyDescent="0.25">
      <c r="A6" s="58" t="str">
        <f>Questionnaire!$A$4</f>
        <v>1.1 Respect of labour rights</v>
      </c>
      <c r="B6" s="344">
        <f>Questionnaire!J10</f>
        <v>2.25</v>
      </c>
      <c r="C6" s="345" t="str">
        <f>IF(B6&lt;1.5,$L$6,IF(B6&lt;2.5,$L$5,IF(B6&lt;3.5,$L$4,IF(B6&lt;4.5,$L$3,"n/a"))))</f>
        <v>Moderate/Low</v>
      </c>
      <c r="D6" s="346" t="str">
        <f>IF(H6&lt;B6,"↑",IF(H6&gt;B6,"↓","↔"))</f>
        <v>↑</v>
      </c>
      <c r="E6" s="2" t="s">
        <v>273</v>
      </c>
      <c r="F6" s="1"/>
      <c r="G6" s="1"/>
      <c r="H6" s="245">
        <v>0</v>
      </c>
      <c r="I6" s="288" t="str">
        <f>IF(H6&lt;1.5,$L$6,IF(H6&lt;2.5,$L$5,IF(H6&lt;3.5,$L$4,IF(H6&lt;4.5,$L$3,"n/a"))))</f>
        <v>Not at all</v>
      </c>
      <c r="K6" s="112" t="s">
        <v>11</v>
      </c>
      <c r="L6" s="110" t="str">
        <f>Questionnaire!$N$6</f>
        <v>Not at all</v>
      </c>
      <c r="M6" s="112" t="s">
        <v>4</v>
      </c>
    </row>
    <row r="7" spans="1:15" s="112" customFormat="1" ht="75.75" customHeight="1" x14ac:dyDescent="0.25">
      <c r="A7" s="59" t="str">
        <f>Questionnaire!$A$11</f>
        <v>1.2 Child Labour</v>
      </c>
      <c r="B7" s="347">
        <f>Questionnaire!J14</f>
        <v>2</v>
      </c>
      <c r="C7" s="348" t="str">
        <f>IF(B7&lt;1.5,$L$6,IF(B7&lt;2.5,$L$5,IF(B7&lt;3.5,$L$4,IF(B7&lt;4.5,$L$3,"n/a"))))</f>
        <v>Moderate/Low</v>
      </c>
      <c r="D7" s="349" t="str">
        <f>IF(H7&lt;B7,"↑",IF(H7&gt;B7,"↓","↔"))</f>
        <v>↑</v>
      </c>
      <c r="E7" s="3" t="s">
        <v>274</v>
      </c>
      <c r="F7" s="3"/>
      <c r="G7" s="3"/>
      <c r="H7" s="246">
        <v>0</v>
      </c>
      <c r="I7" s="288" t="str">
        <f>IF(H7&lt;1.5,$L$6,IF(H7&lt;2.5,$L$5,IF(H7&lt;3.5,$L$4,IF(H7&lt;4.5,$L$3,"n/a"))))</f>
        <v>Not at all</v>
      </c>
      <c r="K7" s="112" t="s">
        <v>12</v>
      </c>
      <c r="L7" s="110" t="str">
        <f>Questionnaire!$N$7</f>
        <v>n/a</v>
      </c>
    </row>
    <row r="8" spans="1:15" s="112" customFormat="1" ht="13.8" x14ac:dyDescent="0.25">
      <c r="A8" s="59" t="str">
        <f>Questionnaire!$A$15</f>
        <v>1.3 Job safety</v>
      </c>
      <c r="B8" s="347">
        <f>Questionnaire!J17</f>
        <v>2</v>
      </c>
      <c r="C8" s="350" t="str">
        <f>IF(B8&lt;1.5,$L$6,IF(B8&lt;2.5,$L$5,IF(B8&lt;3.5,$L$4,IF(B8&lt;4.5,$L$3,"n/a"))))</f>
        <v>Moderate/Low</v>
      </c>
      <c r="D8" s="349" t="str">
        <f>IF(H8&lt;B8,"↑",IF(H8&gt;B8,"↓","↔"))</f>
        <v>↑</v>
      </c>
      <c r="E8" s="3"/>
      <c r="F8" s="3"/>
      <c r="G8" s="3"/>
      <c r="H8" s="246">
        <v>0</v>
      </c>
      <c r="I8" s="288" t="str">
        <f>IF(H8&lt;1.5,$L$6,IF(H8&lt;2.5,$L$5,IF(H8&lt;3.5,$L$4,IF(H8&lt;4.5,$L$3,"n/a"))))</f>
        <v>Not at all</v>
      </c>
      <c r="K8" s="112" t="s">
        <v>13</v>
      </c>
      <c r="L8" s="113"/>
    </row>
    <row r="9" spans="1:15" s="112" customFormat="1" ht="60" customHeight="1" thickBot="1" x14ac:dyDescent="0.3">
      <c r="A9" s="60" t="str">
        <f>Questionnaire!$A$18</f>
        <v>1.4 Attractiveness</v>
      </c>
      <c r="B9" s="351">
        <f>Questionnaire!J21</f>
        <v>2</v>
      </c>
      <c r="C9" s="348" t="str">
        <f>IF(B9&lt;1.5,$L$6,IF(B9&lt;2.5,$L$5,IF(B9&lt;3.5,$L$4,IF(B9&lt;4.5,$L$3,"n/a"))))</f>
        <v>Moderate/Low</v>
      </c>
      <c r="D9" s="352" t="str">
        <f>IF(H9&lt;B9,"↑",IF(H9&gt;B9,"↓","↔"))</f>
        <v>↑</v>
      </c>
      <c r="E9" s="4" t="s">
        <v>275</v>
      </c>
      <c r="F9" s="4"/>
      <c r="G9" s="4"/>
      <c r="H9" s="247">
        <v>0</v>
      </c>
      <c r="I9" s="258" t="str">
        <f>IF(H9&lt;1.5,$L$6,IF(H9&lt;2.5,$L$5,IF(H9&lt;3.5,$L$4,IF(H9&lt;4.5,$L$3,"n/a"))))</f>
        <v>Not at all</v>
      </c>
      <c r="L9" s="113"/>
    </row>
    <row r="10" spans="1:15" s="115" customFormat="1" ht="18" customHeight="1" thickTop="1" thickBot="1" x14ac:dyDescent="0.3">
      <c r="A10" s="61" t="s">
        <v>14</v>
      </c>
      <c r="B10" s="353">
        <f>IF(COUNT(B6:B9)=0,"n/a",(AVERAGE(B6:B9)))</f>
        <v>2.0625</v>
      </c>
      <c r="C10" s="410" t="str">
        <f>IF(B10&lt;1.5,$L$6,IF(B10&lt;2.5,$L$5,IF(B10&lt;3.5,$L$4,IF(B10&lt;4.5,$L$3,"n/a"))))</f>
        <v>Moderate/Low</v>
      </c>
      <c r="D10" s="354" t="str">
        <f>IF(H10&lt;B10,"↑",IF(H10&gt;B10,"↓","↔"))</f>
        <v>↑</v>
      </c>
      <c r="E10" s="11"/>
      <c r="F10" s="114"/>
      <c r="G10" s="114"/>
      <c r="H10" s="12">
        <f>AVERAGE(H6:H9)</f>
        <v>0</v>
      </c>
      <c r="I10" s="287" t="str">
        <f>IF(H10&lt;1.5,$L$6,IF(H10&lt;2.5,$L$5,IF(H10&lt;3.5,$L$4,IF(H10&lt;4.5,$L$3,"n/a"))))</f>
        <v>Not at all</v>
      </c>
      <c r="O10" s="295"/>
    </row>
    <row r="11" spans="1:15" s="112" customFormat="1" ht="15" customHeight="1" thickBot="1" x14ac:dyDescent="0.3">
      <c r="A11" s="62" t="str">
        <f>Questionnaire!$A$22</f>
        <v>2. LAND &amp; WATER RIGHTS</v>
      </c>
      <c r="B11" s="355"/>
      <c r="C11" s="355"/>
      <c r="D11" s="356"/>
      <c r="E11" s="63"/>
      <c r="F11" s="63"/>
      <c r="G11" s="63"/>
      <c r="H11" s="63"/>
      <c r="I11" s="290"/>
    </row>
    <row r="12" spans="1:15" s="112" customFormat="1" ht="18" customHeight="1" x14ac:dyDescent="0.25">
      <c r="A12" s="64" t="str">
        <f>Questionnaire!$A$23</f>
        <v xml:space="preserve">2.1 Adherence to VGGT </v>
      </c>
      <c r="B12" s="357">
        <f>Questionnaire!J26</f>
        <v>2</v>
      </c>
      <c r="C12" s="358" t="str">
        <f>IF(B12&lt;1.5,$L$6,IF(B12&lt;2.5,$L$5,IF(B12&lt;3.5,$L$4,IF(B12&lt;4.5,$L$3,"n/a"))))</f>
        <v>Moderate/Low</v>
      </c>
      <c r="D12" s="349" t="str">
        <f>IF(H12&lt;B12,"↑",IF(H12&gt;B12,"↓","↔"))</f>
        <v>↑</v>
      </c>
      <c r="E12" s="5"/>
      <c r="F12" s="1"/>
      <c r="G12" s="1"/>
      <c r="H12" s="245">
        <v>0</v>
      </c>
      <c r="I12" s="288" t="str">
        <f>IF(H12&lt;1.5,$L$6,IF(H12&lt;2.5,$L$5,IF(H12&lt;3.5,$L$4,IF(H12&lt;4.5,$L$3,"n/a"))))</f>
        <v>Not at all</v>
      </c>
    </row>
    <row r="13" spans="1:15" s="112" customFormat="1" ht="16.5" customHeight="1" x14ac:dyDescent="0.25">
      <c r="A13" s="65" t="str">
        <f>Questionnaire!$A$27</f>
        <v>2.2 Transparency, participation and consultation</v>
      </c>
      <c r="B13" s="359">
        <f>Questionnaire!J32</f>
        <v>2</v>
      </c>
      <c r="C13" s="350" t="str">
        <f>IF(B13&lt;1.5,$L$6,IF(B13&lt;2.5,$L$5,IF(B13&lt;3.5,$L$4,IF(B13&lt;4.5,$L$3,"n/a"))))</f>
        <v>Moderate/Low</v>
      </c>
      <c r="D13" s="349" t="str">
        <f>IF(H13&lt;B13,"↑",IF(H13&gt;B13,"↓","↔"))</f>
        <v>↑</v>
      </c>
      <c r="E13" s="6"/>
      <c r="F13" s="3"/>
      <c r="G13" s="3"/>
      <c r="H13" s="246">
        <v>0</v>
      </c>
      <c r="I13" s="288" t="str">
        <f>IF(H13&lt;1.5,$L$6,IF(H13&lt;2.5,$L$5,IF(H13&lt;3.5,$L$4,IF(H13&lt;4.5,$L$3,"n/a"))))</f>
        <v>Not at all</v>
      </c>
    </row>
    <row r="14" spans="1:15" s="112" customFormat="1" ht="18.75" customHeight="1" thickBot="1" x14ac:dyDescent="0.3">
      <c r="A14" s="66" t="str">
        <f>Questionnaire!$A$33</f>
        <v>2.3  Equity,compensation and justice</v>
      </c>
      <c r="B14" s="360">
        <f>Questionnaire!J38</f>
        <v>2</v>
      </c>
      <c r="C14" s="348" t="str">
        <f>IF(B14&lt;1.5,$L$6,IF(B14&lt;2.5,$L$5,IF(B14&lt;3.5,$L$4,IF(B14&lt;4.5,$L$3,"n/a"))))</f>
        <v>Moderate/Low</v>
      </c>
      <c r="D14" s="352" t="str">
        <f>IF(H14&lt;B14,"↑",IF(H14&gt;B14,"↓","↔"))</f>
        <v>↑</v>
      </c>
      <c r="E14" s="7"/>
      <c r="F14" s="4"/>
      <c r="G14" s="4"/>
      <c r="H14" s="247">
        <v>0</v>
      </c>
      <c r="I14" s="258" t="str">
        <f>IF(H14&lt;1.5,$L$6,IF(H14&lt;2.5,$L$5,IF(H14&lt;3.5,$L$4,IF(H14&lt;4.5,$L$3,"n/a"))))</f>
        <v>Not at all</v>
      </c>
    </row>
    <row r="15" spans="1:15" s="109" customFormat="1" ht="14.4" thickTop="1" thickBot="1" x14ac:dyDescent="0.3">
      <c r="A15" s="67" t="s">
        <v>14</v>
      </c>
      <c r="B15" s="361">
        <f>IF(COUNT(B12:B14)=0,"n/a",(AVERAGE(B12:B14)))</f>
        <v>2</v>
      </c>
      <c r="C15" s="362" t="str">
        <f>IF(B15&lt;1.5,$L$6,IF(B15&lt;2.5,$L$5,IF(B15&lt;3.5,$L$4,IF(B15&lt;4.5,$L$3,"n/a"))))</f>
        <v>Moderate/Low</v>
      </c>
      <c r="D15" s="354" t="str">
        <f>IF(H15&lt;B15,"↑",IF(H15&gt;B15,"↓","↔"))</f>
        <v>↑</v>
      </c>
      <c r="E15" s="114"/>
      <c r="F15" s="114"/>
      <c r="G15" s="114"/>
      <c r="H15" s="10">
        <f>AVERAGE(H12:H14)</f>
        <v>0</v>
      </c>
      <c r="I15" s="287" t="str">
        <f>IF(H15&lt;1.5,$L$6,IF(H15&lt;2.5,$L$5,IF(H15&lt;3.5,$L$4,IF(H15&lt;4.5,$L$3,"n/a"))))</f>
        <v>Not at all</v>
      </c>
    </row>
    <row r="16" spans="1:15" s="112" customFormat="1" ht="15" customHeight="1" thickBot="1" x14ac:dyDescent="0.3">
      <c r="A16" s="68" t="str">
        <f>Questionnaire!$A$39</f>
        <v>3. GENDER EQUALITY</v>
      </c>
      <c r="B16" s="355"/>
      <c r="C16" s="355"/>
      <c r="D16" s="355"/>
      <c r="E16" s="69"/>
      <c r="F16" s="69"/>
      <c r="G16" s="69"/>
      <c r="H16" s="69"/>
      <c r="I16" s="291"/>
    </row>
    <row r="17" spans="1:9" s="112" customFormat="1" ht="82.8" x14ac:dyDescent="0.25">
      <c r="A17" s="70" t="str">
        <f>Questionnaire!$A$40</f>
        <v>3.1 Economic activities</v>
      </c>
      <c r="B17" s="357">
        <f>Questionnaire!J43</f>
        <v>2.4900000000000002</v>
      </c>
      <c r="C17" s="358" t="str">
        <f t="shared" ref="C17:C22" si="0">IF(B17&lt;1.5,$L$6,IF(B17&lt;2.5,$L$5,IF(B17&lt;3.5,$L$4,IF(B17&lt;4.5,$L$3,"n/a"))))</f>
        <v>Moderate/Low</v>
      </c>
      <c r="D17" s="349" t="str">
        <f>IF(H17&lt;B17,"↑",IF(H17&gt;B17,"↓","↔"))</f>
        <v>↑</v>
      </c>
      <c r="E17" s="5" t="s">
        <v>276</v>
      </c>
      <c r="F17" s="1"/>
      <c r="G17" s="1"/>
      <c r="H17" s="245">
        <v>0</v>
      </c>
      <c r="I17" s="288" t="str">
        <f t="shared" ref="I17:I22" si="1">IF(H17&lt;1.5,$L$6,IF(H17&lt;2.5,$L$5,IF(H17&lt;3.5,$L$4,IF(H17&lt;4.5,$L$3,"n/a"))))</f>
        <v>Not at all</v>
      </c>
    </row>
    <row r="18" spans="1:9" s="112" customFormat="1" ht="13.8" x14ac:dyDescent="0.25">
      <c r="A18" s="70" t="str">
        <f>Questionnaire!$A$44</f>
        <v>3.2 Access to resources and services</v>
      </c>
      <c r="B18" s="359">
        <f>Questionnaire!J49</f>
        <v>2</v>
      </c>
      <c r="C18" s="363" t="str">
        <f t="shared" si="0"/>
        <v>Moderate/Low</v>
      </c>
      <c r="D18" s="349" t="str">
        <f t="shared" ref="D18:D20" si="2">IF(H18&lt;B18,"↑",IF(H18&gt;B18,"↓","↔"))</f>
        <v>↑</v>
      </c>
      <c r="E18" s="6"/>
      <c r="F18" s="3"/>
      <c r="G18" s="3"/>
      <c r="H18" s="246">
        <v>0</v>
      </c>
      <c r="I18" s="288" t="str">
        <f t="shared" si="1"/>
        <v>Not at all</v>
      </c>
    </row>
    <row r="19" spans="1:9" s="112" customFormat="1" ht="13.8" x14ac:dyDescent="0.25">
      <c r="A19" s="70" t="str">
        <f>Questionnaire!$A$50</f>
        <v>3.3 Decision making</v>
      </c>
      <c r="B19" s="359">
        <f>Questionnaire!J56</f>
        <v>2</v>
      </c>
      <c r="C19" s="350" t="str">
        <f t="shared" si="0"/>
        <v>Moderate/Low</v>
      </c>
      <c r="D19" s="364" t="str">
        <f t="shared" si="2"/>
        <v>↑</v>
      </c>
      <c r="E19" s="250"/>
      <c r="F19" s="3"/>
      <c r="G19" s="251"/>
      <c r="H19" s="249">
        <v>0</v>
      </c>
      <c r="I19" s="288" t="str">
        <f t="shared" si="1"/>
        <v>Not at all</v>
      </c>
    </row>
    <row r="20" spans="1:9" s="112" customFormat="1" ht="13.8" x14ac:dyDescent="0.25">
      <c r="A20" s="70" t="str">
        <f>Questionnaire!$A$57</f>
        <v>3.4 Leadership and empowerment</v>
      </c>
      <c r="B20" s="359">
        <f>Questionnaire!J62</f>
        <v>2.25</v>
      </c>
      <c r="C20" s="348" t="str">
        <f t="shared" si="0"/>
        <v>Moderate/Low</v>
      </c>
      <c r="D20" s="349" t="str">
        <f t="shared" si="2"/>
        <v>↑</v>
      </c>
      <c r="E20" s="84"/>
      <c r="F20" s="85"/>
      <c r="G20" s="85"/>
      <c r="H20" s="246">
        <v>0</v>
      </c>
      <c r="I20" s="288" t="str">
        <f t="shared" si="1"/>
        <v>Not at all</v>
      </c>
    </row>
    <row r="21" spans="1:9" s="112" customFormat="1" ht="42" thickBot="1" x14ac:dyDescent="0.3">
      <c r="A21" s="71" t="str">
        <f>Questionnaire!$A$63</f>
        <v>3.5 Hardship and division of labour</v>
      </c>
      <c r="B21" s="360">
        <f>Questionnaire!J66</f>
        <v>2</v>
      </c>
      <c r="C21" s="365" t="str">
        <f t="shared" si="0"/>
        <v>Moderate/Low</v>
      </c>
      <c r="D21" s="352" t="str">
        <f>IF(H21&lt;B21,"↑",IF(H21&gt;B21,"↓","↔"))</f>
        <v>↑</v>
      </c>
      <c r="E21" s="7" t="s">
        <v>277</v>
      </c>
      <c r="F21" s="4"/>
      <c r="G21" s="4"/>
      <c r="H21" s="247">
        <v>0</v>
      </c>
      <c r="I21" s="258" t="str">
        <f t="shared" si="1"/>
        <v>Not at all</v>
      </c>
    </row>
    <row r="22" spans="1:9" s="109" customFormat="1" ht="14.4" thickTop="1" thickBot="1" x14ac:dyDescent="0.3">
      <c r="A22" s="83" t="s">
        <v>14</v>
      </c>
      <c r="B22" s="361">
        <f>IF(COUNT(B17:B21)=0,"n/a",(AVERAGE(B17:B21)))</f>
        <v>2.1480000000000001</v>
      </c>
      <c r="C22" s="366" t="str">
        <f t="shared" si="0"/>
        <v>Moderate/Low</v>
      </c>
      <c r="D22" s="354" t="str">
        <f>IF(H22&lt;B22,"↑",IF(H22&gt;B22,"↓","↔"))</f>
        <v>↑</v>
      </c>
      <c r="E22" s="114"/>
      <c r="F22" s="114"/>
      <c r="G22" s="114"/>
      <c r="H22" s="10">
        <f>AVERAGE(H17:H21)</f>
        <v>0</v>
      </c>
      <c r="I22" s="287" t="str">
        <f t="shared" si="1"/>
        <v>Not at all</v>
      </c>
    </row>
    <row r="23" spans="1:9" s="112" customFormat="1" ht="15" customHeight="1" thickBot="1" x14ac:dyDescent="0.3">
      <c r="A23" s="54" t="str">
        <f>Questionnaire!$A$67</f>
        <v>4. FOOD AND NUTRITION SECURITY</v>
      </c>
      <c r="B23" s="355"/>
      <c r="C23" s="355"/>
      <c r="D23" s="355"/>
      <c r="E23" s="72"/>
      <c r="F23" s="72"/>
      <c r="G23" s="72"/>
      <c r="H23" s="72"/>
      <c r="I23" s="292"/>
    </row>
    <row r="24" spans="1:9" s="112" customFormat="1" ht="18.75" customHeight="1" x14ac:dyDescent="0.25">
      <c r="A24" s="73" t="str">
        <f>Questionnaire!$A$68</f>
        <v xml:space="preserve">4.1 Availability of food </v>
      </c>
      <c r="B24" s="357">
        <f>Questionnaire!J71</f>
        <v>2.4900000000000002</v>
      </c>
      <c r="C24" s="358" t="str">
        <f>IF(B24&lt;1.5,$L$6,IF(B24&lt;2.5,$L$5,IF(B24&lt;3.5,$L$4,IF(B24&lt;4.5,$L$3,"n/a"))))</f>
        <v>Moderate/Low</v>
      </c>
      <c r="D24" s="346" t="str">
        <f>IF(H24&lt;B24,"↑",IF(H24&gt;B24,"↓","↔"))</f>
        <v>↑</v>
      </c>
      <c r="E24" s="5"/>
      <c r="F24" s="1"/>
      <c r="G24" s="1"/>
      <c r="H24" s="245">
        <v>0</v>
      </c>
      <c r="I24" s="288" t="str">
        <f>IF(H24&lt;1.5,$L$6,IF(H24&lt;2.5,$L$5,IF(H24&lt;3.5,$L$4,IF(H24&lt;4.5,$L$3,"n/a"))))</f>
        <v>Not at all</v>
      </c>
    </row>
    <row r="25" spans="1:9" s="112" customFormat="1" ht="16.5" customHeight="1" x14ac:dyDescent="0.25">
      <c r="A25" s="74" t="str">
        <f>Questionnaire!$A$72</f>
        <v xml:space="preserve">4.2 Accessibility of food </v>
      </c>
      <c r="B25" s="359">
        <f>Questionnaire!J75</f>
        <v>2.4900000000000002</v>
      </c>
      <c r="C25" s="350" t="str">
        <f>IF(B25&lt;1.5,$L$6,IF(B25&lt;2.5,$L$5,IF(B25&lt;3.5,$L$4,IF(B25&lt;4.5,$L$3,"n/a"))))</f>
        <v>Moderate/Low</v>
      </c>
      <c r="D25" s="349" t="str">
        <f>IF(H25&lt;B25,"↑",IF(H25&gt;B25,"↓","↔"))</f>
        <v>↑</v>
      </c>
      <c r="E25" s="6"/>
      <c r="F25" s="3"/>
      <c r="G25" s="3"/>
      <c r="H25" s="246">
        <v>0</v>
      </c>
      <c r="I25" s="288" t="str">
        <f>IF(H25&lt;1.5,$L$6,IF(H25&lt;2.5,$L$5,IF(H25&lt;3.5,$L$4,IF(H25&lt;4.5,$L$3,"n/a"))))</f>
        <v>Not at all</v>
      </c>
    </row>
    <row r="26" spans="1:9" s="112" customFormat="1" ht="13.8" x14ac:dyDescent="0.25">
      <c r="A26" s="75" t="str">
        <f>Questionnaire!$A$76</f>
        <v xml:space="preserve">4.3 Utilisation and nutritional adequacy </v>
      </c>
      <c r="B26" s="359">
        <f>Questionnaire!J80</f>
        <v>2</v>
      </c>
      <c r="C26" s="350" t="str">
        <f>IF(B26&lt;1.5,$L$6,IF(B26&lt;2.5,$L$5,IF(B26&lt;3.5,$L$4,IF(B26&lt;4.5,$L$3,"n/a"))))</f>
        <v>Moderate/Low</v>
      </c>
      <c r="D26" s="349" t="str">
        <f>IF(H26&lt;B26,"↑",IF(H26&gt;B26,"↓","↔"))</f>
        <v>↑</v>
      </c>
      <c r="E26" s="6"/>
      <c r="F26" s="3"/>
      <c r="G26" s="3"/>
      <c r="H26" s="246">
        <v>0</v>
      </c>
      <c r="I26" s="288" t="str">
        <f>IF(H26&lt;1.5,$L$6,IF(H26&lt;2.5,$L$5,IF(H26&lt;3.5,$L$4,IF(H26&lt;4.5,$L$3,"n/a"))))</f>
        <v>Not at all</v>
      </c>
    </row>
    <row r="27" spans="1:9" s="112" customFormat="1" ht="14.4" thickBot="1" x14ac:dyDescent="0.3">
      <c r="A27" s="76" t="str">
        <f>Questionnaire!$A$81</f>
        <v xml:space="preserve">4.4 Stability </v>
      </c>
      <c r="B27" s="360">
        <f>Questionnaire!J84</f>
        <v>2.4900000000000002</v>
      </c>
      <c r="C27" s="348" t="str">
        <f>IF(B27&lt;1.5,$L$6,IF(B27&lt;2.5,$L$5,IF(B27&lt;3.5,$L$4,IF(B27&lt;4.5,$L$3,"n/a"))))</f>
        <v>Moderate/Low</v>
      </c>
      <c r="D27" s="352" t="str">
        <f>IF(H27&lt;B27,"↑",IF(H27&gt;B27,"↓","↔"))</f>
        <v>↑</v>
      </c>
      <c r="E27" s="7"/>
      <c r="F27" s="4"/>
      <c r="G27" s="4"/>
      <c r="H27" s="247">
        <v>0</v>
      </c>
      <c r="I27" s="258" t="str">
        <f>IF(H27&lt;1.5,$L$6,IF(H27&lt;2.5,$L$5,IF(H27&lt;3.5,$L$4,IF(H27&lt;4.5,$L$3,"n/a"))))</f>
        <v>Not at all</v>
      </c>
    </row>
    <row r="28" spans="1:9" s="109" customFormat="1" ht="14.4" thickTop="1" thickBot="1" x14ac:dyDescent="0.3">
      <c r="A28" s="77" t="s">
        <v>14</v>
      </c>
      <c r="B28" s="361">
        <f>IF(COUNT(B24:B27)=0,"n/a",(AVERAGE(B24:B27)))</f>
        <v>2.3675000000000002</v>
      </c>
      <c r="C28" s="362" t="str">
        <f>IF(B28&lt;1.5,$L$6,IF(B28&lt;2.5,$L$5,IF(B28&lt;3.5,$L$4,IF(B28&lt;4.5,$L$3,"n/a"))))</f>
        <v>Moderate/Low</v>
      </c>
      <c r="D28" s="354" t="str">
        <f>IF(H28&lt;B28,"↑",IF(H28&gt;B28,"↓","↔"))</f>
        <v>↑</v>
      </c>
      <c r="E28" s="114"/>
      <c r="F28" s="114"/>
      <c r="G28" s="114"/>
      <c r="H28" s="10">
        <f>AVERAGE(H24:H27)</f>
        <v>0</v>
      </c>
      <c r="I28" s="287" t="str">
        <f>IF(H28&lt;1.5,$L$6,IF(H28&lt;2.5,$L$5,IF(H28&lt;3.5,$L$4,IF(H28&lt;4.5,$L$3,"n/a"))))</f>
        <v>Not at all</v>
      </c>
    </row>
    <row r="29" spans="1:9" s="109" customFormat="1" ht="13.8" thickBot="1" x14ac:dyDescent="0.3">
      <c r="A29" s="316" t="str">
        <f>Questionnaire!$A$85</f>
        <v>5. SOCIAL CAPITAL</v>
      </c>
      <c r="B29" s="367"/>
      <c r="C29" s="368"/>
      <c r="D29" s="368"/>
      <c r="E29" s="308"/>
      <c r="F29" s="308"/>
      <c r="G29" s="308"/>
      <c r="H29" s="309"/>
      <c r="I29" s="310"/>
    </row>
    <row r="30" spans="1:9" s="109" customFormat="1" x14ac:dyDescent="0.25">
      <c r="A30" s="313" t="str">
        <f>Questionnaire!$A$86</f>
        <v>5.1 Strength of producer organisations</v>
      </c>
      <c r="B30" s="369">
        <f>Questionnaire!J91</f>
        <v>2.5</v>
      </c>
      <c r="C30" s="345" t="str">
        <f>IF(B30&lt;1.5,$L$6,IF(B30&lt;2.5,$L$5,IF(B30&lt;3.5,$L$4,IF(B30&lt;4.5,$L$3,"n/a"))))</f>
        <v>Substantial</v>
      </c>
      <c r="D30" s="346" t="str">
        <f t="shared" ref="D30:D32" si="3">IF(H30&lt;B30,"↑",IF(H30&gt;B30,"↓","↔"))</f>
        <v>↑</v>
      </c>
      <c r="E30" s="413"/>
      <c r="F30" s="414"/>
      <c r="G30" s="415"/>
      <c r="H30" s="245">
        <v>0</v>
      </c>
      <c r="I30" s="288" t="str">
        <f>IF(H30&lt;1.5,$L$6,IF(H30&lt;2.5,$L$5,IF(H30&lt;3.5,$L$4,IF(H30&lt;4.5,$L$3,"n/a"))))</f>
        <v>Not at all</v>
      </c>
    </row>
    <row r="31" spans="1:9" s="109" customFormat="1" x14ac:dyDescent="0.25">
      <c r="A31" s="314" t="str">
        <f>Questionnaire!$A$92</f>
        <v>5.2 Information and confidence</v>
      </c>
      <c r="B31" s="370">
        <f>Questionnaire!J95</f>
        <v>2</v>
      </c>
      <c r="C31" s="350" t="str">
        <f>IF(B31&lt;1.5,$L$6,IF(B31&lt;2.5,$L$5,IF(B31&lt;3.5,$L$4,IF(B31&lt;4.5,$L$3,"n/a"))))</f>
        <v>Moderate/Low</v>
      </c>
      <c r="D31" s="363" t="str">
        <f t="shared" si="3"/>
        <v>↑</v>
      </c>
      <c r="E31" s="416"/>
      <c r="F31" s="417"/>
      <c r="G31" s="418"/>
      <c r="H31" s="245">
        <v>0</v>
      </c>
      <c r="I31" s="288" t="str">
        <f>IF(H31&lt;1.5,$L$6,IF(H31&lt;2.5,$L$5,IF(H31&lt;3.5,$L$4,IF(H31&lt;4.5,$L$3,"n/a"))))</f>
        <v>Not at all</v>
      </c>
    </row>
    <row r="32" spans="1:9" s="109" customFormat="1" ht="13.8" thickBot="1" x14ac:dyDescent="0.3">
      <c r="A32" s="315" t="str">
        <f>Questionnaire!$A$96</f>
        <v>5.3 Social involvement</v>
      </c>
      <c r="B32" s="371" t="str">
        <f>Questionnaire!J100</f>
        <v>n/a</v>
      </c>
      <c r="C32" s="348" t="str">
        <f>IF(B32&lt;1.5,$L$6,IF(B32&lt;2.5,$L$5,IF(B32&lt;3.5,$L$4,IF(B32&lt;4.5,$L$3,"n/a"))))</f>
        <v>n/a</v>
      </c>
      <c r="D32" s="365" t="str">
        <f t="shared" si="3"/>
        <v>↑</v>
      </c>
      <c r="E32" s="419"/>
      <c r="F32" s="420"/>
      <c r="G32" s="421"/>
      <c r="H32" s="247">
        <v>0</v>
      </c>
      <c r="I32" s="254" t="str">
        <f>IF(H32&lt;1.5,$L$6,IF(H32&lt;2.5,$L$5,IF(H32&lt;3.5,$L$4,IF(H32&lt;4.5,$L$3,"n/a"))))</f>
        <v>Not at all</v>
      </c>
    </row>
    <row r="33" spans="1:9" s="109" customFormat="1" ht="14.4" thickTop="1" thickBot="1" x14ac:dyDescent="0.3">
      <c r="A33" s="311" t="s">
        <v>14</v>
      </c>
      <c r="B33" s="361">
        <f>IF(COUNT(B30:B32)=0,"n/a",(AVERAGE(B30:B32)))</f>
        <v>2.25</v>
      </c>
      <c r="C33" s="362" t="str">
        <f>IF(B33&lt;1.5,$L$6,IF(B33&lt;2.5,$L$5,IF(B33&lt;3.5,$L$4,IF(B33&lt;4.5,$L$3,"n/a"))))</f>
        <v>Moderate/Low</v>
      </c>
      <c r="D33" s="354" t="str">
        <f>IF(H33&lt;B33,"↑",IF(H33&gt;B33,"↓","↔"))</f>
        <v>↑</v>
      </c>
      <c r="E33" s="114"/>
      <c r="F33" s="312"/>
      <c r="G33" s="114"/>
      <c r="H33" s="10">
        <f>AVERAGE(H30:H32)</f>
        <v>0</v>
      </c>
      <c r="I33" s="296" t="str">
        <f>IF(H33&lt;1.5,$L$6,IF(H33&lt;2.5,$L$5,IF(H33&lt;3.5,$L$4,IF(H33&lt;4.5,$L$3,"n/a"))))</f>
        <v>Not at all</v>
      </c>
    </row>
    <row r="34" spans="1:9" s="112" customFormat="1" ht="15" customHeight="1" thickBot="1" x14ac:dyDescent="0.3">
      <c r="A34" s="78" t="str">
        <f>Questionnaire!$A$101</f>
        <v>6. LIVING CONDITIONS</v>
      </c>
      <c r="B34" s="372"/>
      <c r="C34" s="373"/>
      <c r="D34" s="373"/>
      <c r="E34" s="80"/>
      <c r="F34" s="80"/>
      <c r="G34" s="80"/>
      <c r="H34" s="79"/>
      <c r="I34" s="293"/>
    </row>
    <row r="35" spans="1:9" s="112" customFormat="1" ht="15" customHeight="1" thickBot="1" x14ac:dyDescent="0.3">
      <c r="A35" s="255" t="str">
        <f>Questionnaire!$A$102</f>
        <v>6.1 Health services</v>
      </c>
      <c r="B35" s="374">
        <f>Questionnaire!J106</f>
        <v>2</v>
      </c>
      <c r="C35" s="358" t="str">
        <f>IF(B35&lt;1.5,$L$6,IF(B35&lt;2.5,$L$5,IF(B35&lt;3.5,$L$4,IF(B35&lt;4.5,$L$3,"n/a"))))</f>
        <v>Moderate/Low</v>
      </c>
      <c r="D35" s="375" t="str">
        <f>IF(H35&lt;B35,"↑",IF(H35&gt;B35,"↓","↔"))</f>
        <v>↑</v>
      </c>
      <c r="E35" s="5"/>
      <c r="F35" s="252"/>
      <c r="G35" s="5"/>
      <c r="H35" s="248">
        <v>0</v>
      </c>
      <c r="I35" s="288" t="str">
        <f>IF(H35&lt;1.5,$L$6,IF(H35&lt;2.5,$L$5,IF(H35&lt;3.5,$L$4,IF(H35&lt;4.5,$L$3,"n/a"))))</f>
        <v>Not at all</v>
      </c>
    </row>
    <row r="36" spans="1:9" s="112" customFormat="1" ht="15" customHeight="1" thickTop="1" thickBot="1" x14ac:dyDescent="0.3">
      <c r="A36" s="81" t="str">
        <f>Questionnaire!$A$107</f>
        <v>6.2 Housing</v>
      </c>
      <c r="B36" s="359">
        <f>Questionnaire!J110</f>
        <v>2.5</v>
      </c>
      <c r="C36" s="350" t="str">
        <f>IF(B36&lt;1.5,$L$6,IF(B36&lt;2.5,$L$5,IF(B36&lt;3.5,$L$4,IF(B36&lt;4.5,$L$3,"n/a"))))</f>
        <v>Substantial</v>
      </c>
      <c r="D36" s="350" t="str">
        <f>IF(H36&lt;B36,"↑",IF(H36&gt;B36,"↓","↔"))</f>
        <v>↑</v>
      </c>
      <c r="E36" s="6"/>
      <c r="F36" s="253"/>
      <c r="G36" s="6"/>
      <c r="H36" s="248">
        <v>0</v>
      </c>
      <c r="I36" s="288" t="str">
        <f>IF(H36&lt;1.5,$L$6,IF(H36&lt;2.5,$L$5,IF(H36&lt;3.5,$L$4,IF(H36&lt;4.5,$L$3,"n/a"))))</f>
        <v>Not at all</v>
      </c>
    </row>
    <row r="37" spans="1:9" s="112" customFormat="1" ht="15" customHeight="1" thickTop="1" thickBot="1" x14ac:dyDescent="0.3">
      <c r="A37" s="256" t="str">
        <f>Questionnaire!$A$111</f>
        <v>6.3 Education and training</v>
      </c>
      <c r="B37" s="374">
        <f>Questionnaire!J115</f>
        <v>2.6666666666666665</v>
      </c>
      <c r="C37" s="350" t="str">
        <f>IF(B37&lt;1.5,$L$6,IF(B37&lt;2.5,$L$5,IF(B37&lt;3.5,$L$4,IF(B37&lt;4.5,$L$3,"n/a"))))</f>
        <v>Substantial</v>
      </c>
      <c r="D37" s="375" t="str">
        <f>IF(H37&lt;B37,"↑",IF(H37&gt;B37,"↓","↔"))</f>
        <v>↑</v>
      </c>
      <c r="E37" s="6"/>
      <c r="F37" s="253"/>
      <c r="G37" s="6"/>
      <c r="H37" s="248">
        <v>0</v>
      </c>
      <c r="I37" s="288" t="str">
        <f>IF(H37&lt;1.5,$L$6,IF(H37&lt;2.5,$L$5,IF(H37&lt;3.5,$L$4,IF(H37&lt;4.5,$L$3,"n/a"))))</f>
        <v>Not at all</v>
      </c>
    </row>
    <row r="38" spans="1:9" s="112" customFormat="1" ht="15" customHeight="1" thickTop="1" thickBot="1" x14ac:dyDescent="0.3">
      <c r="A38" s="257" t="str">
        <f>Questionnaire!$A$116</f>
        <v>6.4 Mobility ??????</v>
      </c>
      <c r="B38" s="360">
        <f>Questionnaire!J120</f>
        <v>2.5</v>
      </c>
      <c r="C38" s="348" t="str">
        <f>IF(B38&lt;1.5,$L$6,IF(B38&lt;2.5,$L$5,IF(B38&lt;3.5,$L$4,IF(B38&lt;4.5,$L$3,"n/a"))))</f>
        <v>Substantial</v>
      </c>
      <c r="D38" s="365" t="str">
        <f>IF(H38&lt;B38,"↑",IF(H38&gt;B38,"↓","↔"))</f>
        <v>↑</v>
      </c>
      <c r="E38" s="8"/>
      <c r="F38" s="9"/>
      <c r="G38" s="9"/>
      <c r="H38" s="248">
        <v>0</v>
      </c>
      <c r="I38" s="258" t="str">
        <f>IF(H38&lt;1.5,$L$6,IF(H38&lt;2.5,$L$5,IF(H38&lt;3.5,$L$4,IF(H38&lt;4.5,$L$3,"n/a"))))</f>
        <v>Not at all</v>
      </c>
    </row>
    <row r="39" spans="1:9" s="109" customFormat="1" ht="14.4" thickTop="1" thickBot="1" x14ac:dyDescent="0.3">
      <c r="A39" s="82" t="s">
        <v>14</v>
      </c>
      <c r="B39" s="353">
        <f>IF(COUNT(B35:B38)=0,"n/a",(AVERAGE(B35:B38)))</f>
        <v>2.4166666666666665</v>
      </c>
      <c r="C39" s="362" t="str">
        <f>IF(B39&lt;1.5,$L$6,IF(B39&lt;2.5,$L$5,IF(B39&lt;3.5,$L$4,IF(B39&lt;4.5,$L$3,"n/a"))))</f>
        <v>Moderate/Low</v>
      </c>
      <c r="D39" s="354" t="str">
        <f>IF(H39&lt;B39,"↑",IF(H39&gt;B39,"↓","↔"))</f>
        <v>↑</v>
      </c>
      <c r="E39" s="114"/>
      <c r="F39" s="114"/>
      <c r="G39" s="114"/>
      <c r="H39" s="10">
        <f>AVERAGE(H35:H38)</f>
        <v>0</v>
      </c>
      <c r="I39" s="294" t="str">
        <f>IF(H39&lt;1.5,$L$6,IF(H39&lt;2.5,$L$5,IF(H39&lt;3.5,$L$4,IF(H39&lt;4.5,$L$3,"n/a"))))</f>
        <v>Not at all</v>
      </c>
    </row>
    <row r="40" spans="1:9" x14ac:dyDescent="0.25">
      <c r="B40" s="283"/>
      <c r="C40" s="286"/>
      <c r="I40" s="286"/>
    </row>
    <row r="41" spans="1:9" x14ac:dyDescent="0.25">
      <c r="C41" s="117"/>
    </row>
    <row r="44" spans="1:9" x14ac:dyDescent="0.25">
      <c r="D44" s="95"/>
      <c r="I44" s="95"/>
    </row>
    <row r="45" spans="1:9" x14ac:dyDescent="0.25">
      <c r="F45" s="118"/>
    </row>
    <row r="46" spans="1:9" x14ac:dyDescent="0.25">
      <c r="B46" s="282"/>
    </row>
    <row r="52" spans="2:2" x14ac:dyDescent="0.25">
      <c r="B52" s="285"/>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tabSelected="1" zoomScale="90" zoomScaleNormal="90" zoomScaleSheetLayoutView="100" workbookViewId="0">
      <pane ySplit="2" topLeftCell="A33" activePane="bottomLeft" state="frozen"/>
      <selection pane="bottomLeft" activeCell="C38" sqref="C38"/>
    </sheetView>
  </sheetViews>
  <sheetFormatPr defaultColWidth="8.88671875" defaultRowHeight="13.2" x14ac:dyDescent="0.25"/>
  <cols>
    <col min="1" max="1" width="18" style="95" customWidth="1"/>
    <col min="2" max="2" width="29" style="95" customWidth="1"/>
    <col min="3" max="3" width="30.44140625" style="170" customWidth="1"/>
    <col min="4" max="4" width="14.44140625" style="171" customWidth="1"/>
    <col min="5" max="6" width="7.44140625" style="26" customWidth="1"/>
    <col min="7" max="7" width="1.109375" style="26" customWidth="1"/>
    <col min="8" max="8" width="7.44140625" style="26" customWidth="1"/>
    <col min="9" max="9" width="12.44140625" style="116" customWidth="1"/>
    <col min="10" max="10" width="12.33203125" style="116" customWidth="1"/>
    <col min="11" max="11" width="65.88671875" style="95" customWidth="1"/>
    <col min="12" max="12" width="15.44140625" style="321" customWidth="1"/>
    <col min="13" max="13" width="13.44140625" style="95" hidden="1" customWidth="1"/>
    <col min="14" max="14" width="14.88671875" style="95" hidden="1" customWidth="1"/>
    <col min="15" max="15" width="11.109375" style="95" hidden="1" customWidth="1"/>
    <col min="16" max="16" width="13.88671875" style="95" customWidth="1"/>
    <col min="17" max="16384" width="8.88671875" style="95"/>
  </cols>
  <sheetData>
    <row r="1" spans="1:15" ht="21" customHeight="1" thickBot="1" x14ac:dyDescent="0.35">
      <c r="A1" s="379" t="s">
        <v>27</v>
      </c>
      <c r="B1" s="380" t="str">
        <f>Profile!F1</f>
        <v>Coffee</v>
      </c>
      <c r="C1" s="378" t="s">
        <v>22</v>
      </c>
      <c r="D1" s="472" t="str">
        <f>Profile!E2</f>
        <v>Tanzania</v>
      </c>
      <c r="E1" s="473"/>
      <c r="F1" s="376" t="s">
        <v>26</v>
      </c>
      <c r="G1" s="381"/>
      <c r="H1" s="382"/>
      <c r="I1" s="383"/>
      <c r="J1" s="377">
        <f>Profile!B3</f>
        <v>43217</v>
      </c>
      <c r="K1" s="119"/>
      <c r="L1" s="384" t="s">
        <v>177</v>
      </c>
    </row>
    <row r="2" spans="1:15" s="108" customFormat="1" ht="15" customHeight="1" thickBot="1" x14ac:dyDescent="0.3">
      <c r="A2" s="584" t="s">
        <v>0</v>
      </c>
      <c r="B2" s="585"/>
      <c r="C2" s="385" t="s">
        <v>2</v>
      </c>
      <c r="D2" s="385" t="s">
        <v>87</v>
      </c>
      <c r="E2" s="385" t="s">
        <v>88</v>
      </c>
      <c r="F2" s="584" t="s">
        <v>86</v>
      </c>
      <c r="G2" s="585"/>
      <c r="H2" s="585"/>
      <c r="I2" s="585"/>
      <c r="J2" s="585"/>
      <c r="K2" s="585"/>
      <c r="L2" s="386"/>
      <c r="M2" s="113"/>
    </row>
    <row r="3" spans="1:15" s="108" customFormat="1" ht="24.75" customHeight="1" thickBot="1" x14ac:dyDescent="0.3">
      <c r="A3" s="120" t="s">
        <v>213</v>
      </c>
      <c r="B3" s="121"/>
      <c r="C3" s="121"/>
      <c r="D3" s="121"/>
      <c r="E3" s="121"/>
      <c r="F3" s="121"/>
      <c r="G3" s="121"/>
      <c r="H3" s="121"/>
      <c r="I3" s="121"/>
      <c r="J3" s="121"/>
      <c r="K3" s="121"/>
      <c r="L3" s="387"/>
      <c r="N3" s="122" t="s">
        <v>4</v>
      </c>
      <c r="O3" s="108">
        <v>4.5</v>
      </c>
    </row>
    <row r="4" spans="1:15" s="108" customFormat="1" ht="21" customHeight="1" x14ac:dyDescent="0.25">
      <c r="A4" s="123" t="s">
        <v>29</v>
      </c>
      <c r="B4" s="124"/>
      <c r="C4" s="124"/>
      <c r="D4" s="124"/>
      <c r="E4" s="124"/>
      <c r="F4" s="124"/>
      <c r="G4" s="124"/>
      <c r="H4" s="124"/>
      <c r="I4" s="124"/>
      <c r="J4" s="124"/>
      <c r="K4" s="124"/>
      <c r="L4" s="387"/>
      <c r="N4" s="122" t="s">
        <v>5</v>
      </c>
      <c r="O4" s="108">
        <v>3.5</v>
      </c>
    </row>
    <row r="5" spans="1:15" s="108" customFormat="1" ht="117.75" customHeight="1" x14ac:dyDescent="0.25">
      <c r="A5" s="563" t="s">
        <v>71</v>
      </c>
      <c r="B5" s="563"/>
      <c r="C5" s="39"/>
      <c r="D5" s="50" t="s">
        <v>5</v>
      </c>
      <c r="E5" s="125">
        <f>IF(D5=$N$6,1,IF(D5=$N$5,2,IF(D5=$N$4,3,IF(D5=$N$3,4,"n/a"))))</f>
        <v>3</v>
      </c>
      <c r="F5" s="592" t="s">
        <v>221</v>
      </c>
      <c r="G5" s="592"/>
      <c r="H5" s="592"/>
      <c r="I5" s="592"/>
      <c r="J5" s="592"/>
      <c r="K5" s="592"/>
      <c r="L5" s="387"/>
      <c r="N5" s="113" t="s">
        <v>42</v>
      </c>
      <c r="O5" s="109">
        <v>2.5</v>
      </c>
    </row>
    <row r="6" spans="1:15" s="108" customFormat="1" ht="88.5" customHeight="1" x14ac:dyDescent="0.25">
      <c r="A6" s="563" t="s">
        <v>30</v>
      </c>
      <c r="B6" s="563"/>
      <c r="C6" s="39"/>
      <c r="D6" s="50" t="s">
        <v>42</v>
      </c>
      <c r="E6" s="125">
        <f>IF(D6=$N$6,1,IF(D6=$N$5,2,IF(D6=$N$4,3,IF(D6=$N$3,4,"n/a"))))</f>
        <v>2</v>
      </c>
      <c r="F6" s="592" t="s">
        <v>222</v>
      </c>
      <c r="G6" s="592"/>
      <c r="H6" s="592"/>
      <c r="I6" s="592"/>
      <c r="J6" s="592"/>
      <c r="K6" s="592"/>
      <c r="L6" s="387"/>
      <c r="N6" s="113" t="s">
        <v>79</v>
      </c>
      <c r="O6" s="109">
        <v>1.5</v>
      </c>
    </row>
    <row r="7" spans="1:15" s="108" customFormat="1" ht="102.75" customHeight="1" x14ac:dyDescent="0.25">
      <c r="A7" s="563" t="s">
        <v>186</v>
      </c>
      <c r="B7" s="563"/>
      <c r="C7" s="39"/>
      <c r="D7" s="50" t="s">
        <v>42</v>
      </c>
      <c r="E7" s="125">
        <f>IF(D7=$N$6,1,IF(D7=$N$5,2,IF(D7=$N$4,3,IF(D7=$N$3,4,"n/a"))))</f>
        <v>2</v>
      </c>
      <c r="F7" s="592" t="s">
        <v>220</v>
      </c>
      <c r="G7" s="592"/>
      <c r="H7" s="592"/>
      <c r="I7" s="592"/>
      <c r="J7" s="592"/>
      <c r="K7" s="592"/>
      <c r="L7" s="387"/>
      <c r="N7" s="122" t="s">
        <v>19</v>
      </c>
    </row>
    <row r="8" spans="1:15" s="108" customFormat="1" ht="30" customHeight="1" x14ac:dyDescent="0.25">
      <c r="A8" s="563" t="s">
        <v>40</v>
      </c>
      <c r="B8" s="563"/>
      <c r="C8" s="39"/>
      <c r="D8" s="50" t="s">
        <v>19</v>
      </c>
      <c r="E8" s="125" t="str">
        <f>IF(D8=$N$6,1,IF(D8=$N$5,2,IF(D8=$N$4,3,IF(D8=$N$3,4,"n/a"))))</f>
        <v>n/a</v>
      </c>
      <c r="F8" s="592" t="s">
        <v>228</v>
      </c>
      <c r="G8" s="592"/>
      <c r="H8" s="592"/>
      <c r="I8" s="592"/>
      <c r="J8" s="592"/>
      <c r="K8" s="592"/>
      <c r="L8" s="387"/>
      <c r="N8" s="113"/>
    </row>
    <row r="9" spans="1:15" s="108" customFormat="1" ht="87.75" customHeight="1" thickBot="1" x14ac:dyDescent="0.3">
      <c r="A9" s="562" t="s">
        <v>59</v>
      </c>
      <c r="B9" s="562"/>
      <c r="C9" s="189"/>
      <c r="D9" s="177" t="s">
        <v>42</v>
      </c>
      <c r="E9" s="185">
        <f>IF(D9=$N$6,1,IF(D9=$N$5,2,IF(D9=$N$4,3,IF(D9=$N$3,4,"n/a"))))</f>
        <v>2</v>
      </c>
      <c r="F9" s="548" t="s">
        <v>219</v>
      </c>
      <c r="G9" s="549"/>
      <c r="H9" s="548"/>
      <c r="I9" s="548"/>
      <c r="J9" s="548"/>
      <c r="K9" s="548"/>
      <c r="L9" s="387"/>
      <c r="N9" s="126"/>
    </row>
    <row r="10" spans="1:15" s="108" customFormat="1" ht="28.5" customHeight="1" thickBot="1" x14ac:dyDescent="0.3">
      <c r="A10" s="572"/>
      <c r="B10" s="588"/>
      <c r="C10" s="193" t="s">
        <v>24</v>
      </c>
      <c r="D10" s="92" t="str">
        <f>IF(E10&lt;1.5,$N$6,IF(E10&lt;2.5,$N$5,IF(E10&lt;3.5,$N$4,IF(E10&lt;4.5,$N$3,"n/a"))))</f>
        <v>Moderate/Low</v>
      </c>
      <c r="E10" s="259">
        <f>IF(COUNT(E5:E9)=0,"n/a",AVERAGE(E5:E9))</f>
        <v>2.25</v>
      </c>
      <c r="F10" s="51">
        <f>E10</f>
        <v>2.25</v>
      </c>
      <c r="G10" s="225"/>
      <c r="H10" s="52" t="s">
        <v>23</v>
      </c>
      <c r="I10" s="28" t="str">
        <f>D10</f>
        <v>Moderate/Low</v>
      </c>
      <c r="J10" s="93">
        <f>IF(I10=$N$7,"n/a",IF(AND(I10=$N$5,D10=$N$6),1.5,IF(AND(I10=$N$4,D10=$N$5),2.5,IF(AND(I10=$N$3,D10=$N$4),3.5,IF(AND(I10=$N$6,D10=$N$5),1.49,IF(AND(I10=$N$5,D10=$N$4),2.49,IF(AND(I10=$N$4,D10=$N$3),3.49,E10)))))))</f>
        <v>2.25</v>
      </c>
      <c r="K10" s="94" t="s">
        <v>91</v>
      </c>
      <c r="L10" s="388"/>
      <c r="N10" s="122"/>
    </row>
    <row r="11" spans="1:15" s="108" customFormat="1" ht="20.25" customHeight="1" thickBot="1" x14ac:dyDescent="0.3">
      <c r="A11" s="128" t="s">
        <v>28</v>
      </c>
      <c r="B11" s="129"/>
      <c r="C11" s="190"/>
      <c r="D11" s="130"/>
      <c r="E11" s="130"/>
      <c r="F11" s="130"/>
      <c r="G11" s="130"/>
      <c r="H11" s="130"/>
      <c r="I11" s="130"/>
      <c r="J11" s="130"/>
      <c r="K11" s="130"/>
      <c r="L11" s="387"/>
      <c r="N11" s="122"/>
    </row>
    <row r="12" spans="1:15" ht="171.9" customHeight="1" x14ac:dyDescent="0.25">
      <c r="A12" s="563" t="s">
        <v>187</v>
      </c>
      <c r="B12" s="563"/>
      <c r="C12" s="39"/>
      <c r="D12" s="176" t="s">
        <v>42</v>
      </c>
      <c r="E12" s="187">
        <f>IF(D12=$N$6,1,IF(D12=$N$5,2,IF(D12=$N$4,3,IF(D12=$N$3,4,"n/a"))))</f>
        <v>2</v>
      </c>
      <c r="F12" s="574" t="s">
        <v>223</v>
      </c>
      <c r="G12" s="574"/>
      <c r="H12" s="574"/>
      <c r="I12" s="574"/>
      <c r="J12" s="574"/>
      <c r="K12" s="574"/>
      <c r="L12" s="389" t="s">
        <v>96</v>
      </c>
      <c r="N12" s="122"/>
    </row>
    <row r="13" spans="1:15" ht="43.5" customHeight="1" thickBot="1" x14ac:dyDescent="0.3">
      <c r="A13" s="550" t="s">
        <v>188</v>
      </c>
      <c r="B13" s="550"/>
      <c r="C13" s="194"/>
      <c r="D13" s="192" t="s">
        <v>42</v>
      </c>
      <c r="E13" s="188">
        <f>IF(D13=$N$6,1,IF(D13=$N$5,2,IF(D13=$N$4,3,IF(D13=$N$3,4,"n/a"))))</f>
        <v>2</v>
      </c>
      <c r="F13" s="569" t="s">
        <v>224</v>
      </c>
      <c r="G13" s="515"/>
      <c r="H13" s="515"/>
      <c r="I13" s="515"/>
      <c r="J13" s="515"/>
      <c r="K13" s="553"/>
      <c r="L13" s="389" t="s">
        <v>96</v>
      </c>
    </row>
    <row r="14" spans="1:15" s="111" customFormat="1" ht="28.5" customHeight="1" thickBot="1" x14ac:dyDescent="0.3">
      <c r="A14" s="572"/>
      <c r="B14" s="573"/>
      <c r="C14" s="193" t="s">
        <v>24</v>
      </c>
      <c r="D14" s="29" t="str">
        <f>IF(E14&lt;1.5,$N$6,IF(E14&lt;2.5,$N$5,IF(E14&lt;3.5,$N$4,IF(E14&lt;4.5,$N$3,"n/a"))))</f>
        <v>Moderate/Low</v>
      </c>
      <c r="E14" s="154">
        <f>IF(COUNT(E12:E13)=0,"n/a",AVERAGE(E12:E13))</f>
        <v>2</v>
      </c>
      <c r="F14" s="30">
        <f>E14</f>
        <v>2</v>
      </c>
      <c r="G14" s="225"/>
      <c r="H14" s="31" t="s">
        <v>23</v>
      </c>
      <c r="I14" s="28" t="str">
        <f>D14</f>
        <v>Moderate/Low</v>
      </c>
      <c r="J14" s="32">
        <f>IF(I14=$N$7,"n/a",IF(AND(I14=$N$5,D14=$N$6),1.5,IF(AND(I14=$N$4,D14=$N$5),2.5,IF(AND(I14=$N$3,D14=$N$4),3.5,IF(AND(I14=$N$6,D14=$N$5),1.49,IF(AND(I14=$N$5,D14=$N$4),2.49,IF(AND(I14=$N$4,D14=$N$3),3.49,E14)))))))</f>
        <v>2</v>
      </c>
      <c r="K14" s="191" t="s">
        <v>91</v>
      </c>
      <c r="L14" s="390"/>
      <c r="N14" s="122"/>
    </row>
    <row r="15" spans="1:15" ht="21.75" customHeight="1" x14ac:dyDescent="0.25">
      <c r="A15" s="408" t="s">
        <v>31</v>
      </c>
      <c r="B15" s="128"/>
      <c r="C15" s="128"/>
      <c r="D15" s="128"/>
      <c r="E15" s="128"/>
      <c r="F15" s="128"/>
      <c r="G15" s="128"/>
      <c r="H15" s="128"/>
      <c r="I15" s="128"/>
      <c r="J15" s="128"/>
      <c r="K15" s="128"/>
      <c r="L15" s="391"/>
      <c r="N15" s="122"/>
    </row>
    <row r="16" spans="1:15" ht="117.75" customHeight="1" thickBot="1" x14ac:dyDescent="0.3">
      <c r="A16" s="562" t="s">
        <v>189</v>
      </c>
      <c r="B16" s="562"/>
      <c r="C16" s="194"/>
      <c r="D16" s="177" t="s">
        <v>42</v>
      </c>
      <c r="E16" s="181">
        <f>IF(D16=$N$6,1,IF(D16=$N$5,2,IF(D16=$N$4,3,IF(D16=$N$3,4,"n/a"))))</f>
        <v>2</v>
      </c>
      <c r="F16" s="551" t="s">
        <v>225</v>
      </c>
      <c r="G16" s="515"/>
      <c r="H16" s="552"/>
      <c r="I16" s="552"/>
      <c r="J16" s="515"/>
      <c r="K16" s="553"/>
      <c r="L16" s="391"/>
    </row>
    <row r="17" spans="1:14" s="108" customFormat="1" ht="24.75" customHeight="1" thickBot="1" x14ac:dyDescent="0.3">
      <c r="A17" s="595"/>
      <c r="B17" s="596"/>
      <c r="C17" s="193" t="s">
        <v>24</v>
      </c>
      <c r="D17" s="29" t="str">
        <f>IF(E17&lt;1.5,$N$6,IF(E17&lt;2.5,$N$5,IF(E17&lt;3.5,$N$4,IF(E17&lt;4.5,$N$3,"n/a"))))</f>
        <v>Moderate/Low</v>
      </c>
      <c r="E17" s="154">
        <f>IF(COUNT(E16)=0,"n/a",AVERAGE(E16))</f>
        <v>2</v>
      </c>
      <c r="F17" s="30">
        <f>E17</f>
        <v>2</v>
      </c>
      <c r="G17" s="225"/>
      <c r="H17" s="31" t="s">
        <v>23</v>
      </c>
      <c r="I17" s="28" t="str">
        <f>D17</f>
        <v>Moderate/Low</v>
      </c>
      <c r="J17" s="32">
        <f>IF(I17=$N$7,"n/a",IF(AND(I17=$N$5,D17=$N$6),1.5,IF(AND(I17=$N$4,D17=$N$5),2.5,IF(AND(I17=$N$3,D17=$N$4),3.5,IF(AND(I17=$N$6,D17=$N$5),1.49,IF(AND(I17=$N$5,D17=$N$4),2.49,IF(AND(I17=$N$4,D17=$N$3),3.49,E17)))))))</f>
        <v>2</v>
      </c>
      <c r="K17" s="191" t="s">
        <v>91</v>
      </c>
      <c r="L17" s="387"/>
      <c r="N17" s="110"/>
    </row>
    <row r="18" spans="1:14" s="131" customFormat="1" ht="21" customHeight="1" x14ac:dyDescent="0.25">
      <c r="A18" s="128" t="s">
        <v>69</v>
      </c>
      <c r="B18" s="128"/>
      <c r="C18" s="128"/>
      <c r="D18" s="128"/>
      <c r="E18" s="128"/>
      <c r="F18" s="128"/>
      <c r="G18" s="128"/>
      <c r="H18" s="128"/>
      <c r="I18" s="128"/>
      <c r="J18" s="128"/>
      <c r="K18" s="128"/>
      <c r="L18" s="391"/>
      <c r="N18" s="132"/>
    </row>
    <row r="19" spans="1:14" s="131" customFormat="1" ht="87" customHeight="1" x14ac:dyDescent="0.25">
      <c r="A19" s="563" t="s">
        <v>73</v>
      </c>
      <c r="B19" s="563"/>
      <c r="C19" s="39"/>
      <c r="D19" s="50" t="s">
        <v>42</v>
      </c>
      <c r="E19" s="173">
        <f>IF(D19=$N$6,1,IF(D19=$N$5,2,IF(D19=$N$4,3,IF(D19=$N$3,4,"n/a"))))</f>
        <v>2</v>
      </c>
      <c r="F19" s="551" t="s">
        <v>226</v>
      </c>
      <c r="G19" s="552"/>
      <c r="H19" s="552"/>
      <c r="I19" s="552"/>
      <c r="J19" s="552"/>
      <c r="K19" s="553"/>
      <c r="L19" s="389" t="s">
        <v>96</v>
      </c>
      <c r="N19" s="132"/>
    </row>
    <row r="20" spans="1:14" s="131" customFormat="1" ht="62.25" customHeight="1" thickBot="1" x14ac:dyDescent="0.3">
      <c r="A20" s="550" t="s">
        <v>70</v>
      </c>
      <c r="B20" s="550"/>
      <c r="C20" s="194"/>
      <c r="D20" s="186" t="s">
        <v>42</v>
      </c>
      <c r="E20" s="185">
        <f>IF(D20=$N$6,1,IF(D20=$N$5,2,IF(D20=$N$4,3,IF(D20=$N$3,4,"n/a"))))</f>
        <v>2</v>
      </c>
      <c r="F20" s="499" t="s">
        <v>227</v>
      </c>
      <c r="G20" s="515"/>
      <c r="H20" s="500"/>
      <c r="I20" s="500"/>
      <c r="J20" s="500"/>
      <c r="K20" s="501"/>
      <c r="L20" s="392"/>
      <c r="N20" s="132"/>
    </row>
    <row r="21" spans="1:14" s="108" customFormat="1" ht="29.25" customHeight="1" thickBot="1" x14ac:dyDescent="0.3">
      <c r="A21" s="572"/>
      <c r="B21" s="573"/>
      <c r="C21" s="193" t="s">
        <v>24</v>
      </c>
      <c r="D21" s="29" t="str">
        <f>IF(E21&lt;1.5,$N$6,IF(E21&lt;2.5,$N$5,IF(E21&lt;3.5,$N$4,IF(E21&lt;4.5,$N$3,"n/a"))))</f>
        <v>Moderate/Low</v>
      </c>
      <c r="E21" s="154">
        <f>IF(COUNT(E19:E20)=0,"n/a",AVERAGE(E19:E20))</f>
        <v>2</v>
      </c>
      <c r="F21" s="30">
        <f>E21</f>
        <v>2</v>
      </c>
      <c r="G21" s="225"/>
      <c r="H21" s="31" t="s">
        <v>23</v>
      </c>
      <c r="I21" s="28" t="str">
        <f>D21</f>
        <v>Moderate/Low</v>
      </c>
      <c r="J21" s="93">
        <f>IF(I21=$N$7,"n/a",IF(AND(I21=$N$5,D21=$N$6),1.5,IF(AND(I21=$N$4,D21=$N$5),2.5,IF(AND(I21=$N$3,D21=$N$4),3.5,IF(AND(I21=$N$6,D21=$N$5),1.49,IF(AND(I21=$N$5,D21=$N$4),2.49,IF(AND(I21=$N$4,D21=$N$3),3.49,E21)))))))</f>
        <v>2</v>
      </c>
      <c r="K21" s="91" t="s">
        <v>91</v>
      </c>
      <c r="L21" s="393"/>
    </row>
    <row r="22" spans="1:14" s="136" customFormat="1" ht="22.5" customHeight="1" thickBot="1" x14ac:dyDescent="0.3">
      <c r="A22" s="133" t="s">
        <v>214</v>
      </c>
      <c r="B22" s="134"/>
      <c r="C22" s="134"/>
      <c r="D22" s="135"/>
      <c r="E22" s="135"/>
      <c r="F22" s="135"/>
      <c r="G22" s="135"/>
      <c r="H22" s="135"/>
      <c r="I22" s="135"/>
      <c r="J22" s="135"/>
      <c r="K22" s="135"/>
      <c r="L22" s="387"/>
    </row>
    <row r="23" spans="1:14" ht="21.75" customHeight="1" thickBot="1" x14ac:dyDescent="0.3">
      <c r="A23" s="137" t="s">
        <v>44</v>
      </c>
      <c r="B23" s="138"/>
      <c r="C23" s="138"/>
      <c r="D23" s="138"/>
      <c r="E23" s="138"/>
      <c r="F23" s="138"/>
      <c r="G23" s="138"/>
      <c r="H23" s="138"/>
      <c r="I23" s="138"/>
      <c r="J23" s="138"/>
      <c r="K23" s="138"/>
      <c r="L23" s="389" t="s">
        <v>96</v>
      </c>
    </row>
    <row r="24" spans="1:14" ht="97.2" customHeight="1" x14ac:dyDescent="0.25">
      <c r="A24" s="586" t="s">
        <v>45</v>
      </c>
      <c r="B24" s="587"/>
      <c r="C24" s="183"/>
      <c r="D24" s="174" t="s">
        <v>42</v>
      </c>
      <c r="E24" s="184">
        <f>IF(D24=$N$6,1,IF(D24=$N$5,2,IF(D24=$N$4,3,IF(D24=$N$3,4,"n/a"))))</f>
        <v>2</v>
      </c>
      <c r="F24" s="574" t="s">
        <v>278</v>
      </c>
      <c r="G24" s="574"/>
      <c r="H24" s="574"/>
      <c r="I24" s="574"/>
      <c r="J24" s="574"/>
      <c r="K24" s="574"/>
      <c r="L24" s="389" t="s">
        <v>96</v>
      </c>
    </row>
    <row r="25" spans="1:14" ht="113.4" customHeight="1" thickBot="1" x14ac:dyDescent="0.3">
      <c r="A25" s="593" t="s">
        <v>62</v>
      </c>
      <c r="B25" s="594"/>
      <c r="C25" s="195"/>
      <c r="D25" s="175" t="s">
        <v>19</v>
      </c>
      <c r="E25" s="185" t="str">
        <f>IF(D25=$N$6,1,IF(D25=$N$5,2,IF(D25=$N$4,3,IF(D25=$N$3,4,"n/a"))))</f>
        <v>n/a</v>
      </c>
      <c r="F25" s="499" t="s">
        <v>279</v>
      </c>
      <c r="G25" s="500"/>
      <c r="H25" s="500"/>
      <c r="I25" s="500"/>
      <c r="J25" s="500"/>
      <c r="K25" s="501"/>
      <c r="L25" s="391"/>
    </row>
    <row r="26" spans="1:14" ht="35.25" customHeight="1" thickBot="1" x14ac:dyDescent="0.3">
      <c r="A26" s="560"/>
      <c r="B26" s="561"/>
      <c r="C26" s="42" t="s">
        <v>24</v>
      </c>
      <c r="D26" s="29" t="str">
        <f>IF(E26&lt;1.5,"Low",IF(E26&lt;2.5,"Moderate",IF(E26&lt;3.5,"Substantial",IF(E26&lt;4.5,"High","n/a"))))</f>
        <v>Moderate</v>
      </c>
      <c r="E26" s="154">
        <f>IF(COUNT(E24:E25)=0,"n/a",AVERAGE(E24:E25))</f>
        <v>2</v>
      </c>
      <c r="F26" s="51">
        <f>E26</f>
        <v>2</v>
      </c>
      <c r="G26" s="225"/>
      <c r="H26" s="52" t="s">
        <v>23</v>
      </c>
      <c r="I26" s="28" t="str">
        <f>D26</f>
        <v>Moderate</v>
      </c>
      <c r="J26" s="93">
        <f>IF(I26=$N$7,"n/a",IF(AND(I26=$N$5,D26=$N$6),1.5,IF(AND(I26=$N$4,D26=$N$5),2.5,IF(AND(I26=$N$3,D26=$N$4),3.5,IF(AND(I26=$N$6,D26=$N$5),1.49,IF(AND(I26=$N$5,D26=$N$4),2.49,IF(AND(I26=$N$4,D26=$N$3),3.49,E26)))))))</f>
        <v>2</v>
      </c>
      <c r="K26" s="337" t="s">
        <v>91</v>
      </c>
      <c r="L26" s="391"/>
    </row>
    <row r="27" spans="1:14" ht="20.25" customHeight="1" thickBot="1" x14ac:dyDescent="0.3">
      <c r="A27" s="139" t="s">
        <v>48</v>
      </c>
      <c r="B27" s="140"/>
      <c r="C27" s="141"/>
      <c r="D27" s="142"/>
      <c r="E27" s="142"/>
      <c r="F27" s="142"/>
      <c r="G27" s="142"/>
      <c r="H27" s="142"/>
      <c r="I27" s="142"/>
      <c r="J27" s="142"/>
      <c r="K27" s="142"/>
      <c r="L27" s="391"/>
    </row>
    <row r="28" spans="1:14" ht="30.75" customHeight="1" x14ac:dyDescent="0.25">
      <c r="A28" s="504" t="s">
        <v>65</v>
      </c>
      <c r="B28" s="505"/>
      <c r="C28" s="43"/>
      <c r="D28" s="176" t="s">
        <v>19</v>
      </c>
      <c r="E28" s="187" t="str">
        <f>IF(D28=$N$6,1,IF(D28=$N$5,2,IF(D28=$N$4,3,IF(D28=$N$3,4,"n/a"))))</f>
        <v>n/a</v>
      </c>
      <c r="F28" s="554" t="s">
        <v>229</v>
      </c>
      <c r="G28" s="555"/>
      <c r="H28" s="555"/>
      <c r="I28" s="555"/>
      <c r="J28" s="555"/>
      <c r="K28" s="556"/>
      <c r="L28" s="391"/>
    </row>
    <row r="29" spans="1:14" ht="142.19999999999999" customHeight="1" x14ac:dyDescent="0.25">
      <c r="A29" s="504" t="s">
        <v>46</v>
      </c>
      <c r="B29" s="505"/>
      <c r="C29" s="43"/>
      <c r="D29" s="50" t="s">
        <v>42</v>
      </c>
      <c r="E29" s="173">
        <f>IF(D29=$N$6,1,IF(D29=$N$5,2,IF(D29=$N$4,3,IF(D29=$N$3,4,"n/a"))))</f>
        <v>2</v>
      </c>
      <c r="F29" s="551" t="s">
        <v>280</v>
      </c>
      <c r="G29" s="552"/>
      <c r="H29" s="552"/>
      <c r="I29" s="552"/>
      <c r="J29" s="552"/>
      <c r="K29" s="553"/>
      <c r="L29" s="391"/>
    </row>
    <row r="30" spans="1:14" s="143" customFormat="1" ht="56.25" customHeight="1" x14ac:dyDescent="0.25">
      <c r="A30" s="504" t="s">
        <v>60</v>
      </c>
      <c r="B30" s="505"/>
      <c r="C30" s="43"/>
      <c r="D30" s="50" t="s">
        <v>19</v>
      </c>
      <c r="E30" s="173" t="str">
        <f>IF(D30=$N$6,1,IF(D30=$N$5,2,IF(D30=$N$4,3,IF(D30=$N$3,4,"n/a"))))</f>
        <v>n/a</v>
      </c>
      <c r="F30" s="498" t="s">
        <v>229</v>
      </c>
      <c r="G30" s="498"/>
      <c r="H30" s="498"/>
      <c r="I30" s="498"/>
      <c r="J30" s="498"/>
      <c r="K30" s="498"/>
      <c r="L30" s="387"/>
    </row>
    <row r="31" spans="1:14" s="136" customFormat="1" ht="36" customHeight="1" thickBot="1" x14ac:dyDescent="0.3">
      <c r="A31" s="567" t="s">
        <v>61</v>
      </c>
      <c r="B31" s="568"/>
      <c r="C31" s="195"/>
      <c r="D31" s="177" t="s">
        <v>19</v>
      </c>
      <c r="E31" s="182" t="str">
        <f>IF(D31=$N$6,1,IF(D31=$N$5,2,IF(D31=$N$4,3,IF(D31=$N$3,4,"n/a"))))</f>
        <v>n/a</v>
      </c>
      <c r="F31" s="569" t="s">
        <v>229</v>
      </c>
      <c r="G31" s="515"/>
      <c r="H31" s="515"/>
      <c r="I31" s="515"/>
      <c r="J31" s="515"/>
      <c r="K31" s="516"/>
      <c r="L31" s="389" t="s">
        <v>96</v>
      </c>
    </row>
    <row r="32" spans="1:14" s="108" customFormat="1" ht="25.5" customHeight="1" thickBot="1" x14ac:dyDescent="0.3">
      <c r="A32" s="198"/>
      <c r="B32" s="199"/>
      <c r="C32" s="42" t="s">
        <v>24</v>
      </c>
      <c r="D32" s="29" t="str">
        <f>IF(E32&lt;1.5,"Low",IF(E32&lt;2.5,"Moderate",IF(E32&lt;3.5,"Substantial",IF(E32&lt;4.5,"High","n/a"))))</f>
        <v>Moderate</v>
      </c>
      <c r="E32" s="154">
        <f>IF(COUNT(E28:E31)=0,"n/a",AVERAGE(E28:E31))</f>
        <v>2</v>
      </c>
      <c r="F32" s="30">
        <f>E32</f>
        <v>2</v>
      </c>
      <c r="G32" s="225"/>
      <c r="H32" s="31" t="s">
        <v>23</v>
      </c>
      <c r="I32" s="28" t="str">
        <f>D32</f>
        <v>Moderate</v>
      </c>
      <c r="J32" s="32">
        <f>IF(I32=$N$7,"n/a",IF(AND(I32=$N$5,D32=$N$6),1.5,IF(AND(I32=$N$4,D32=$N$5),2.5,IF(AND(I32=$N$3,D32=$N$4),3.5,IF(AND(I32=$N$6,D32=$N$5),1.49,IF(AND(I32=$N$5,D32=$N$4),2.49,IF(AND(I32=$N$4,D32=$N$3),3.49,E32)))))))</f>
        <v>2</v>
      </c>
      <c r="K32" s="191" t="s">
        <v>91</v>
      </c>
      <c r="L32" s="387"/>
    </row>
    <row r="33" spans="1:12" s="108" customFormat="1" ht="25.5" customHeight="1" thickBot="1" x14ac:dyDescent="0.3">
      <c r="A33" s="196" t="s">
        <v>49</v>
      </c>
      <c r="B33" s="197"/>
      <c r="C33" s="197"/>
      <c r="D33" s="197"/>
      <c r="E33" s="197"/>
      <c r="F33" s="197"/>
      <c r="G33" s="197"/>
      <c r="H33" s="197"/>
      <c r="I33" s="197"/>
      <c r="J33" s="197"/>
      <c r="K33" s="197"/>
      <c r="L33" s="387"/>
    </row>
    <row r="34" spans="1:12" s="108" customFormat="1" ht="121.2" customHeight="1" x14ac:dyDescent="0.25">
      <c r="A34" s="589" t="s">
        <v>50</v>
      </c>
      <c r="B34" s="590"/>
      <c r="C34" s="49"/>
      <c r="D34" s="50" t="s">
        <v>42</v>
      </c>
      <c r="E34" s="125">
        <f>IF(D34=$N$6,1,IF(D34=$N$5,2,IF(D34=$N$4,3,IF(D34=$N$3,4,"n/a"))))</f>
        <v>2</v>
      </c>
      <c r="F34" s="574" t="s">
        <v>230</v>
      </c>
      <c r="G34" s="574"/>
      <c r="H34" s="574"/>
      <c r="I34" s="574"/>
      <c r="J34" s="574"/>
      <c r="K34" s="574"/>
      <c r="L34" s="389" t="s">
        <v>96</v>
      </c>
    </row>
    <row r="35" spans="1:12" s="108" customFormat="1" ht="33" customHeight="1" x14ac:dyDescent="0.25">
      <c r="A35" s="591" t="s">
        <v>51</v>
      </c>
      <c r="B35" s="505"/>
      <c r="C35" s="49"/>
      <c r="D35" s="178" t="s">
        <v>19</v>
      </c>
      <c r="E35" s="125" t="str">
        <f>IF(D35=$N$6,1,IF(D35=$N$5,2,IF(D35=$N$4,3,IF(D35=$N$3,4,"n/a"))))</f>
        <v>n/a</v>
      </c>
      <c r="F35" s="551" t="s">
        <v>229</v>
      </c>
      <c r="G35" s="552"/>
      <c r="H35" s="552"/>
      <c r="I35" s="552"/>
      <c r="J35" s="552"/>
      <c r="K35" s="553"/>
      <c r="L35" s="387"/>
    </row>
    <row r="36" spans="1:12" s="108" customFormat="1" ht="60.75" customHeight="1" x14ac:dyDescent="0.25">
      <c r="A36" s="589" t="s">
        <v>67</v>
      </c>
      <c r="B36" s="590"/>
      <c r="C36" s="49"/>
      <c r="D36" s="178" t="s">
        <v>19</v>
      </c>
      <c r="E36" s="125" t="str">
        <f>IF(D36=$N$6,1,IF(D36=$N$5,2,IF(D36=$N$4,3,IF(D36=$N$3,4,"n/a"))))</f>
        <v>n/a</v>
      </c>
      <c r="F36" s="551" t="s">
        <v>229</v>
      </c>
      <c r="G36" s="552"/>
      <c r="H36" s="552"/>
      <c r="I36" s="552"/>
      <c r="J36" s="552"/>
      <c r="K36" s="553"/>
      <c r="L36" s="387"/>
    </row>
    <row r="37" spans="1:12" s="108" customFormat="1" ht="247.2" customHeight="1" thickBot="1" x14ac:dyDescent="0.3">
      <c r="A37" s="580" t="s">
        <v>68</v>
      </c>
      <c r="B37" s="581"/>
      <c r="C37" s="200"/>
      <c r="D37" s="177" t="s">
        <v>42</v>
      </c>
      <c r="E37" s="181">
        <f>IF(D37=$N$6,1,IF(D37=$N$5,2,IF(D37=$N$4,3,IF(D37=$N$3,4,"n/a"))))</f>
        <v>2</v>
      </c>
      <c r="F37" s="582" t="s">
        <v>281</v>
      </c>
      <c r="G37" s="498"/>
      <c r="H37" s="498"/>
      <c r="I37" s="498"/>
      <c r="J37" s="498"/>
      <c r="K37" s="583"/>
      <c r="L37" s="387"/>
    </row>
    <row r="38" spans="1:12" s="108" customFormat="1" ht="25.5" customHeight="1" thickBot="1" x14ac:dyDescent="0.3">
      <c r="A38" s="44"/>
      <c r="B38" s="45"/>
      <c r="C38" s="46" t="s">
        <v>24</v>
      </c>
      <c r="D38" s="29" t="str">
        <f>IF(E38&lt;1.5,"Low",IF(E38&lt;2.5,"Moderate",IF(E38&lt;3.5,"Substantial",IF(E38&lt;4.5,"High","n/a"))))</f>
        <v>Moderate</v>
      </c>
      <c r="E38" s="154">
        <f>IF(COUNT(E34:E37)=0,"n/a",AVERAGE(E34:E37))</f>
        <v>2</v>
      </c>
      <c r="F38" s="30">
        <f>E38</f>
        <v>2</v>
      </c>
      <c r="G38" s="225"/>
      <c r="H38" s="31" t="s">
        <v>23</v>
      </c>
      <c r="I38" s="28" t="str">
        <f>D38</f>
        <v>Moderate</v>
      </c>
      <c r="J38" s="32">
        <f>IF(I38=$N$7,"n/a",IF(AND(I38=$N$5,D38=$N$6),1.5,IF(AND(I38=$N$4,D38=$N$5),2.5,IF(AND(I38=$N$3,D38=$N$4),3.5,IF(AND(I38=$N$6,D38=$N$5),1.49,IF(AND(I38=$N$5,D38=$N$4),2.49,IF(AND(I38=$N$4,D38=$N$3),3.49,E38)))))))</f>
        <v>2</v>
      </c>
      <c r="K38" s="191" t="s">
        <v>91</v>
      </c>
      <c r="L38" s="387"/>
    </row>
    <row r="39" spans="1:12" s="131" customFormat="1" ht="22.5" customHeight="1" thickBot="1" x14ac:dyDescent="0.3">
      <c r="A39" s="33" t="s">
        <v>215</v>
      </c>
      <c r="B39" s="34"/>
      <c r="C39" s="35"/>
      <c r="D39" s="37"/>
      <c r="E39" s="37"/>
      <c r="F39" s="36"/>
      <c r="G39" s="144"/>
      <c r="H39" s="37"/>
      <c r="I39" s="37"/>
      <c r="J39" s="36"/>
      <c r="K39" s="145"/>
      <c r="L39" s="391"/>
    </row>
    <row r="40" spans="1:12" s="131" customFormat="1" ht="22.5" customHeight="1" x14ac:dyDescent="0.25">
      <c r="A40" s="146" t="s">
        <v>33</v>
      </c>
      <c r="B40" s="147"/>
      <c r="C40" s="147"/>
      <c r="D40" s="147"/>
      <c r="E40" s="147"/>
      <c r="F40" s="147"/>
      <c r="G40" s="147"/>
      <c r="H40" s="147"/>
      <c r="I40" s="147"/>
      <c r="J40" s="147"/>
      <c r="K40" s="147"/>
      <c r="L40" s="391"/>
    </row>
    <row r="41" spans="1:12" s="108" customFormat="1" ht="89.25" customHeight="1" x14ac:dyDescent="0.25">
      <c r="A41" s="510" t="s">
        <v>41</v>
      </c>
      <c r="B41" s="510"/>
      <c r="C41" s="40"/>
      <c r="D41" s="50" t="s">
        <v>42</v>
      </c>
      <c r="E41" s="173">
        <f>IF(D41=$N$6,1,IF(D41=$N$5,2,IF(D41=$N$4,3,IF(D41=$N$3,4,"n/a"))))</f>
        <v>2</v>
      </c>
      <c r="F41" s="515" t="s">
        <v>231</v>
      </c>
      <c r="G41" s="515"/>
      <c r="H41" s="515"/>
      <c r="I41" s="515"/>
      <c r="J41" s="515"/>
      <c r="K41" s="515"/>
      <c r="L41" s="389" t="s">
        <v>96</v>
      </c>
    </row>
    <row r="42" spans="1:12" s="108" customFormat="1" ht="105" customHeight="1" thickBot="1" x14ac:dyDescent="0.3">
      <c r="A42" s="577" t="s">
        <v>139</v>
      </c>
      <c r="B42" s="578"/>
      <c r="C42" s="201"/>
      <c r="D42" s="50" t="s">
        <v>5</v>
      </c>
      <c r="E42" s="173">
        <f>IF(D42=$N$6,1,IF(D42=$N$5,2,IF(D42=$N$4,3,IF(D42=$N$3,4,"n/a"))))</f>
        <v>3</v>
      </c>
      <c r="F42" s="515" t="s">
        <v>232</v>
      </c>
      <c r="G42" s="515"/>
      <c r="H42" s="515"/>
      <c r="I42" s="515"/>
      <c r="J42" s="515"/>
      <c r="K42" s="516"/>
      <c r="L42" s="387"/>
    </row>
    <row r="43" spans="1:12" s="131" customFormat="1" ht="50.25" customHeight="1" thickBot="1" x14ac:dyDescent="0.3">
      <c r="A43" s="575"/>
      <c r="B43" s="576"/>
      <c r="C43" s="38" t="s">
        <v>24</v>
      </c>
      <c r="D43" s="29" t="str">
        <f>IF(E43&lt;1.5,"Low",IF(E43&lt;2.5,"Moderate",IF(E43&lt;3.5,"Substantial",IF(E43&lt;4.5,"High","n/a"))))</f>
        <v>Substantial</v>
      </c>
      <c r="E43" s="154">
        <f>IF(COUNT(E41:E42)=0,"n/a",AVERAGE(E41:E42))</f>
        <v>2.5</v>
      </c>
      <c r="F43" s="30">
        <f>E43</f>
        <v>2.5</v>
      </c>
      <c r="G43" s="225"/>
      <c r="H43" s="31" t="s">
        <v>23</v>
      </c>
      <c r="I43" s="28" t="s">
        <v>42</v>
      </c>
      <c r="J43" s="32">
        <f>IF(I43=$N$7,"n/a",IF(AND(I43=$N$5,D43=$N$6),1.5,IF(AND(I43=$N$4,D43=$N$5),2.5,IF(AND(I43=$N$3,D43=$N$4),3.5,IF(AND(I43=$N$6,D43=$N$5),1.49,IF(AND(I43=$N$5,D43=$N$4),2.49,IF(AND(I43=$N$4,D43=$N$3),3.49,E43)))))))</f>
        <v>2.4900000000000002</v>
      </c>
      <c r="K43" s="424" t="s">
        <v>233</v>
      </c>
      <c r="L43" s="394"/>
    </row>
    <row r="44" spans="1:12" s="131" customFormat="1" ht="18" customHeight="1" thickBot="1" x14ac:dyDescent="0.3">
      <c r="A44" s="148" t="s">
        <v>34</v>
      </c>
      <c r="B44" s="149"/>
      <c r="C44" s="149"/>
      <c r="D44" s="150"/>
      <c r="E44" s="150"/>
      <c r="F44" s="150"/>
      <c r="G44" s="150"/>
      <c r="H44" s="150"/>
      <c r="I44" s="150"/>
      <c r="J44" s="150"/>
      <c r="K44" s="150"/>
      <c r="L44" s="391"/>
    </row>
    <row r="45" spans="1:12" s="136" customFormat="1" ht="103.5" customHeight="1" x14ac:dyDescent="0.25">
      <c r="A45" s="510" t="s">
        <v>140</v>
      </c>
      <c r="B45" s="605"/>
      <c r="C45" s="40"/>
      <c r="D45" s="50" t="s">
        <v>42</v>
      </c>
      <c r="E45" s="173">
        <f>IF(D45=$N$6,1,IF(D45=$N$5,2,IF(D45=$N$4,3,IF(D45=$N$3,4,"n/a"))))</f>
        <v>2</v>
      </c>
      <c r="F45" s="554" t="s">
        <v>234</v>
      </c>
      <c r="G45" s="555"/>
      <c r="H45" s="555"/>
      <c r="I45" s="555"/>
      <c r="J45" s="555"/>
      <c r="K45" s="556"/>
      <c r="L45" s="387"/>
    </row>
    <row r="46" spans="1:12" s="136" customFormat="1" ht="88.5" customHeight="1" x14ac:dyDescent="0.25">
      <c r="A46" s="579" t="s">
        <v>39</v>
      </c>
      <c r="B46" s="507"/>
      <c r="C46" s="40"/>
      <c r="D46" s="50" t="s">
        <v>42</v>
      </c>
      <c r="E46" s="173">
        <f>IF(D46=$N$6,1,IF(D46=$N$5,2,IF(D46=$N$4,3,IF(D46=$N$3,4,"n/a"))))</f>
        <v>2</v>
      </c>
      <c r="F46" s="558" t="s">
        <v>235</v>
      </c>
      <c r="G46" s="558"/>
      <c r="H46" s="558"/>
      <c r="I46" s="558"/>
      <c r="J46" s="558"/>
      <c r="K46" s="558"/>
      <c r="L46" s="387"/>
    </row>
    <row r="47" spans="1:12" s="108" customFormat="1" ht="60.75" customHeight="1" x14ac:dyDescent="0.25">
      <c r="A47" s="579" t="s">
        <v>142</v>
      </c>
      <c r="B47" s="507"/>
      <c r="C47" s="40"/>
      <c r="D47" s="50" t="s">
        <v>42</v>
      </c>
      <c r="E47" s="173">
        <f>IF(D47=$N$6,1,IF(D47=$N$5,2,IF(D47=$N$4,3,IF(D47=$N$3,4,"n/a"))))</f>
        <v>2</v>
      </c>
      <c r="F47" s="552" t="s">
        <v>236</v>
      </c>
      <c r="G47" s="552"/>
      <c r="H47" s="552"/>
      <c r="I47" s="552"/>
      <c r="J47" s="552"/>
      <c r="K47" s="552"/>
      <c r="L47" s="387"/>
    </row>
    <row r="48" spans="1:12" s="108" customFormat="1" ht="60.75" customHeight="1" thickBot="1" x14ac:dyDescent="0.3">
      <c r="A48" s="577" t="s">
        <v>143</v>
      </c>
      <c r="B48" s="578"/>
      <c r="C48" s="202"/>
      <c r="D48" s="177" t="s">
        <v>42</v>
      </c>
      <c r="E48" s="173">
        <f>IF(D48=$N$6,1,IF(D48=$N$5,2,IF(D48=$N$4,3,IF(D48=$N$3,4,"n/a"))))</f>
        <v>2</v>
      </c>
      <c r="F48" s="499" t="s">
        <v>237</v>
      </c>
      <c r="G48" s="500"/>
      <c r="H48" s="500"/>
      <c r="I48" s="500"/>
      <c r="J48" s="500"/>
      <c r="K48" s="501"/>
      <c r="L48" s="387"/>
    </row>
    <row r="49" spans="1:19" s="131" customFormat="1" ht="32.25" customHeight="1" thickBot="1" x14ac:dyDescent="0.3">
      <c r="A49" s="576"/>
      <c r="B49" s="606"/>
      <c r="C49" s="38" t="s">
        <v>24</v>
      </c>
      <c r="D49" s="29" t="str">
        <f>IF(E49&lt;1.5,"Low",IF(E49&lt;2.5,"Moderate",IF(E49&lt;3.5,"Substantial",IF(E49&lt;4.5,"High","n/a"))))</f>
        <v>Moderate</v>
      </c>
      <c r="E49" s="154">
        <f>IF(COUNT(E45:E48)=0,"n/a",AVERAGE(E45:E48))</f>
        <v>2</v>
      </c>
      <c r="F49" s="51">
        <f>E49</f>
        <v>2</v>
      </c>
      <c r="G49" s="225"/>
      <c r="H49" s="52" t="s">
        <v>23</v>
      </c>
      <c r="I49" s="336" t="str">
        <f>D49</f>
        <v>Moderate</v>
      </c>
      <c r="J49" s="93">
        <f>IF(I49=$N$7,"n/a",IF(AND(I49=$N$5,D49=$N$6),1.5,IF(AND(I49=$N$4,D49=$N$5),2.5,IF(AND(I49=$N$3,D49=$N$4),3.5,IF(AND(I49=$N$6,D49=$N$5),1.49,IF(AND(I49=$N$5,D49=$N$4),2.49,IF(AND(I49=$N$4,D49=$N$3),3.49,E49)))))))</f>
        <v>2</v>
      </c>
      <c r="K49" s="94" t="s">
        <v>91</v>
      </c>
      <c r="L49" s="391"/>
    </row>
    <row r="50" spans="1:19" s="131" customFormat="1" ht="22.5" customHeight="1" thickBot="1" x14ac:dyDescent="0.3">
      <c r="A50" s="151" t="s">
        <v>146</v>
      </c>
      <c r="B50" s="152"/>
      <c r="C50" s="179"/>
      <c r="D50" s="179"/>
      <c r="E50" s="180"/>
      <c r="F50" s="153"/>
      <c r="G50" s="153"/>
      <c r="H50" s="153"/>
      <c r="I50" s="153"/>
      <c r="J50" s="153"/>
      <c r="K50" s="153"/>
      <c r="L50" s="391"/>
    </row>
    <row r="51" spans="1:19" s="131" customFormat="1" ht="87" customHeight="1" x14ac:dyDescent="0.25">
      <c r="A51" s="519" t="s">
        <v>145</v>
      </c>
      <c r="B51" s="519"/>
      <c r="C51" s="202"/>
      <c r="D51" s="178" t="s">
        <v>42</v>
      </c>
      <c r="E51" s="172">
        <f>IF(D51=$N$6,1,IF(D51=$N$5,2,IF(D51=$N$4,3,IF(D51=$N$3,4,"n/a"))))</f>
        <v>2</v>
      </c>
      <c r="F51" s="554" t="s">
        <v>238</v>
      </c>
      <c r="G51" s="555"/>
      <c r="H51" s="555"/>
      <c r="I51" s="555"/>
      <c r="J51" s="555"/>
      <c r="K51" s="556"/>
      <c r="L51" s="391"/>
    </row>
    <row r="52" spans="1:19" s="131" customFormat="1" ht="75" customHeight="1" x14ac:dyDescent="0.25">
      <c r="A52" s="519" t="s">
        <v>141</v>
      </c>
      <c r="B52" s="519"/>
      <c r="C52" s="202"/>
      <c r="D52" s="178" t="s">
        <v>42</v>
      </c>
      <c r="E52" s="172">
        <f>IF(D52=$N$6,1,IF(D52=$N$5,2,IF(D52=$N$4,3,IF(D52=$N$3,4,"n/a"))))</f>
        <v>2</v>
      </c>
      <c r="F52" s="551" t="s">
        <v>239</v>
      </c>
      <c r="G52" s="552"/>
      <c r="H52" s="552"/>
      <c r="I52" s="552"/>
      <c r="J52" s="552"/>
      <c r="K52" s="553"/>
      <c r="L52" s="391"/>
    </row>
    <row r="53" spans="1:19" s="131" customFormat="1" ht="131.25" customHeight="1" x14ac:dyDescent="0.25">
      <c r="A53" s="510" t="s">
        <v>144</v>
      </c>
      <c r="B53" s="510"/>
      <c r="C53" s="40"/>
      <c r="D53" s="178" t="s">
        <v>42</v>
      </c>
      <c r="E53" s="172">
        <f>IF(D53=$N$6,1,IF(D53=$N$5,2,IF(D53=$N$4,3,IF(D53=$N$3,4,"n/a"))))</f>
        <v>2</v>
      </c>
      <c r="F53" s="557" t="s">
        <v>240</v>
      </c>
      <c r="G53" s="558"/>
      <c r="H53" s="558"/>
      <c r="I53" s="558"/>
      <c r="J53" s="558"/>
      <c r="K53" s="559"/>
      <c r="L53" s="391"/>
    </row>
    <row r="54" spans="1:19" s="131" customFormat="1" ht="21" customHeight="1" x14ac:dyDescent="0.25">
      <c r="A54" s="519" t="s">
        <v>147</v>
      </c>
      <c r="B54" s="519"/>
      <c r="C54" s="202"/>
      <c r="D54" s="50" t="s">
        <v>42</v>
      </c>
      <c r="E54" s="181">
        <f>IF(D54=$N$6,1,IF(D54=$N$5,2,IF(D54=$N$4,3,IF(D54=$N$3,4,"n/a"))))</f>
        <v>2</v>
      </c>
      <c r="F54" s="551" t="s">
        <v>241</v>
      </c>
      <c r="G54" s="515"/>
      <c r="H54" s="552"/>
      <c r="I54" s="552"/>
      <c r="J54" s="552"/>
      <c r="K54" s="553"/>
      <c r="L54" s="391"/>
    </row>
    <row r="55" spans="1:19" s="131" customFormat="1" ht="34.5" customHeight="1" thickBot="1" x14ac:dyDescent="0.3">
      <c r="A55" s="510" t="s">
        <v>148</v>
      </c>
      <c r="B55" s="510"/>
      <c r="C55" s="40"/>
      <c r="D55" s="178" t="s">
        <v>42</v>
      </c>
      <c r="E55" s="173">
        <f>IF(D55=$N$6,1,IF(D55=$N$5,2,IF(D55=$N$4,3,IF(D55=$N$3,4,"n/a"))))</f>
        <v>2</v>
      </c>
      <c r="F55" s="552" t="s">
        <v>242</v>
      </c>
      <c r="G55" s="552"/>
      <c r="H55" s="552"/>
      <c r="I55" s="552"/>
      <c r="J55" s="515"/>
      <c r="K55" s="552"/>
      <c r="L55" s="391"/>
    </row>
    <row r="56" spans="1:19" s="136" customFormat="1" ht="28.5" customHeight="1" thickBot="1" x14ac:dyDescent="0.3">
      <c r="A56" s="570"/>
      <c r="B56" s="571"/>
      <c r="C56" s="38" t="s">
        <v>24</v>
      </c>
      <c r="D56" s="29" t="str">
        <f>IF(E56&lt;1.5,"Low",IF(E56&lt;2.5,"Moderate",IF(E56&lt;3.5,"Substantial",IF(E56&lt;4.5,"High","n/a"))))</f>
        <v>Moderate</v>
      </c>
      <c r="E56" s="154">
        <f>IF(COUNT(E51:E55)=0,"n/a",AVERAGE(E51:E55))</f>
        <v>2</v>
      </c>
      <c r="F56" s="30">
        <f>E56</f>
        <v>2</v>
      </c>
      <c r="G56" s="225"/>
      <c r="H56" s="31" t="s">
        <v>23</v>
      </c>
      <c r="I56" s="28" t="str">
        <f>D56</f>
        <v>Moderate</v>
      </c>
      <c r="J56" s="32">
        <f>IF(I56=$N$7,"n/a",IF(AND(I56=$N$5,D56=$N$6),1.5,IF(AND(I56=$N$4,D56=$N$5),2.5,IF(AND(I56=$N$3,D56=$N$4),3.5,IF(AND(I56=$N$6,D56=$N$5),1.49,IF(AND(I56=$N$5,D56=$N$4),2.49,IF(AND(I56=$N$4,D56=$N$3),3.49,E56)))))))</f>
        <v>2</v>
      </c>
      <c r="K56" s="91" t="s">
        <v>91</v>
      </c>
      <c r="L56" s="387"/>
    </row>
    <row r="57" spans="1:19" s="108" customFormat="1" ht="19.5" customHeight="1" thickBot="1" x14ac:dyDescent="0.3">
      <c r="A57" s="148" t="s">
        <v>149</v>
      </c>
      <c r="B57" s="155"/>
      <c r="C57" s="203"/>
      <c r="D57" s="156"/>
      <c r="E57" s="156"/>
      <c r="F57" s="156"/>
      <c r="G57" s="156"/>
      <c r="H57" s="156"/>
      <c r="I57" s="156"/>
      <c r="J57" s="156"/>
      <c r="K57" s="156"/>
      <c r="L57" s="387"/>
    </row>
    <row r="58" spans="1:19" s="131" customFormat="1" ht="63" customHeight="1" x14ac:dyDescent="0.25">
      <c r="A58" s="510" t="s">
        <v>38</v>
      </c>
      <c r="B58" s="510"/>
      <c r="C58" s="40"/>
      <c r="D58" s="176" t="s">
        <v>5</v>
      </c>
      <c r="E58" s="181">
        <f>IF(D58=$N$6,1,IF(D58=$N$5,2,IF(D58=$N$4,3,IF(D58=$N$3,4,"n/a"))))</f>
        <v>3</v>
      </c>
      <c r="F58" s="564" t="s">
        <v>243</v>
      </c>
      <c r="G58" s="565"/>
      <c r="H58" s="565"/>
      <c r="I58" s="565"/>
      <c r="J58" s="565"/>
      <c r="K58" s="566"/>
      <c r="L58" s="391"/>
    </row>
    <row r="59" spans="1:19" s="131" customFormat="1" ht="59.25" customHeight="1" x14ac:dyDescent="0.25">
      <c r="A59" s="510" t="s">
        <v>35</v>
      </c>
      <c r="B59" s="510"/>
      <c r="C59" s="40"/>
      <c r="D59" s="50" t="s">
        <v>42</v>
      </c>
      <c r="E59" s="125">
        <f>IF(D59=$N$6,1,IF(D59=$N$5,2,IF(D59=$N$4,3,IF(D59=$N$3,4,"n/a"))))</f>
        <v>2</v>
      </c>
      <c r="F59" s="551" t="s">
        <v>244</v>
      </c>
      <c r="G59" s="552"/>
      <c r="H59" s="552"/>
      <c r="I59" s="552"/>
      <c r="J59" s="552"/>
      <c r="K59" s="553"/>
      <c r="L59" s="391"/>
    </row>
    <row r="60" spans="1:19" s="131" customFormat="1" ht="48.75" customHeight="1" x14ac:dyDescent="0.25">
      <c r="A60" s="510" t="s">
        <v>36</v>
      </c>
      <c r="B60" s="510"/>
      <c r="C60" s="40"/>
      <c r="D60" s="50" t="s">
        <v>42</v>
      </c>
      <c r="E60" s="125">
        <f>IF(D60=$N$6,1,IF(D60=$N$5,2,IF(D60=$N$4,3,IF(D60=$N$3,4,"n/a"))))</f>
        <v>2</v>
      </c>
      <c r="F60" s="551" t="s">
        <v>246</v>
      </c>
      <c r="G60" s="552"/>
      <c r="H60" s="552"/>
      <c r="I60" s="552"/>
      <c r="J60" s="552"/>
      <c r="K60" s="553"/>
      <c r="L60" s="395"/>
    </row>
    <row r="61" spans="1:19" s="131" customFormat="1" ht="46.5" customHeight="1" thickBot="1" x14ac:dyDescent="0.3">
      <c r="A61" s="519" t="s">
        <v>37</v>
      </c>
      <c r="B61" s="519"/>
      <c r="C61" s="202"/>
      <c r="D61" s="186" t="s">
        <v>42</v>
      </c>
      <c r="E61" s="185">
        <f>IF(D61=$N$6,1,IF(D61=$N$5,2,IF(D61=$N$4,3,IF(D61=$N$3,4,"n/a"))))</f>
        <v>2</v>
      </c>
      <c r="F61" s="499" t="s">
        <v>245</v>
      </c>
      <c r="G61" s="500"/>
      <c r="H61" s="500"/>
      <c r="I61" s="500"/>
      <c r="J61" s="500"/>
      <c r="K61" s="501"/>
      <c r="L61" s="391"/>
    </row>
    <row r="62" spans="1:19" s="136" customFormat="1" ht="28.5" customHeight="1" thickBot="1" x14ac:dyDescent="0.3">
      <c r="A62" s="520"/>
      <c r="B62" s="521"/>
      <c r="C62" s="38" t="s">
        <v>24</v>
      </c>
      <c r="D62" s="29" t="str">
        <f>IF(E62&lt;1.5,"Low",IF(E62&lt;2.5,"Moderate",IF(E62&lt;3.5,"Substantial",IF(E62&lt;4.5,"High","n/a"))))</f>
        <v>Moderate</v>
      </c>
      <c r="E62" s="154">
        <f>IF(COUNT(E58:E61)=0,"n/a",AVERAGE(E58:E61))</f>
        <v>2.25</v>
      </c>
      <c r="F62" s="51">
        <f>E62</f>
        <v>2.25</v>
      </c>
      <c r="G62" s="127"/>
      <c r="H62" s="52" t="s">
        <v>23</v>
      </c>
      <c r="I62" s="336" t="str">
        <f>D62</f>
        <v>Moderate</v>
      </c>
      <c r="J62" s="93">
        <f>IF(I62=$N$7,"n/a",IF(AND(I62=$N$5,D62=$N$6),1.5,IF(AND(I62=$N$4,D62=$N$5),2.5,IF(AND(I62=$N$3,D62=$N$4),3.5,IF(AND(I62=$N$6,D62=$N$5),1.49,IF(AND(I62=$N$5,D62=$N$4),2.49,IF(AND(I62=$N$4,D62=$N$3),3.49,E62)))))))</f>
        <v>2.25</v>
      </c>
      <c r="K62" s="337" t="s">
        <v>91</v>
      </c>
      <c r="L62" s="387"/>
    </row>
    <row r="63" spans="1:19" s="108" customFormat="1" ht="21.75" customHeight="1" x14ac:dyDescent="0.25">
      <c r="A63" s="207" t="s">
        <v>150</v>
      </c>
      <c r="B63" s="147"/>
      <c r="C63" s="155"/>
      <c r="D63" s="147"/>
      <c r="E63" s="203"/>
      <c r="F63" s="203"/>
      <c r="G63" s="203"/>
      <c r="H63" s="203"/>
      <c r="I63" s="203"/>
      <c r="J63" s="203"/>
      <c r="K63" s="206"/>
      <c r="L63" s="387"/>
    </row>
    <row r="64" spans="1:19" s="157" customFormat="1" ht="47.25" customHeight="1" x14ac:dyDescent="0.25">
      <c r="A64" s="506" t="s">
        <v>151</v>
      </c>
      <c r="B64" s="507"/>
      <c r="C64" s="40"/>
      <c r="D64" s="204" t="s">
        <v>42</v>
      </c>
      <c r="E64" s="205">
        <f>IF(D64=$N$6,1,IF(D64=$N$5,2,IF(D64=$N$4,3,IF(D64=$N$3,4,"n/a"))))</f>
        <v>2</v>
      </c>
      <c r="F64" s="498" t="s">
        <v>247</v>
      </c>
      <c r="G64" s="498"/>
      <c r="H64" s="498"/>
      <c r="I64" s="498"/>
      <c r="J64" s="498"/>
      <c r="K64" s="498"/>
      <c r="L64" s="396"/>
      <c r="S64" s="158"/>
    </row>
    <row r="65" spans="1:19" s="157" customFormat="1" ht="48.75" customHeight="1" thickBot="1" x14ac:dyDescent="0.3">
      <c r="A65" s="511" t="s">
        <v>152</v>
      </c>
      <c r="B65" s="512"/>
      <c r="C65" s="201"/>
      <c r="D65" s="175" t="s">
        <v>42</v>
      </c>
      <c r="E65" s="173">
        <f>IF(D65=$N$6,1,IF(D65=$N$5,2,IF(D65=$N$4,3,IF(D65=$N$3,4,"n/a"))))</f>
        <v>2</v>
      </c>
      <c r="F65" s="499" t="s">
        <v>248</v>
      </c>
      <c r="G65" s="500"/>
      <c r="H65" s="500"/>
      <c r="I65" s="500"/>
      <c r="J65" s="500"/>
      <c r="K65" s="501"/>
      <c r="L65" s="396"/>
      <c r="S65" s="158"/>
    </row>
    <row r="66" spans="1:19" s="157" customFormat="1" ht="30" customHeight="1" thickBot="1" x14ac:dyDescent="0.3">
      <c r="A66" s="508"/>
      <c r="B66" s="509"/>
      <c r="C66" s="38" t="s">
        <v>24</v>
      </c>
      <c r="D66" s="29" t="str">
        <f>IF(E66&lt;1.5,"Low",IF(E66&lt;2.5,"Moderate",IF(E66&lt;3.5,"Substantial",IF(E66&lt;4.5,"High","n/a"))))</f>
        <v>Moderate</v>
      </c>
      <c r="E66" s="154">
        <f>IF(COUNT(E64:E65)=0,"n/a",AVERAGE(E64:E65))</f>
        <v>2</v>
      </c>
      <c r="F66" s="51">
        <f>E66</f>
        <v>2</v>
      </c>
      <c r="G66" s="225"/>
      <c r="H66" s="52" t="s">
        <v>23</v>
      </c>
      <c r="I66" s="336" t="str">
        <f>D66</f>
        <v>Moderate</v>
      </c>
      <c r="J66" s="93">
        <f>IF(I66=$N$7,"n/a",IF(AND(I66=$N$5,D66=$N$6),1.5,IF(AND(I66=$N$4,D66=$N$5),2.5,IF(AND(I66=$N$3,D66=$N$4),3.5,IF(AND(I66=$N$6,D66=$N$5),1.49,IF(AND(I66=$N$5,D66=$N$4),2.49,IF(AND(I66=$N$4,D66=$N$3),3.49,E66)))))))</f>
        <v>2</v>
      </c>
      <c r="K66" s="338" t="s">
        <v>91</v>
      </c>
      <c r="L66" s="397"/>
      <c r="S66" s="158"/>
    </row>
    <row r="67" spans="1:19" s="161" customFormat="1" ht="24.75" customHeight="1" thickBot="1" x14ac:dyDescent="0.3">
      <c r="A67" s="159" t="s">
        <v>216</v>
      </c>
      <c r="B67" s="160"/>
      <c r="C67" s="217"/>
      <c r="D67" s="217"/>
      <c r="E67" s="217"/>
      <c r="F67" s="217"/>
      <c r="G67" s="217"/>
      <c r="H67" s="217"/>
      <c r="I67" s="217"/>
      <c r="J67" s="217"/>
      <c r="K67" s="218"/>
      <c r="L67" s="389" t="s">
        <v>96</v>
      </c>
      <c r="Q67" s="162"/>
    </row>
    <row r="68" spans="1:19" s="163" customFormat="1" ht="23.25" customHeight="1" x14ac:dyDescent="0.25">
      <c r="A68" s="211" t="s">
        <v>209</v>
      </c>
      <c r="B68" s="212"/>
      <c r="C68" s="214"/>
      <c r="D68" s="215"/>
      <c r="E68" s="215"/>
      <c r="F68" s="215"/>
      <c r="G68" s="215"/>
      <c r="H68" s="215"/>
      <c r="I68" s="215"/>
      <c r="J68" s="215"/>
      <c r="K68" s="216"/>
      <c r="L68" s="396"/>
    </row>
    <row r="69" spans="1:19" s="163" customFormat="1" ht="45" customHeight="1" x14ac:dyDescent="0.25">
      <c r="A69" s="533" t="s">
        <v>52</v>
      </c>
      <c r="B69" s="604"/>
      <c r="C69" s="233"/>
      <c r="D69" s="234" t="s">
        <v>5</v>
      </c>
      <c r="E69" s="125">
        <f>IF(D69=$N$6,1,IF(D69=$N$5,2,IF(D69=$N$4,3,IF(D69=$N$3,4,"n/a"))))</f>
        <v>3</v>
      </c>
      <c r="F69" s="528" t="s">
        <v>249</v>
      </c>
      <c r="G69" s="528"/>
      <c r="H69" s="528"/>
      <c r="I69" s="528"/>
      <c r="J69" s="528"/>
      <c r="K69" s="528"/>
      <c r="L69" s="389" t="s">
        <v>96</v>
      </c>
    </row>
    <row r="70" spans="1:19" s="163" customFormat="1" ht="90" customHeight="1" thickBot="1" x14ac:dyDescent="0.3">
      <c r="A70" s="513" t="s">
        <v>53</v>
      </c>
      <c r="B70" s="514"/>
      <c r="C70" s="235"/>
      <c r="D70" s="175" t="s">
        <v>19</v>
      </c>
      <c r="E70" s="185" t="str">
        <f>IF(D70=$N$6,1,IF(D70=$N$5,2,IF(D70=$N$4,3,IF(D70=$N$3,4,"n/a"))))</f>
        <v>n/a</v>
      </c>
      <c r="F70" s="522" t="s">
        <v>250</v>
      </c>
      <c r="G70" s="523"/>
      <c r="H70" s="522"/>
      <c r="I70" s="522"/>
      <c r="J70" s="523"/>
      <c r="K70" s="522"/>
      <c r="L70" s="389" t="s">
        <v>96</v>
      </c>
    </row>
    <row r="71" spans="1:19" s="163" customFormat="1" ht="74.25" customHeight="1" thickBot="1" x14ac:dyDescent="0.3">
      <c r="A71" s="517"/>
      <c r="B71" s="518"/>
      <c r="C71" s="221" t="s">
        <v>24</v>
      </c>
      <c r="D71" s="48" t="str">
        <f>IF(E71&lt;1.5,"Low",IF(E71&lt;2.5,"Moderate",IF(E71&lt;3.5,"Substantial",IF(E71&lt;4.5,"High","n/a"))))</f>
        <v>Substantial</v>
      </c>
      <c r="E71" s="154">
        <f>IF(COUNT(E69:E70)=0,"n/a",AVERAGE(E69:E70))</f>
        <v>3</v>
      </c>
      <c r="F71" s="30">
        <f>E71</f>
        <v>3</v>
      </c>
      <c r="G71" s="225"/>
      <c r="H71" s="31" t="s">
        <v>23</v>
      </c>
      <c r="I71" s="28" t="s">
        <v>42</v>
      </c>
      <c r="J71" s="32">
        <f>IF(I71=$N$7,"n/a",IF(AND(I71=$N$5,D71=$N$6),1.5,IF(AND(I71=$N$4,D71=$N$5),2.5,IF(AND(I71=$N$3,D71=$N$4),3.5,IF(AND(I71=$N$6,D71=$N$5),1.49,IF(AND(I71=$N$5,D71=$N$4),2.49,IF(AND(I71=$N$4,D71=$N$3),3.49,E71)))))))</f>
        <v>2.4900000000000002</v>
      </c>
      <c r="K71" s="425" t="s">
        <v>269</v>
      </c>
      <c r="L71" s="396"/>
    </row>
    <row r="72" spans="1:19" s="163" customFormat="1" ht="20.25" customHeight="1" x14ac:dyDescent="0.25">
      <c r="A72" s="324" t="s">
        <v>43</v>
      </c>
      <c r="B72" s="214"/>
      <c r="C72" s="215"/>
      <c r="D72" s="208"/>
      <c r="E72" s="209"/>
      <c r="F72" s="215"/>
      <c r="G72" s="215"/>
      <c r="H72" s="215"/>
      <c r="I72" s="215"/>
      <c r="J72" s="215"/>
      <c r="K72" s="216"/>
      <c r="L72" s="396"/>
    </row>
    <row r="73" spans="1:19" s="163" customFormat="1" ht="103.5" customHeight="1" x14ac:dyDescent="0.25">
      <c r="A73" s="502" t="s">
        <v>74</v>
      </c>
      <c r="B73" s="503"/>
      <c r="C73" s="236"/>
      <c r="D73" s="178" t="s">
        <v>5</v>
      </c>
      <c r="E73" s="125">
        <f>IF(D73=$N$6,1,IF(D73=$N$5,2,IF(D73=$N$4,3,IF(D73=$N$3,4,"n/a"))))</f>
        <v>3</v>
      </c>
      <c r="F73" s="609" t="s">
        <v>252</v>
      </c>
      <c r="G73" s="522"/>
      <c r="H73" s="522"/>
      <c r="I73" s="522"/>
      <c r="J73" s="522"/>
      <c r="K73" s="610"/>
      <c r="L73" s="389"/>
    </row>
    <row r="74" spans="1:19" s="163" customFormat="1" ht="33.75" customHeight="1" thickBot="1" x14ac:dyDescent="0.3">
      <c r="A74" s="513" t="s">
        <v>57</v>
      </c>
      <c r="B74" s="514"/>
      <c r="C74" s="237"/>
      <c r="D74" s="177" t="s">
        <v>19</v>
      </c>
      <c r="E74" s="185" t="str">
        <f>IF(D74=$N$6,1,IF(D74=$N$5,2,IF(D74=$N$4,3,IF(D74=$N$3,4,"n/a"))))</f>
        <v>n/a</v>
      </c>
      <c r="F74" s="601" t="s">
        <v>251</v>
      </c>
      <c r="G74" s="602"/>
      <c r="H74" s="602"/>
      <c r="I74" s="602"/>
      <c r="J74" s="602"/>
      <c r="K74" s="622"/>
      <c r="L74" s="389" t="s">
        <v>96</v>
      </c>
    </row>
    <row r="75" spans="1:19" s="163" customFormat="1" ht="50.25" customHeight="1" thickBot="1" x14ac:dyDescent="0.3">
      <c r="A75" s="529"/>
      <c r="B75" s="530"/>
      <c r="C75" s="47" t="s">
        <v>24</v>
      </c>
      <c r="D75" s="29" t="str">
        <f>IF(E75&lt;1.5,"Low",IF(E75&lt;2.5,"Moderate",IF(E75&lt;3.5,"Substantial",IF(E75&lt;4.5,"High","n/a"))))</f>
        <v>Substantial</v>
      </c>
      <c r="E75" s="154">
        <f>IF(COUNT(E73:E74)=0,"n/a",AVERAGE(E73:E74))</f>
        <v>3</v>
      </c>
      <c r="F75" s="51">
        <f>E75</f>
        <v>3</v>
      </c>
      <c r="G75" s="225"/>
      <c r="H75" s="52" t="s">
        <v>23</v>
      </c>
      <c r="I75" s="336" t="s">
        <v>42</v>
      </c>
      <c r="J75" s="93">
        <f>IF(I75=$N$7,"n/a",IF(AND(I75=$N$5,D75=$N$6),1.5,IF(AND(I75=$N$4,D75=$N$5),2.5,IF(AND(I75=$N$3,D75=$N$4),3.5,IF(AND(I75=$N$6,D75=$N$5),1.49,IF(AND(I75=$N$5,D75=$N$4),2.49,IF(AND(I75=$N$4,D75=$N$3),3.49,E75)))))))</f>
        <v>2.4900000000000002</v>
      </c>
      <c r="K75" s="426" t="s">
        <v>270</v>
      </c>
      <c r="L75" s="396"/>
    </row>
    <row r="76" spans="1:19" s="163" customFormat="1" ht="21" customHeight="1" x14ac:dyDescent="0.25">
      <c r="A76" s="211" t="s">
        <v>54</v>
      </c>
      <c r="B76" s="212"/>
      <c r="C76" s="208"/>
      <c r="D76" s="208"/>
      <c r="E76" s="208"/>
      <c r="F76" s="208"/>
      <c r="G76" s="208"/>
      <c r="H76" s="208"/>
      <c r="I76" s="208"/>
      <c r="J76" s="208"/>
      <c r="K76" s="210"/>
      <c r="L76" s="396"/>
    </row>
    <row r="77" spans="1:19" s="163" customFormat="1" ht="103.5" customHeight="1" x14ac:dyDescent="0.25">
      <c r="A77" s="533" t="s">
        <v>55</v>
      </c>
      <c r="B77" s="604"/>
      <c r="C77" s="238"/>
      <c r="D77" s="178" t="s">
        <v>42</v>
      </c>
      <c r="E77" s="125">
        <f>IF(D77=$N$6,1,IF(D77=$N$5,2,IF(D77=$N$4,3,IF(D77=$N$3,4,"n/a"))))</f>
        <v>2</v>
      </c>
      <c r="F77" s="528" t="s">
        <v>253</v>
      </c>
      <c r="G77" s="528"/>
      <c r="H77" s="528"/>
      <c r="I77" s="528"/>
      <c r="J77" s="528"/>
      <c r="K77" s="528"/>
      <c r="L77" s="396"/>
    </row>
    <row r="78" spans="1:19" s="163" customFormat="1" ht="26.25" customHeight="1" x14ac:dyDescent="0.25">
      <c r="A78" s="533" t="s">
        <v>56</v>
      </c>
      <c r="B78" s="534"/>
      <c r="C78" s="236"/>
      <c r="D78" s="50" t="s">
        <v>42</v>
      </c>
      <c r="E78" s="125">
        <f>IF(D78=$N$6,1,IF(D78=$N$5,2,IF(D78=$N$4,3,IF(D78=$N$3,4,"n/a"))))</f>
        <v>2</v>
      </c>
      <c r="F78" s="522" t="s">
        <v>254</v>
      </c>
      <c r="G78" s="522"/>
      <c r="H78" s="522"/>
      <c r="I78" s="522"/>
      <c r="J78" s="522"/>
      <c r="K78" s="522"/>
      <c r="L78" s="389" t="s">
        <v>96</v>
      </c>
    </row>
    <row r="79" spans="1:19" s="163" customFormat="1" ht="24" customHeight="1" thickBot="1" x14ac:dyDescent="0.3">
      <c r="A79" s="533" t="s">
        <v>75</v>
      </c>
      <c r="B79" s="534"/>
      <c r="C79" s="239"/>
      <c r="D79" s="177" t="s">
        <v>42</v>
      </c>
      <c r="E79" s="185">
        <f>IF(D79=$N$6,1,IF(D79=$N$5,2,IF(D79=$N$4,3,IF(D79=$N$3,4,"n/a"))))</f>
        <v>2</v>
      </c>
      <c r="F79" s="522" t="s">
        <v>254</v>
      </c>
      <c r="G79" s="523"/>
      <c r="H79" s="522"/>
      <c r="I79" s="522"/>
      <c r="J79" s="523"/>
      <c r="K79" s="522"/>
      <c r="L79" s="389" t="s">
        <v>96</v>
      </c>
    </row>
    <row r="80" spans="1:19" s="163" customFormat="1" ht="27.75" customHeight="1" thickBot="1" x14ac:dyDescent="0.3">
      <c r="A80" s="529"/>
      <c r="B80" s="530"/>
      <c r="C80" s="47" t="s">
        <v>24</v>
      </c>
      <c r="D80" s="29" t="str">
        <f>IF(E80&lt;1.5,"Low",IF(E80&lt;2.5,"Moderate",IF(E80&lt;3.5,"Substantial",IF(E80&lt;4.5,"High","n/a"))))</f>
        <v>Moderate</v>
      </c>
      <c r="E80" s="154">
        <f>IF(COUNT(E77:E79)=0,"n/a",AVERAGE(E77:E79))</f>
        <v>2</v>
      </c>
      <c r="F80" s="30">
        <f>E80</f>
        <v>2</v>
      </c>
      <c r="G80" s="225"/>
      <c r="H80" s="31" t="s">
        <v>23</v>
      </c>
      <c r="I80" s="28" t="str">
        <f>D80</f>
        <v>Moderate</v>
      </c>
      <c r="J80" s="32">
        <f>IF(I80=$N$7,"n/a",IF(AND(I80=$N$5,D80=$N$6),1.5,IF(AND(I80=$N$4,D80=$N$5),2.5,IF(AND(I80=$N$3,D80=$N$4),3.5,IF(AND(I80=$N$6,D80=$N$5),1.49,IF(AND(I80=$N$5,D80=$N$4),2.49,IF(AND(I80=$N$4,D80=$N$3),3.49,E80)))))))</f>
        <v>2</v>
      </c>
      <c r="K80" s="91" t="s">
        <v>91</v>
      </c>
      <c r="L80" s="396"/>
    </row>
    <row r="81" spans="1:17" s="163" customFormat="1" ht="21" customHeight="1" x14ac:dyDescent="0.25">
      <c r="A81" s="213" t="s">
        <v>58</v>
      </c>
      <c r="B81" s="208"/>
      <c r="C81" s="208"/>
      <c r="D81" s="208"/>
      <c r="E81" s="208"/>
      <c r="F81" s="208"/>
      <c r="G81" s="208"/>
      <c r="H81" s="208"/>
      <c r="I81" s="208"/>
      <c r="J81" s="208"/>
      <c r="K81" s="210"/>
      <c r="L81" s="396"/>
    </row>
    <row r="82" spans="1:17" s="163" customFormat="1" ht="120.75" customHeight="1" x14ac:dyDescent="0.25">
      <c r="A82" s="533" t="s">
        <v>77</v>
      </c>
      <c r="B82" s="604"/>
      <c r="C82" s="238"/>
      <c r="D82" s="178" t="s">
        <v>5</v>
      </c>
      <c r="E82" s="125">
        <f>IF(D82=$N$6,1,IF(D82=$N$5,2,IF(D82=$N$4,3,IF(D82=$N$3,4,"n/a"))))</f>
        <v>3</v>
      </c>
      <c r="F82" s="528" t="s">
        <v>255</v>
      </c>
      <c r="G82" s="528"/>
      <c r="H82" s="528"/>
      <c r="I82" s="528"/>
      <c r="J82" s="528"/>
      <c r="K82" s="528"/>
      <c r="L82" s="396"/>
    </row>
    <row r="83" spans="1:17" s="163" customFormat="1" ht="27.75" customHeight="1" thickBot="1" x14ac:dyDescent="0.3">
      <c r="A83" s="513" t="s">
        <v>78</v>
      </c>
      <c r="B83" s="514"/>
      <c r="C83" s="239"/>
      <c r="D83" s="177" t="s">
        <v>19</v>
      </c>
      <c r="E83" s="185" t="str">
        <f>IF(D83=$N$6,1,IF(D83=$N$5,2,IF(D83=$N$4,3,IF(D83=$N$3,4,"n/a"))))</f>
        <v>n/a</v>
      </c>
      <c r="F83" s="601" t="s">
        <v>251</v>
      </c>
      <c r="G83" s="602"/>
      <c r="H83" s="602"/>
      <c r="I83" s="602"/>
      <c r="J83" s="602"/>
      <c r="K83" s="603"/>
      <c r="L83" s="389" t="s">
        <v>96</v>
      </c>
      <c r="Q83" s="164"/>
    </row>
    <row r="84" spans="1:17" s="163" customFormat="1" ht="26.25" customHeight="1" thickBot="1" x14ac:dyDescent="0.3">
      <c r="A84" s="219"/>
      <c r="B84" s="220"/>
      <c r="C84" s="221" t="s">
        <v>24</v>
      </c>
      <c r="D84" s="29" t="str">
        <f>IF(E84&lt;1.5,"Low",IF(E84&lt;2.5,"Moderate",IF(E84&lt;3.5,"Substantial",IF(E84&lt;4.5,"High","n/a"))))</f>
        <v>Substantial</v>
      </c>
      <c r="E84" s="154">
        <f>IF(COUNT(E82:E83)=0,"n/a",AVERAGE(E82:E83))</f>
        <v>3</v>
      </c>
      <c r="F84" s="51">
        <f>E84</f>
        <v>3</v>
      </c>
      <c r="G84" s="226"/>
      <c r="H84" s="335" t="s">
        <v>23</v>
      </c>
      <c r="I84" s="336" t="s">
        <v>42</v>
      </c>
      <c r="J84" s="93">
        <f>IF(I84=$N$7,"n/a",IF(AND(I84=$N$5,D84=$N$6),1.5,IF(AND(I84=$N$4,D84=$N$5),2.5,IF(AND(I84=$N$3,D84=$N$4),3.5,IF(AND(I84=$N$6,D84=$N$5),1.49,IF(AND(I84=$N$5,D84=$N$4),2.49,IF(AND(I84=$N$4,D84=$N$3),3.49,E84)))))))</f>
        <v>2.4900000000000002</v>
      </c>
      <c r="K84" s="337" t="s">
        <v>91</v>
      </c>
      <c r="L84" s="396"/>
      <c r="Q84" s="165"/>
    </row>
    <row r="85" spans="1:17" s="163" customFormat="1" ht="26.25" customHeight="1" thickBot="1" x14ac:dyDescent="0.3">
      <c r="A85" s="300" t="s">
        <v>217</v>
      </c>
      <c r="B85" s="299"/>
      <c r="C85" s="299"/>
      <c r="D85" s="299"/>
      <c r="E85" s="299"/>
      <c r="F85" s="299"/>
      <c r="G85" s="299"/>
      <c r="H85" s="299"/>
      <c r="I85" s="299"/>
      <c r="J85" s="299"/>
      <c r="K85" s="299"/>
      <c r="L85" s="396"/>
      <c r="Q85" s="165"/>
    </row>
    <row r="86" spans="1:17" s="163" customFormat="1" ht="21.75" customHeight="1" x14ac:dyDescent="0.25">
      <c r="A86" s="405" t="s">
        <v>173</v>
      </c>
      <c r="B86" s="301"/>
      <c r="C86" s="301"/>
      <c r="D86" s="301"/>
      <c r="E86" s="301"/>
      <c r="F86" s="301"/>
      <c r="G86" s="301"/>
      <c r="H86" s="301"/>
      <c r="I86" s="301"/>
      <c r="J86" s="301"/>
      <c r="K86" s="302"/>
      <c r="L86" s="396"/>
      <c r="Q86" s="165"/>
    </row>
    <row r="87" spans="1:17" s="163" customFormat="1" ht="144" customHeight="1" x14ac:dyDescent="0.25">
      <c r="A87" s="541" t="s">
        <v>153</v>
      </c>
      <c r="B87" s="542"/>
      <c r="C87" s="303"/>
      <c r="D87" s="234" t="s">
        <v>5</v>
      </c>
      <c r="E87" s="222">
        <f>IF(D87=$N$6,1,IF(D87=$N$5,2,IF(D87=$N$4,3,IF(D87=$N$3,4,"n/a"))))</f>
        <v>3</v>
      </c>
      <c r="F87" s="528" t="s">
        <v>256</v>
      </c>
      <c r="G87" s="528"/>
      <c r="H87" s="528"/>
      <c r="I87" s="528"/>
      <c r="J87" s="528"/>
      <c r="K87" s="528"/>
      <c r="L87" s="396"/>
      <c r="Q87" s="165"/>
    </row>
    <row r="88" spans="1:17" s="163" customFormat="1" ht="102" customHeight="1" x14ac:dyDescent="0.25">
      <c r="A88" s="541" t="s">
        <v>154</v>
      </c>
      <c r="B88" s="542"/>
      <c r="C88" s="303"/>
      <c r="D88" s="234" t="s">
        <v>42</v>
      </c>
      <c r="E88" s="222">
        <f>IF(D88=$N$6,1,IF(D88=$N$5,2,IF(D88=$N$4,3,IF(D88=$N$3,4,"n/a"))))</f>
        <v>2</v>
      </c>
      <c r="F88" s="528" t="s">
        <v>258</v>
      </c>
      <c r="G88" s="528"/>
      <c r="H88" s="528"/>
      <c r="I88" s="528"/>
      <c r="J88" s="528"/>
      <c r="K88" s="528"/>
      <c r="L88" s="389" t="s">
        <v>96</v>
      </c>
      <c r="Q88" s="165"/>
    </row>
    <row r="89" spans="1:17" s="163" customFormat="1" ht="101.25" customHeight="1" x14ac:dyDescent="0.25">
      <c r="A89" s="541" t="s">
        <v>155</v>
      </c>
      <c r="B89" s="542"/>
      <c r="C89" s="303"/>
      <c r="D89" s="234" t="s">
        <v>42</v>
      </c>
      <c r="E89" s="222">
        <f>IF(D89=$N$6,1,IF(D89=$N$5,2,IF(D89=$N$4,3,IF(D89=$N$3,4,"n/a"))))</f>
        <v>2</v>
      </c>
      <c r="F89" s="528" t="s">
        <v>257</v>
      </c>
      <c r="G89" s="528"/>
      <c r="H89" s="528"/>
      <c r="I89" s="528"/>
      <c r="J89" s="528"/>
      <c r="K89" s="528"/>
      <c r="L89" s="396"/>
      <c r="Q89" s="165"/>
    </row>
    <row r="90" spans="1:17" s="163" customFormat="1" ht="105.75" customHeight="1" thickBot="1" x14ac:dyDescent="0.3">
      <c r="A90" s="541" t="s">
        <v>174</v>
      </c>
      <c r="B90" s="542"/>
      <c r="C90" s="303"/>
      <c r="D90" s="234" t="s">
        <v>5</v>
      </c>
      <c r="E90" s="222">
        <f>IF(D90=$N$6,1,IF(D90=$N$5,2,IF(D90=$N$4,3,IF(D90=$N$3,4,"n/a"))))</f>
        <v>3</v>
      </c>
      <c r="F90" s="528" t="s">
        <v>259</v>
      </c>
      <c r="G90" s="528"/>
      <c r="H90" s="528"/>
      <c r="I90" s="528"/>
      <c r="J90" s="543"/>
      <c r="K90" s="528"/>
      <c r="L90" s="396"/>
      <c r="Q90" s="165"/>
    </row>
    <row r="91" spans="1:17" s="163" customFormat="1" ht="26.25" customHeight="1" thickBot="1" x14ac:dyDescent="0.3">
      <c r="A91" s="546"/>
      <c r="B91" s="547"/>
      <c r="C91" s="304" t="s">
        <v>24</v>
      </c>
      <c r="D91" s="29" t="str">
        <f>IF(E91&lt;1.5,"Low",IF(E91&lt;2.5,"Moderate",IF(E91&lt;3.5,"Substantial",IF(E91&lt;4.5,"High","n/a"))))</f>
        <v>Substantial</v>
      </c>
      <c r="E91" s="154">
        <f>IF(COUNT(E87:E90)=0,"n/a",AVERAGE(E87:E90))</f>
        <v>2.5</v>
      </c>
      <c r="F91" s="30">
        <f>E91</f>
        <v>2.5</v>
      </c>
      <c r="G91" s="226"/>
      <c r="H91" s="53" t="s">
        <v>23</v>
      </c>
      <c r="I91" s="28" t="str">
        <f>D91</f>
        <v>Substantial</v>
      </c>
      <c r="J91" s="32">
        <f>IF(I91=$N$7,"n/a",IF(AND(I91=$N$5,D91=$N$6),1.5,IF(AND(I91=$N$4,D91=$N$5),2.5,IF(AND(I91=$N$3,D91=$N$4),3.5,IF(AND(I91=$N$6,D91=$N$5),1.49,IF(AND(I91=$N$5,D91=$N$4),2.49,IF(AND(I91=$N$4,D91=$N$3),3.49,E91)))))))</f>
        <v>2.5</v>
      </c>
      <c r="K91" s="91" t="s">
        <v>91</v>
      </c>
      <c r="L91" s="396"/>
      <c r="Q91" s="165"/>
    </row>
    <row r="92" spans="1:17" s="163" customFormat="1" ht="21" customHeight="1" x14ac:dyDescent="0.25">
      <c r="A92" s="405" t="s">
        <v>166</v>
      </c>
      <c r="B92" s="301"/>
      <c r="C92" s="301"/>
      <c r="D92" s="301"/>
      <c r="E92" s="301"/>
      <c r="F92" s="301"/>
      <c r="G92" s="301"/>
      <c r="H92" s="301"/>
      <c r="I92" s="301"/>
      <c r="J92" s="301"/>
      <c r="K92" s="302"/>
      <c r="L92" s="396"/>
      <c r="Q92" s="165"/>
    </row>
    <row r="93" spans="1:17" s="163" customFormat="1" ht="47.25" customHeight="1" x14ac:dyDescent="0.25">
      <c r="A93" s="541" t="s">
        <v>167</v>
      </c>
      <c r="B93" s="542"/>
      <c r="C93" s="303"/>
      <c r="D93" s="178" t="s">
        <v>42</v>
      </c>
      <c r="E93" s="222">
        <f>IF(D93=$N$6,1,IF(D93=$N$5,2,IF(D93=$N$4,3,IF(D93=$N$3,4,"n/a"))))</f>
        <v>2</v>
      </c>
      <c r="F93" s="528" t="s">
        <v>260</v>
      </c>
      <c r="G93" s="528"/>
      <c r="H93" s="528"/>
      <c r="I93" s="528"/>
      <c r="J93" s="528"/>
      <c r="K93" s="528"/>
      <c r="L93" s="396"/>
      <c r="Q93" s="165"/>
    </row>
    <row r="94" spans="1:17" s="163" customFormat="1" ht="161.25" customHeight="1" thickBot="1" x14ac:dyDescent="0.3">
      <c r="A94" s="615" t="s">
        <v>176</v>
      </c>
      <c r="B94" s="616"/>
      <c r="C94" s="305"/>
      <c r="D94" s="177" t="s">
        <v>42</v>
      </c>
      <c r="E94" s="185">
        <f>IF(D94=$N$6,1,IF(D94=$N$5,2,IF(D94=$N$4,3,IF(D94=$N$3,4,"n/a"))))</f>
        <v>2</v>
      </c>
      <c r="F94" s="613" t="s">
        <v>261</v>
      </c>
      <c r="G94" s="614"/>
      <c r="H94" s="614"/>
      <c r="I94" s="614"/>
      <c r="J94" s="614"/>
      <c r="K94" s="612"/>
      <c r="L94" s="389" t="s">
        <v>96</v>
      </c>
      <c r="Q94" s="165"/>
    </row>
    <row r="95" spans="1:17" s="163" customFormat="1" ht="26.25" customHeight="1" thickBot="1" x14ac:dyDescent="0.3">
      <c r="A95" s="617"/>
      <c r="B95" s="618"/>
      <c r="C95" s="304" t="s">
        <v>24</v>
      </c>
      <c r="D95" s="29" t="str">
        <f>IF(E95&lt;1.5,"Low",IF(E95&lt;2.5,"Moderate",IF(E95&lt;3.5,"Substantial",IF(E95&lt;4.5,"High","n/a"))))</f>
        <v>Moderate</v>
      </c>
      <c r="E95" s="154">
        <f>IF(COUNT(E93:E94)=0,"n/a",AVERAGE(E93:E94))</f>
        <v>2</v>
      </c>
      <c r="F95" s="30">
        <f>E95</f>
        <v>2</v>
      </c>
      <c r="G95" s="225"/>
      <c r="H95" s="31" t="s">
        <v>23</v>
      </c>
      <c r="I95" s="28" t="str">
        <f>D95</f>
        <v>Moderate</v>
      </c>
      <c r="J95" s="32">
        <f>IF(I95=$N$7,"n/a",IF(AND(I95=$N$5,D95=$N$6),1.5,IF(AND(I95=$N$4,D95=$N$5),2.5,IF(AND(I95=$N$3,D95=$N$4),3.5,IF(AND(I95=$N$6,D95=$N$5),1.49,IF(AND(I95=$N$5,D95=$N$4),2.49,IF(AND(I95=$N$4,D95=$N$3),3.49,E95)))))))</f>
        <v>2</v>
      </c>
      <c r="K95" s="91" t="s">
        <v>91</v>
      </c>
      <c r="L95" s="396"/>
      <c r="Q95" s="165"/>
    </row>
    <row r="96" spans="1:17" s="163" customFormat="1" ht="21" customHeight="1" x14ac:dyDescent="0.25">
      <c r="A96" s="405" t="s">
        <v>157</v>
      </c>
      <c r="B96" s="301"/>
      <c r="C96" s="301"/>
      <c r="D96" s="301"/>
      <c r="E96" s="301"/>
      <c r="F96" s="301"/>
      <c r="G96" s="301"/>
      <c r="H96" s="301"/>
      <c r="I96" s="301"/>
      <c r="J96" s="301"/>
      <c r="K96" s="302"/>
      <c r="L96" s="396"/>
      <c r="Q96" s="165"/>
    </row>
    <row r="97" spans="1:17" s="163" customFormat="1" ht="33.75" customHeight="1" x14ac:dyDescent="0.25">
      <c r="A97" s="541" t="s">
        <v>158</v>
      </c>
      <c r="B97" s="542"/>
      <c r="C97" s="306"/>
      <c r="D97" s="178" t="s">
        <v>19</v>
      </c>
      <c r="E97" s="125" t="str">
        <f>IF(D97=$N$6,1,IF(D97=$N$5,2,IF(D97=$N$4,3,IF(D97=$N$3,4,"n/a"))))</f>
        <v>n/a</v>
      </c>
      <c r="F97" s="528" t="s">
        <v>16</v>
      </c>
      <c r="G97" s="528"/>
      <c r="H97" s="528"/>
      <c r="I97" s="528"/>
      <c r="J97" s="528"/>
      <c r="K97" s="528"/>
      <c r="L97" s="389" t="s">
        <v>96</v>
      </c>
      <c r="Q97" s="165"/>
    </row>
    <row r="98" spans="1:17" s="163" customFormat="1" ht="33" customHeight="1" x14ac:dyDescent="0.25">
      <c r="A98" s="615" t="s">
        <v>159</v>
      </c>
      <c r="B98" s="619"/>
      <c r="C98" s="306"/>
      <c r="D98" s="50" t="s">
        <v>19</v>
      </c>
      <c r="E98" s="125" t="str">
        <f>IF(D98=$N$6,1,IF(D98=$N$5,2,IF(D98=$N$4,3,IF(D98=$N$3,4,"n/a"))))</f>
        <v>n/a</v>
      </c>
      <c r="F98" s="609" t="s">
        <v>16</v>
      </c>
      <c r="G98" s="522"/>
      <c r="H98" s="522"/>
      <c r="I98" s="522"/>
      <c r="J98" s="522"/>
      <c r="K98" s="610"/>
      <c r="L98" s="389" t="s">
        <v>96</v>
      </c>
      <c r="P98" s="322"/>
      <c r="Q98" s="165"/>
    </row>
    <row r="99" spans="1:17" s="163" customFormat="1" ht="31.5" customHeight="1" thickBot="1" x14ac:dyDescent="0.3">
      <c r="A99" s="620" t="s">
        <v>160</v>
      </c>
      <c r="B99" s="621"/>
      <c r="C99" s="307"/>
      <c r="D99" s="297" t="s">
        <v>19</v>
      </c>
      <c r="E99" s="298" t="str">
        <f>IF(D99=$N$6,1,IF(D99=$N$5,2,IF(D99=$N$4,3,IF(D99=$N$3,4,"n/a"))))</f>
        <v>n/a</v>
      </c>
      <c r="F99" s="611" t="s">
        <v>16</v>
      </c>
      <c r="G99" s="523"/>
      <c r="H99" s="523"/>
      <c r="I99" s="523"/>
      <c r="J99" s="523"/>
      <c r="K99" s="612"/>
      <c r="L99" s="396"/>
      <c r="P99" s="322"/>
      <c r="Q99" s="165"/>
    </row>
    <row r="100" spans="1:17" s="163" customFormat="1" ht="26.25" customHeight="1" thickBot="1" x14ac:dyDescent="0.3">
      <c r="A100" s="607"/>
      <c r="B100" s="608"/>
      <c r="C100" s="304" t="s">
        <v>24</v>
      </c>
      <c r="D100" s="29" t="str">
        <f>IF(E100&lt;1.5,"Low",IF(E100&lt;2.5,"Moderate",IF(E100&lt;3.5,"Substantial",IF(E100&lt;4.5,"High","n/a"))))</f>
        <v>n/a</v>
      </c>
      <c r="E100" s="154" t="str">
        <f>IF(COUNT(E97:E99)=0,"n/a",AVERAGE(E97:E99))</f>
        <v>n/a</v>
      </c>
      <c r="F100" s="30" t="str">
        <f>E100</f>
        <v>n/a</v>
      </c>
      <c r="G100" s="225"/>
      <c r="H100" s="31" t="s">
        <v>23</v>
      </c>
      <c r="I100" s="28" t="str">
        <f>D100</f>
        <v>n/a</v>
      </c>
      <c r="J100" s="32" t="str">
        <f>IF(I100=$N$7,"n/a",IF(AND(I100=$N$5,D100=$N$6),1.5,IF(AND(I100=$N$4,D100=$N$5),2.5,IF(AND(I100=$N$3,D100=$N$4),3.5,IF(AND(I100=$N$6,D100=$N$5),1.49,IF(AND(I100=$N$5,D100=$N$4),2.49,IF(AND(I100=$N$4,D100=$N$3),3.49,E100)))))))</f>
        <v>n/a</v>
      </c>
      <c r="K100" s="91" t="s">
        <v>91</v>
      </c>
      <c r="L100" s="396"/>
      <c r="P100" s="322"/>
      <c r="Q100" s="165"/>
    </row>
    <row r="101" spans="1:17" s="163" customFormat="1" ht="23.25" customHeight="1" thickBot="1" x14ac:dyDescent="0.3">
      <c r="A101" s="166" t="s">
        <v>218</v>
      </c>
      <c r="B101" s="167"/>
      <c r="C101" s="167"/>
      <c r="D101" s="167"/>
      <c r="E101" s="167"/>
      <c r="F101" s="167"/>
      <c r="G101" s="167"/>
      <c r="H101" s="167"/>
      <c r="I101" s="167"/>
      <c r="J101" s="167"/>
      <c r="K101" s="167"/>
      <c r="L101" s="396"/>
      <c r="M101" s="165"/>
    </row>
    <row r="102" spans="1:17" s="163" customFormat="1" ht="20.25" customHeight="1" x14ac:dyDescent="0.25">
      <c r="A102" s="406" t="s">
        <v>162</v>
      </c>
      <c r="B102" s="223"/>
      <c r="C102" s="223"/>
      <c r="D102" s="223"/>
      <c r="E102" s="223"/>
      <c r="F102" s="223"/>
      <c r="G102" s="223"/>
      <c r="H102" s="223"/>
      <c r="I102" s="223"/>
      <c r="J102" s="223"/>
      <c r="K102" s="224"/>
      <c r="L102" s="396"/>
    </row>
    <row r="103" spans="1:17" s="163" customFormat="1" ht="30.75" customHeight="1" x14ac:dyDescent="0.25">
      <c r="A103" s="526" t="s">
        <v>179</v>
      </c>
      <c r="B103" s="527"/>
      <c r="C103" s="240"/>
      <c r="D103" s="234" t="s">
        <v>42</v>
      </c>
      <c r="E103" s="222">
        <f>IF(D103=$N$6,1,IF(D103=$N$5,2,IF(D103=$N$4,3,IF(D103=$N$3,4,"n/a"))))</f>
        <v>2</v>
      </c>
      <c r="F103" s="528" t="s">
        <v>16</v>
      </c>
      <c r="G103" s="528"/>
      <c r="H103" s="528"/>
      <c r="I103" s="528"/>
      <c r="J103" s="528"/>
      <c r="K103" s="528"/>
      <c r="L103" s="389" t="s">
        <v>96</v>
      </c>
      <c r="Q103" s="165"/>
    </row>
    <row r="104" spans="1:17" s="163" customFormat="1" ht="32.25" customHeight="1" x14ac:dyDescent="0.25">
      <c r="A104" s="597" t="s">
        <v>180</v>
      </c>
      <c r="B104" s="598"/>
      <c r="C104" s="241"/>
      <c r="D104" s="204" t="s">
        <v>42</v>
      </c>
      <c r="E104" s="125">
        <f>IF(D104=$N$6,1,IF(D104=$N$5,2,IF(D104=$N$4,3,IF(D104=$N$3,4,"n/a"))))</f>
        <v>2</v>
      </c>
      <c r="F104" s="522" t="s">
        <v>16</v>
      </c>
      <c r="G104" s="522"/>
      <c r="H104" s="522"/>
      <c r="I104" s="522"/>
      <c r="J104" s="522"/>
      <c r="K104" s="522"/>
      <c r="L104" s="389" t="s">
        <v>96</v>
      </c>
      <c r="Q104" s="168"/>
    </row>
    <row r="105" spans="1:17" ht="31.5" customHeight="1" thickBot="1" x14ac:dyDescent="0.3">
      <c r="A105" s="539" t="s">
        <v>181</v>
      </c>
      <c r="B105" s="540"/>
      <c r="C105" s="242"/>
      <c r="D105" s="175" t="s">
        <v>42</v>
      </c>
      <c r="E105" s="185">
        <f>IF(D105=$N$6,1,IF(D105=$N$5,2,IF(D105=$N$4,3,IF(D105=$N$3,4,"n/a"))))</f>
        <v>2</v>
      </c>
      <c r="F105" s="522" t="s">
        <v>16</v>
      </c>
      <c r="G105" s="523"/>
      <c r="H105" s="522"/>
      <c r="I105" s="522"/>
      <c r="J105" s="523"/>
      <c r="K105" s="522"/>
      <c r="L105" s="389" t="s">
        <v>96</v>
      </c>
    </row>
    <row r="106" spans="1:17" ht="32.25" customHeight="1" thickBot="1" x14ac:dyDescent="0.3">
      <c r="A106" s="544"/>
      <c r="B106" s="545"/>
      <c r="C106" s="41" t="s">
        <v>24</v>
      </c>
      <c r="D106" s="29" t="str">
        <f>IF(E106&lt;1.5,"Low",IF(E106&lt;2.5,"Moderate",IF(E106&lt;3.5,"Substantial",IF(E106&lt;4.5,"High","n/a"))))</f>
        <v>Moderate</v>
      </c>
      <c r="E106" s="154">
        <f>IF(COUNT(E103:E105)=0,"n/a",AVERAGE(E103:E105))</f>
        <v>2</v>
      </c>
      <c r="F106" s="30">
        <f>E106</f>
        <v>2</v>
      </c>
      <c r="G106" s="226"/>
      <c r="H106" s="53" t="s">
        <v>23</v>
      </c>
      <c r="I106" s="28" t="str">
        <f>D106</f>
        <v>Moderate</v>
      </c>
      <c r="J106" s="32">
        <f>IF(I106=$N$7,"n/a",IF(AND(I106=$N$5,D106=$N$6),1.5,IF(AND(I106=$N$4,D106=$N$5),2.5,IF(AND(I106=$N$3,D106=$N$4),3.5,IF(AND(I106=$N$6,D106=$N$5),1.49,IF(AND(I106=$N$5,D106=$N$4),2.49,IF(AND(I106=$N$4,D106=$N$3),3.49,E106)))))))</f>
        <v>2</v>
      </c>
      <c r="K106" s="91" t="s">
        <v>91</v>
      </c>
      <c r="L106" s="391"/>
    </row>
    <row r="107" spans="1:17" ht="19.5" customHeight="1" x14ac:dyDescent="0.25">
      <c r="A107" s="407" t="s">
        <v>163</v>
      </c>
      <c r="B107" s="223"/>
      <c r="C107" s="223"/>
      <c r="D107" s="223"/>
      <c r="E107" s="223"/>
      <c r="F107" s="223"/>
      <c r="G107" s="223"/>
      <c r="H107" s="223"/>
      <c r="I107" s="223"/>
      <c r="J107" s="223"/>
      <c r="K107" s="224"/>
      <c r="L107" s="391"/>
    </row>
    <row r="108" spans="1:17" ht="31.5" customHeight="1" x14ac:dyDescent="0.25">
      <c r="A108" s="526" t="s">
        <v>182</v>
      </c>
      <c r="B108" s="527"/>
      <c r="C108" s="240"/>
      <c r="D108" s="178" t="s">
        <v>5</v>
      </c>
      <c r="E108" s="222">
        <f>IF(D108=$N$6,1,IF(D108=$N$5,2,IF(D108=$N$4,3,IF(D108=$N$3,4,"n/a"))))</f>
        <v>3</v>
      </c>
      <c r="F108" s="528" t="s">
        <v>16</v>
      </c>
      <c r="G108" s="528"/>
      <c r="H108" s="528"/>
      <c r="I108" s="528"/>
      <c r="J108" s="528"/>
      <c r="K108" s="528"/>
      <c r="L108" s="391"/>
    </row>
    <row r="109" spans="1:17" ht="31.5" customHeight="1" thickBot="1" x14ac:dyDescent="0.3">
      <c r="A109" s="599" t="s">
        <v>183</v>
      </c>
      <c r="B109" s="600"/>
      <c r="C109" s="243"/>
      <c r="D109" s="177" t="s">
        <v>42</v>
      </c>
      <c r="E109" s="185">
        <f>IF(D109=$N$6,1,IF(D109=$N$5,2,IF(D109=$N$4,3,IF(D109=$N$3,4,"n/a"))))</f>
        <v>2</v>
      </c>
      <c r="F109" s="613" t="s">
        <v>16</v>
      </c>
      <c r="G109" s="614"/>
      <c r="H109" s="614"/>
      <c r="I109" s="614"/>
      <c r="J109" s="614"/>
      <c r="K109" s="612"/>
      <c r="L109" s="391"/>
    </row>
    <row r="110" spans="1:17" ht="27" customHeight="1" thickBot="1" x14ac:dyDescent="0.3">
      <c r="A110" s="524"/>
      <c r="B110" s="525"/>
      <c r="C110" s="41" t="s">
        <v>24</v>
      </c>
      <c r="D110" s="29" t="str">
        <f>IF(E110&lt;1.5,"Low",IF(E110&lt;2.5,"Moderate",IF(E110&lt;3.5,"Substantial",IF(E110&lt;4.5,"High","n/a"))))</f>
        <v>Substantial</v>
      </c>
      <c r="E110" s="154">
        <f>IF(COUNT(E108:E109)=0,"n/a",AVERAGE(E108:E109))</f>
        <v>2.5</v>
      </c>
      <c r="F110" s="30">
        <f>E110</f>
        <v>2.5</v>
      </c>
      <c r="G110" s="225"/>
      <c r="H110" s="31" t="s">
        <v>23</v>
      </c>
      <c r="I110" s="28" t="str">
        <f>D110</f>
        <v>Substantial</v>
      </c>
      <c r="J110" s="32">
        <f>IF(I110=$N$7,"n/a",IF(AND(I110=$N$5,D110=$N$6),1.5,IF(AND(I110=$N$4,D110=$N$5),2.5,IF(AND(I110=$N$3,D110=$N$4),3.5,IF(AND(I110=$N$6,D110=$N$5),1.49,IF(AND(I110=$N$5,D110=$N$4),2.49,IF(AND(I110=$N$4,D110=$N$3),3.49,E110)))))))</f>
        <v>2.5</v>
      </c>
      <c r="K110" s="91" t="s">
        <v>91</v>
      </c>
      <c r="L110" s="391"/>
    </row>
    <row r="111" spans="1:17" ht="21" customHeight="1" x14ac:dyDescent="0.25">
      <c r="A111" s="407" t="s">
        <v>164</v>
      </c>
      <c r="B111" s="223"/>
      <c r="C111" s="223"/>
      <c r="D111" s="223"/>
      <c r="E111" s="223"/>
      <c r="F111" s="223"/>
      <c r="G111" s="223"/>
      <c r="H111" s="223"/>
      <c r="I111" s="223"/>
      <c r="J111" s="223"/>
      <c r="K111" s="224"/>
      <c r="L111" s="391"/>
      <c r="Q111" s="169"/>
    </row>
    <row r="112" spans="1:17" ht="62.25" customHeight="1" x14ac:dyDescent="0.25">
      <c r="A112" s="526" t="s">
        <v>184</v>
      </c>
      <c r="B112" s="527"/>
      <c r="C112" s="240"/>
      <c r="D112" s="234" t="s">
        <v>5</v>
      </c>
      <c r="E112" s="222">
        <f>IF(D112=$N$6,1,IF(D112=$N$5,2,IF(D112=$N$4,3,IF(D112=$N$3,4,"n/a"))))</f>
        <v>3</v>
      </c>
      <c r="F112" s="528" t="s">
        <v>262</v>
      </c>
      <c r="G112" s="528"/>
      <c r="H112" s="528"/>
      <c r="I112" s="528"/>
      <c r="J112" s="528"/>
      <c r="K112" s="528"/>
      <c r="L112" s="391"/>
    </row>
    <row r="113" spans="1:12" ht="30.75" customHeight="1" x14ac:dyDescent="0.25">
      <c r="A113" s="597" t="s">
        <v>185</v>
      </c>
      <c r="B113" s="598"/>
      <c r="C113" s="241"/>
      <c r="D113" s="204" t="s">
        <v>5</v>
      </c>
      <c r="E113" s="125">
        <f>IF(D113=$N$6,1,IF(D113=$N$5,2,IF(D113=$N$4,3,IF(D113=$N$3,4,"n/a"))))</f>
        <v>3</v>
      </c>
      <c r="F113" s="609" t="s">
        <v>263</v>
      </c>
      <c r="G113" s="522"/>
      <c r="H113" s="522"/>
      <c r="I113" s="522"/>
      <c r="J113" s="522"/>
      <c r="K113" s="610"/>
      <c r="L113" s="391"/>
    </row>
    <row r="114" spans="1:12" ht="59.25" customHeight="1" thickBot="1" x14ac:dyDescent="0.3">
      <c r="A114" s="539" t="s">
        <v>165</v>
      </c>
      <c r="B114" s="540"/>
      <c r="C114" s="242"/>
      <c r="D114" s="175" t="s">
        <v>42</v>
      </c>
      <c r="E114" s="185">
        <f>IF(D114=$N$6,1,IF(D114=$N$5,2,IF(D114=$N$4,3,IF(D114=$N$3,4,"n/a"))))</f>
        <v>2</v>
      </c>
      <c r="F114" s="611" t="s">
        <v>264</v>
      </c>
      <c r="G114" s="523"/>
      <c r="H114" s="523"/>
      <c r="I114" s="523"/>
      <c r="J114" s="523"/>
      <c r="K114" s="612"/>
      <c r="L114" s="389" t="s">
        <v>96</v>
      </c>
    </row>
    <row r="115" spans="1:12" ht="26.25" customHeight="1" thickBot="1" x14ac:dyDescent="0.3">
      <c r="A115" s="531"/>
      <c r="B115" s="532"/>
      <c r="C115" s="41" t="s">
        <v>24</v>
      </c>
      <c r="D115" s="29" t="str">
        <f>IF(E115&lt;1.5,"Low",IF(E115&lt;2.5,"Moderate",IF(E115&lt;3.5,"Substantial",IF(E115&lt;4.5,"High","n/a"))))</f>
        <v>Substantial</v>
      </c>
      <c r="E115" s="154">
        <f>IF(COUNT(E112:E114)=0,"n/a",AVERAGE(E112:E114))</f>
        <v>2.6666666666666665</v>
      </c>
      <c r="F115" s="30">
        <f>E115</f>
        <v>2.6666666666666665</v>
      </c>
      <c r="G115" s="225"/>
      <c r="H115" s="31" t="s">
        <v>23</v>
      </c>
      <c r="I115" s="28" t="str">
        <f>D115</f>
        <v>Substantial</v>
      </c>
      <c r="J115" s="32">
        <f>IF(I115=$N$7,"n/a",IF(AND(I115=$N$5,D115=$N$6),1.5,IF(AND(I115=$N$4,D115=$N$5),2.5,IF(AND(I115=$N$3,D115=$N$4),3.5,IF(AND(I115=$N$6,D115=$N$5),1.49,IF(AND(I115=$N$5,D115=$N$4),2.49,IF(AND(I115=$N$4,D115=$N$3),3.49,E115)))))))</f>
        <v>2.6666666666666665</v>
      </c>
      <c r="K115" s="91" t="s">
        <v>91</v>
      </c>
      <c r="L115" s="391"/>
    </row>
    <row r="116" spans="1:12" ht="23.25" customHeight="1" x14ac:dyDescent="0.25">
      <c r="A116" s="407" t="s">
        <v>168</v>
      </c>
      <c r="B116" s="223"/>
      <c r="C116" s="223"/>
      <c r="D116" s="223"/>
      <c r="E116" s="223"/>
      <c r="F116" s="223"/>
      <c r="G116" s="223"/>
      <c r="H116" s="223"/>
      <c r="I116" s="223"/>
      <c r="J116" s="223"/>
      <c r="K116" s="224"/>
      <c r="L116" s="391"/>
    </row>
    <row r="117" spans="1:12" ht="73.5" customHeight="1" x14ac:dyDescent="0.25">
      <c r="A117" s="537" t="s">
        <v>265</v>
      </c>
      <c r="B117" s="538"/>
      <c r="C117" s="244"/>
      <c r="D117" s="178" t="s">
        <v>5</v>
      </c>
      <c r="E117" s="125">
        <f>IF(D117=$N$6,1,IF(D117=$N$5,2,IF(D117=$N$4,3,IF(D117=$N$3,4,"n/a"))))</f>
        <v>3</v>
      </c>
      <c r="F117" s="528" t="s">
        <v>267</v>
      </c>
      <c r="G117" s="528"/>
      <c r="H117" s="528"/>
      <c r="I117" s="528"/>
      <c r="J117" s="528"/>
      <c r="K117" s="528"/>
      <c r="L117" s="389"/>
    </row>
    <row r="118" spans="1:12" ht="198" customHeight="1" x14ac:dyDescent="0.25">
      <c r="A118" s="537" t="s">
        <v>266</v>
      </c>
      <c r="B118" s="538"/>
      <c r="C118" s="241"/>
      <c r="D118" s="204" t="s">
        <v>42</v>
      </c>
      <c r="E118" s="125">
        <f>IF(D118=$N$6,1,IF(D118=$N$5,2,IF(D118=$N$4,3,IF(D118=$N$3,4,"n/a"))))</f>
        <v>2</v>
      </c>
      <c r="F118" s="609" t="s">
        <v>268</v>
      </c>
      <c r="G118" s="522"/>
      <c r="H118" s="522"/>
      <c r="I118" s="522"/>
      <c r="J118" s="522"/>
      <c r="K118" s="610"/>
      <c r="L118" s="389"/>
    </row>
    <row r="119" spans="1:12" ht="34.5" customHeight="1" thickBot="1" x14ac:dyDescent="0.3">
      <c r="A119" s="535" t="s">
        <v>191</v>
      </c>
      <c r="B119" s="536"/>
      <c r="C119" s="244"/>
      <c r="D119" s="177" t="s">
        <v>19</v>
      </c>
      <c r="E119" s="185" t="str">
        <f>IF(D119=$N$6,1,IF(D119=$N$5,2,IF(D119=$N$4,3,IF(D119=$N$3,4,"n/a"))))</f>
        <v>n/a</v>
      </c>
      <c r="F119" s="611" t="s">
        <v>16</v>
      </c>
      <c r="G119" s="523"/>
      <c r="H119" s="523"/>
      <c r="I119" s="523"/>
      <c r="J119" s="523"/>
      <c r="K119" s="612"/>
      <c r="L119" s="389"/>
    </row>
    <row r="120" spans="1:12" ht="27" customHeight="1" thickBot="1" x14ac:dyDescent="0.3">
      <c r="A120" s="524"/>
      <c r="B120" s="525"/>
      <c r="C120" s="41" t="s">
        <v>24</v>
      </c>
      <c r="D120" s="29" t="str">
        <f>IF(E120&lt;1.5,"Low",IF(E120&lt;2.5,"Moderate",IF(E120&lt;3.5,"Substantial",IF(E120&lt;4.5,"High","n/a"))))</f>
        <v>Substantial</v>
      </c>
      <c r="E120" s="154">
        <f>IF(COUNT(E117:E119)=0,"n/a",AVERAGE(E117:E119))</f>
        <v>2.5</v>
      </c>
      <c r="F120" s="30">
        <f>E120</f>
        <v>2.5</v>
      </c>
      <c r="G120" s="225"/>
      <c r="H120" s="31" t="s">
        <v>23</v>
      </c>
      <c r="I120" s="28" t="str">
        <f>D120</f>
        <v>Substantial</v>
      </c>
      <c r="J120" s="32">
        <f>IF(I120=$N$7,"n/a",IF(AND(I120=$N$5,D120=$N$6),1.5,IF(AND(I120=$N$4,D120=$N$5),2.5,IF(AND(I120=$N$3,D120=$N$4),3.5,IF(AND(I120=$N$6,D120=$N$5),1.49,IF(AND(I120=$N$5,D120=$N$4),2.49,IF(AND(I120=$N$4,D120=$N$3),3.49,E120)))))))</f>
        <v>2.5</v>
      </c>
      <c r="K120" s="91" t="s">
        <v>91</v>
      </c>
      <c r="L120" s="391"/>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86"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A36" zoomScaleSheetLayoutView="115" workbookViewId="0">
      <selection activeCell="B10" sqref="B10"/>
    </sheetView>
  </sheetViews>
  <sheetFormatPr defaultColWidth="8.88671875" defaultRowHeight="13.2" x14ac:dyDescent="0.25"/>
  <cols>
    <col min="1" max="1" width="12.88671875" style="95" customWidth="1"/>
    <col min="2" max="2" width="126" style="95" customWidth="1"/>
    <col min="3" max="3" width="8.88671875" style="95"/>
    <col min="4" max="5" width="17.6640625" style="95" customWidth="1"/>
    <col min="6" max="6" width="17.88671875" style="95" customWidth="1"/>
    <col min="7" max="16384" width="8.88671875" style="95"/>
  </cols>
  <sheetData>
    <row r="1" spans="1:2" ht="24" customHeight="1" thickBot="1" x14ac:dyDescent="0.3">
      <c r="A1" s="623" t="s">
        <v>122</v>
      </c>
      <c r="B1" s="624"/>
    </row>
    <row r="2" spans="1:2" s="163" customFormat="1" ht="23.25" customHeight="1" x14ac:dyDescent="0.25">
      <c r="A2" s="625" t="s">
        <v>207</v>
      </c>
      <c r="B2" s="626"/>
    </row>
    <row r="3" spans="1:2" ht="40.5" customHeight="1" x14ac:dyDescent="0.25">
      <c r="A3" s="399" t="s">
        <v>196</v>
      </c>
      <c r="B3" s="404" t="s">
        <v>192</v>
      </c>
    </row>
    <row r="4" spans="1:2" ht="36" customHeight="1" x14ac:dyDescent="0.25">
      <c r="A4" s="422" t="s">
        <v>197</v>
      </c>
      <c r="B4" s="97" t="s">
        <v>194</v>
      </c>
    </row>
    <row r="5" spans="1:2" ht="36" customHeight="1" thickBot="1" x14ac:dyDescent="0.3">
      <c r="A5" s="399" t="s">
        <v>211</v>
      </c>
      <c r="B5" s="402" t="s">
        <v>212</v>
      </c>
    </row>
    <row r="6" spans="1:2" ht="23.25" customHeight="1" x14ac:dyDescent="0.25">
      <c r="A6" s="627" t="s">
        <v>193</v>
      </c>
      <c r="B6" s="628"/>
    </row>
    <row r="7" spans="1:2" ht="21.75" customHeight="1" x14ac:dyDescent="0.25">
      <c r="A7" s="398" t="s">
        <v>134</v>
      </c>
      <c r="B7" s="263"/>
    </row>
    <row r="8" spans="1:2" ht="37.5" customHeight="1" x14ac:dyDescent="0.25">
      <c r="A8" s="96">
        <v>1</v>
      </c>
      <c r="B8" s="404" t="s">
        <v>195</v>
      </c>
    </row>
    <row r="9" spans="1:2" ht="22.5" customHeight="1" x14ac:dyDescent="0.3">
      <c r="A9" s="398" t="s">
        <v>132</v>
      </c>
      <c r="B9" s="262"/>
    </row>
    <row r="10" spans="1:2" ht="130.5" customHeight="1" x14ac:dyDescent="0.25">
      <c r="A10" s="403">
        <f>+A8+1</f>
        <v>2</v>
      </c>
      <c r="B10" s="97" t="s">
        <v>208</v>
      </c>
    </row>
    <row r="11" spans="1:2" ht="27" customHeight="1" x14ac:dyDescent="0.25">
      <c r="A11" s="403">
        <f>+A10+1</f>
        <v>3</v>
      </c>
      <c r="B11" s="97" t="s">
        <v>198</v>
      </c>
    </row>
    <row r="12" spans="1:2" ht="23.25" customHeight="1" x14ac:dyDescent="0.25">
      <c r="A12" s="403">
        <f t="shared" ref="A12:A13" si="0">+A11+1</f>
        <v>4</v>
      </c>
      <c r="B12" s="97" t="s">
        <v>205</v>
      </c>
    </row>
    <row r="13" spans="1:2" ht="114" customHeight="1" x14ac:dyDescent="0.25">
      <c r="A13" s="403">
        <f t="shared" si="0"/>
        <v>5</v>
      </c>
      <c r="B13" s="97" t="s">
        <v>206</v>
      </c>
    </row>
    <row r="14" spans="1:2" ht="22.5" customHeight="1" x14ac:dyDescent="0.25">
      <c r="A14" s="398" t="s">
        <v>133</v>
      </c>
      <c r="B14" s="263"/>
    </row>
    <row r="15" spans="1:2" ht="54.75" customHeight="1" x14ac:dyDescent="0.25">
      <c r="A15" s="403">
        <f>+A13+1</f>
        <v>6</v>
      </c>
      <c r="B15" s="97" t="s">
        <v>199</v>
      </c>
    </row>
    <row r="16" spans="1:2" ht="23.25" customHeight="1" x14ac:dyDescent="0.25">
      <c r="A16" s="403">
        <f t="shared" ref="A16:A18" si="1">+A15+1</f>
        <v>7</v>
      </c>
      <c r="B16" s="97" t="s">
        <v>200</v>
      </c>
    </row>
    <row r="17" spans="1:6" ht="24.75" customHeight="1" x14ac:dyDescent="0.25">
      <c r="A17" s="403">
        <f t="shared" si="1"/>
        <v>8</v>
      </c>
      <c r="B17" s="97" t="s">
        <v>201</v>
      </c>
    </row>
    <row r="18" spans="1:6" ht="24.75" customHeight="1" x14ac:dyDescent="0.25">
      <c r="A18" s="403">
        <f t="shared" si="1"/>
        <v>9</v>
      </c>
      <c r="B18" s="97" t="s">
        <v>202</v>
      </c>
    </row>
    <row r="19" spans="1:6" ht="21.75" customHeight="1" x14ac:dyDescent="0.25">
      <c r="A19" s="398" t="s">
        <v>134</v>
      </c>
      <c r="B19" s="263"/>
    </row>
    <row r="20" spans="1:6" ht="40.5" customHeight="1" thickBot="1" x14ac:dyDescent="0.3">
      <c r="A20" s="96">
        <f>+A18+1</f>
        <v>10</v>
      </c>
      <c r="B20" s="402" t="s">
        <v>203</v>
      </c>
    </row>
    <row r="21" spans="1:6" ht="52.5" customHeight="1" thickBot="1" x14ac:dyDescent="0.3">
      <c r="A21" s="401" t="s">
        <v>123</v>
      </c>
      <c r="B21" s="264" t="s">
        <v>204</v>
      </c>
      <c r="E21" s="14"/>
      <c r="F21" s="14"/>
    </row>
    <row r="24" spans="1:6" ht="17.25" customHeight="1" x14ac:dyDescent="0.25">
      <c r="A24" s="400" t="s">
        <v>93</v>
      </c>
      <c r="B24" s="400" t="s">
        <v>92</v>
      </c>
    </row>
    <row r="25" spans="1:6" x14ac:dyDescent="0.25">
      <c r="A25" s="98" t="s">
        <v>94</v>
      </c>
      <c r="B25" s="98" t="s">
        <v>72</v>
      </c>
    </row>
    <row r="26" spans="1:6" x14ac:dyDescent="0.25">
      <c r="A26" s="98" t="s">
        <v>95</v>
      </c>
      <c r="B26" s="98" t="s">
        <v>72</v>
      </c>
    </row>
    <row r="27" spans="1:6" x14ac:dyDescent="0.25">
      <c r="A27" s="98" t="s">
        <v>97</v>
      </c>
      <c r="B27" s="99" t="s">
        <v>98</v>
      </c>
    </row>
    <row r="28" spans="1:6" ht="34.799999999999997" x14ac:dyDescent="0.25">
      <c r="A28" s="100">
        <v>2.1</v>
      </c>
      <c r="B28" s="101" t="s">
        <v>63</v>
      </c>
    </row>
    <row r="29" spans="1:6" x14ac:dyDescent="0.25">
      <c r="A29" s="102" t="s">
        <v>99</v>
      </c>
      <c r="B29" s="102" t="s">
        <v>64</v>
      </c>
    </row>
    <row r="30" spans="1:6" x14ac:dyDescent="0.25">
      <c r="A30" s="102" t="s">
        <v>100</v>
      </c>
      <c r="B30" s="102" t="s">
        <v>47</v>
      </c>
    </row>
    <row r="31" spans="1:6" ht="23.4" x14ac:dyDescent="0.25">
      <c r="A31" s="103" t="s">
        <v>101</v>
      </c>
      <c r="B31" s="102" t="s">
        <v>66</v>
      </c>
    </row>
    <row r="32" spans="1:6" x14ac:dyDescent="0.25">
      <c r="A32" s="104" t="s">
        <v>102</v>
      </c>
      <c r="B32" s="104" t="s">
        <v>32</v>
      </c>
    </row>
    <row r="33" spans="1:3" ht="22.8" x14ac:dyDescent="0.25">
      <c r="A33" s="105">
        <v>4</v>
      </c>
      <c r="B33" s="105" t="s">
        <v>103</v>
      </c>
    </row>
    <row r="34" spans="1:3" x14ac:dyDescent="0.25">
      <c r="A34" s="90" t="s">
        <v>104</v>
      </c>
      <c r="B34" s="90" t="s">
        <v>190</v>
      </c>
    </row>
    <row r="35" spans="1:3" x14ac:dyDescent="0.25">
      <c r="A35" s="90" t="s">
        <v>105</v>
      </c>
      <c r="B35" s="90" t="s">
        <v>116</v>
      </c>
    </row>
    <row r="36" spans="1:3" x14ac:dyDescent="0.25">
      <c r="A36" s="90" t="s">
        <v>106</v>
      </c>
      <c r="B36" s="90" t="s">
        <v>115</v>
      </c>
    </row>
    <row r="37" spans="1:3" ht="34.200000000000003" x14ac:dyDescent="0.25">
      <c r="A37" s="90" t="s">
        <v>107</v>
      </c>
      <c r="B37" s="90" t="s">
        <v>108</v>
      </c>
    </row>
    <row r="38" spans="1:3" ht="22.8" x14ac:dyDescent="0.25">
      <c r="A38" s="90" t="s">
        <v>109</v>
      </c>
      <c r="B38" s="90" t="s">
        <v>76</v>
      </c>
    </row>
    <row r="39" spans="1:3" x14ac:dyDescent="0.25">
      <c r="A39" s="90" t="s">
        <v>110</v>
      </c>
      <c r="B39" s="90" t="s">
        <v>117</v>
      </c>
    </row>
    <row r="40" spans="1:3" x14ac:dyDescent="0.25">
      <c r="A40" s="319" t="s">
        <v>111</v>
      </c>
      <c r="B40" s="319" t="s">
        <v>156</v>
      </c>
    </row>
    <row r="41" spans="1:3" x14ac:dyDescent="0.25">
      <c r="A41" s="320" t="s">
        <v>175</v>
      </c>
      <c r="B41" s="320" t="s">
        <v>178</v>
      </c>
    </row>
    <row r="42" spans="1:3" x14ac:dyDescent="0.25">
      <c r="A42" s="320" t="s">
        <v>161</v>
      </c>
      <c r="B42" s="320" t="s">
        <v>120</v>
      </c>
    </row>
    <row r="43" spans="1:3" x14ac:dyDescent="0.25">
      <c r="A43" s="320" t="s">
        <v>114</v>
      </c>
      <c r="B43" s="320" t="s">
        <v>121</v>
      </c>
    </row>
    <row r="44" spans="1:3" x14ac:dyDescent="0.25">
      <c r="A44" s="106" t="s">
        <v>169</v>
      </c>
      <c r="B44" s="106" t="s">
        <v>112</v>
      </c>
    </row>
    <row r="45" spans="1:3" x14ac:dyDescent="0.25">
      <c r="A45" s="106" t="s">
        <v>170</v>
      </c>
      <c r="B45" s="107" t="s">
        <v>113</v>
      </c>
    </row>
    <row r="46" spans="1:3" x14ac:dyDescent="0.25">
      <c r="A46" s="107" t="s">
        <v>171</v>
      </c>
      <c r="B46" s="107" t="s">
        <v>118</v>
      </c>
    </row>
    <row r="47" spans="1:3" x14ac:dyDescent="0.25">
      <c r="A47" s="107" t="s">
        <v>172</v>
      </c>
      <c r="B47" s="107" t="s">
        <v>119</v>
      </c>
    </row>
    <row r="48" spans="1:3" ht="13.8" thickBot="1" x14ac:dyDescent="0.3">
      <c r="A48" s="323"/>
      <c r="B48" s="323"/>
      <c r="C48" s="14"/>
    </row>
    <row r="49" spans="1:6" ht="27.75" customHeight="1" thickBot="1" x14ac:dyDescent="0.3">
      <c r="A49" s="260"/>
      <c r="B49" s="261"/>
      <c r="D49" s="265"/>
      <c r="E49" s="271" t="s">
        <v>125</v>
      </c>
      <c r="F49" s="266" t="s">
        <v>127</v>
      </c>
    </row>
    <row r="50" spans="1:6" ht="45" customHeight="1" thickBot="1" x14ac:dyDescent="0.3">
      <c r="A50" s="260"/>
      <c r="B50" s="261" t="s">
        <v>135</v>
      </c>
      <c r="C50" s="15"/>
      <c r="D50" s="276" t="s">
        <v>126</v>
      </c>
      <c r="E50" s="272" t="s">
        <v>128</v>
      </c>
      <c r="F50" s="270" t="s">
        <v>129</v>
      </c>
    </row>
    <row r="51" spans="1:6" ht="21.75" customHeight="1" x14ac:dyDescent="0.25">
      <c r="A51" s="260"/>
      <c r="B51" s="261"/>
      <c r="C51" s="15"/>
      <c r="D51" s="277" t="s">
        <v>4</v>
      </c>
      <c r="E51" s="273">
        <v>4</v>
      </c>
      <c r="F51" s="269" t="s">
        <v>136</v>
      </c>
    </row>
    <row r="52" spans="1:6" ht="21.75" customHeight="1" x14ac:dyDescent="0.25">
      <c r="A52" s="260"/>
      <c r="B52" s="261"/>
      <c r="C52" s="15"/>
      <c r="D52" s="278" t="s">
        <v>5</v>
      </c>
      <c r="E52" s="274">
        <v>3</v>
      </c>
      <c r="F52" s="267" t="s">
        <v>137</v>
      </c>
    </row>
    <row r="53" spans="1:6" ht="21.75" customHeight="1" x14ac:dyDescent="0.25">
      <c r="A53" s="260"/>
      <c r="B53" s="261"/>
      <c r="C53" s="15"/>
      <c r="D53" s="279" t="s">
        <v>42</v>
      </c>
      <c r="E53" s="274">
        <v>2</v>
      </c>
      <c r="F53" s="267" t="s">
        <v>138</v>
      </c>
    </row>
    <row r="54" spans="1:6" ht="21.75" customHeight="1" x14ac:dyDescent="0.25">
      <c r="A54" s="260"/>
      <c r="B54" s="261"/>
      <c r="C54" s="15"/>
      <c r="D54" s="280" t="s">
        <v>79</v>
      </c>
      <c r="E54" s="274">
        <v>1</v>
      </c>
      <c r="F54" s="267" t="s">
        <v>131</v>
      </c>
    </row>
    <row r="55" spans="1:6" ht="21.75" customHeight="1" thickBot="1" x14ac:dyDescent="0.3">
      <c r="A55" s="260"/>
      <c r="B55" s="261"/>
      <c r="C55" s="15"/>
      <c r="D55" s="281" t="s">
        <v>19</v>
      </c>
      <c r="E55" s="275" t="s">
        <v>130</v>
      </c>
      <c r="F55" s="268"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7" workbookViewId="0">
      <selection activeCell="D7" sqref="D7:F44"/>
    </sheetView>
  </sheetViews>
  <sheetFormatPr defaultRowHeight="13.2" x14ac:dyDescent="0.25"/>
  <cols>
    <col min="4" max="4" width="9.109375" customWidth="1"/>
  </cols>
  <sheetData/>
  <pageMargins left="0.7" right="0.7" top="0.75" bottom="0.75" header="0.3" footer="0.3"/>
  <pageSetup paperSize="9" orientation="portrait" horizontalDpi="300" verticalDpi="0" copies="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AD789124-D42E-41EA-9C34-CFE157928930}">
  <ds:schemaRefs>
    <ds:schemaRef ds:uri="http://purl.org/dc/dcmitype/"/>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schemas.microsoft.com/sharepoint/v3"/>
    <ds:schemaRef ds:uri="http://purl.org/dc/terms/"/>
  </ds:schemaRefs>
</ds:datastoreItem>
</file>

<file path=customXml/itemProps3.xml><?xml version="1.0" encoding="utf-8"?>
<ds:datastoreItem xmlns:ds="http://schemas.openxmlformats.org/officeDocument/2006/customXml" ds:itemID="{7C506E01-73AE-4648-BD80-A9463DEC85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Profile</vt:lpstr>
      <vt:lpstr>Register</vt:lpstr>
      <vt:lpstr>Questionnaire</vt:lpstr>
      <vt:lpstr>Guidance</vt:lpstr>
      <vt:lpstr>Sheet1</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Olimpia Orlandoni</cp:lastModifiedBy>
  <cp:lastPrinted>2018-06-11T13:06:22Z</cp:lastPrinted>
  <dcterms:created xsi:type="dcterms:W3CDTF">2012-01-04T16:00:22Z</dcterms:created>
  <dcterms:modified xsi:type="dcterms:W3CDTF">2019-08-06T16:24:36Z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