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D:\2017 Mango BF\Analyse par l'équipe\Analyse sociale\"/>
    </mc:Choice>
  </mc:AlternateContent>
  <bookViews>
    <workbookView xWindow="0" yWindow="0" windowWidth="20730" windowHeight="11760" activeTab="1"/>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9" i="4" l="1"/>
  <c r="A10" i="4" s="1"/>
  <c r="A11" i="4" s="1"/>
  <c r="A12" i="4" s="1"/>
  <c r="A14" i="4" s="1"/>
  <c r="A15" i="4" s="1"/>
  <c r="A16" i="4" s="1"/>
  <c r="A17" i="4" s="1"/>
  <c r="A19"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6" i="3" s="1"/>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06" i="3" l="1"/>
  <c r="E75" i="3"/>
  <c r="E62" i="3"/>
  <c r="E43" i="3"/>
  <c r="E32" i="3"/>
  <c r="E38" i="3"/>
  <c r="E100" i="3"/>
  <c r="E115" i="3"/>
  <c r="E71" i="3"/>
  <c r="E80" i="3"/>
  <c r="E84" i="3"/>
  <c r="E49" i="3"/>
  <c r="E56" i="3"/>
  <c r="E91" i="3"/>
  <c r="E95" i="3"/>
  <c r="E110"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1" i="2" l="1"/>
  <c r="D31" i="2"/>
  <c r="C32" i="2"/>
  <c r="D32" i="2"/>
  <c r="C30" i="2"/>
  <c r="D30" i="2"/>
  <c r="B33" i="2"/>
  <c r="C33" i="2" s="1"/>
  <c r="C18" i="1" s="1"/>
  <c r="I35" i="2"/>
  <c r="I30" i="2"/>
  <c r="I25" i="2"/>
  <c r="I20" i="2"/>
  <c r="I6" i="2"/>
  <c r="I37" i="2"/>
  <c r="I27" i="2"/>
  <c r="I18" i="2"/>
  <c r="I8" i="2"/>
  <c r="I31" i="2"/>
  <c r="I21" i="2"/>
  <c r="I12" i="2"/>
  <c r="I38" i="2"/>
  <c r="I24" i="2"/>
  <c r="I19" i="2"/>
  <c r="I14" i="2"/>
  <c r="I9" i="2"/>
  <c r="I32" i="2"/>
  <c r="I13" i="2"/>
  <c r="I36" i="2"/>
  <c r="I26" i="2"/>
  <c r="I17" i="2"/>
  <c r="I7" i="2"/>
  <c r="I33" i="2"/>
  <c r="F18" i="1" s="1"/>
  <c r="D62" i="3"/>
  <c r="D66" i="3"/>
  <c r="D106" i="3"/>
  <c r="D115" i="3"/>
  <c r="D110" i="3"/>
  <c r="D71" i="3"/>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F17" i="1"/>
  <c r="I28" i="2"/>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C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J21" i="3" l="1"/>
  <c r="B9" i="2" s="1"/>
  <c r="C9" i="2" s="1"/>
  <c r="D24" i="2"/>
  <c r="J110" i="3"/>
  <c r="B36" i="2" s="1"/>
  <c r="C36" i="2" s="1"/>
  <c r="B15" i="2"/>
  <c r="C15" i="2" s="1"/>
  <c r="D21" i="2"/>
  <c r="D19" i="2"/>
  <c r="D18" i="2"/>
  <c r="B35" i="2"/>
  <c r="C35" i="2" s="1"/>
  <c r="B37" i="2"/>
  <c r="C37" i="2" s="1"/>
  <c r="B27" i="2"/>
  <c r="D14" i="2"/>
  <c r="D17" i="2"/>
  <c r="D25" i="2"/>
  <c r="B20" i="2"/>
  <c r="D13" i="2"/>
  <c r="B7" i="2"/>
  <c r="D8" i="2"/>
  <c r="D9" i="2" l="1"/>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<sst xmlns="http://schemas.openxmlformats.org/spreadsheetml/2006/main" count="495" uniqueCount="307">
  <si>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</si>
  <si>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</si>
  <si>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</si>
  <si>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</si>
  <si>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</si>
  <si>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</si>
  <si>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</si>
  <si>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</si>
  <si>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</si>
  <si>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</si>
  <si>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</si>
  <si>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</si>
  <si>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</si>
  <si>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</si>
  <si>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</si>
  <si>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</si>
  <si>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</si>
  <si>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</si>
  <si>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</si>
  <si>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</si>
  <si>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</si>
  <si>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</si>
  <si>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</si>
  <si>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</si>
  <si>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</si>
  <si>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</si>
  <si>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</si>
  <si>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</si>
  <si>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</si>
  <si>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</si>
  <si>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 WORKING CONDITIONS</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</si>
  <si>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</si>
  <si>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</si>
  <si>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</si>
  <si>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</si>
  <si>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</si>
  <si>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</si>
  <si>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</si>
  <si>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</si>
  <si>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</si>
  <si>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</si>
  <si>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</si>
  <si>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</si>
  <si>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</si>
  <si>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</si>
  <si>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4.1 Availibility of food </t>
  </si>
  <si>
    <t xml:space="preserve">4.2 Accessibility of food </t>
  </si>
  <si>
    <t>2 LAND &amp; WATER RIGHTS</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</si>
  <si>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</si>
  <si>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</si>
  <si>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</si>
  <si>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</si>
  <si>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</si>
  <si>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</si>
  <si>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</si>
  <si>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</si>
  <si>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</si>
  <si>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</si>
  <si>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</si>
  <si>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</si>
  <si>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</si>
  <si>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</si>
  <si>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</si>
  <si>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</si>
  <si>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</si>
  <si>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</si>
  <si>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</si>
  <si>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</si>
  <si>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</si>
  <si>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</si>
  <si>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</si>
  <si>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</si>
  <si>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</si>
  <si>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</si>
  <si>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</si>
  <si>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</si>
  <si>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</si>
  <si>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</si>
  <si>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</si>
  <si>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</si>
  <si>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</si>
  <si>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</si>
  <si>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</si>
  <si>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</si>
  <si>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</si>
  <si>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</si>
  <si>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</si>
  <si>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</si>
  <si>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</si>
  <si>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</si>
  <si>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</si>
  <si>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</si>
  <si>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</si>
  <si>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</si>
  <si>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</si>
  <si>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</si>
  <si>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</si>
  <si>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</si>
  <si>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</si>
  <si>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</si>
  <si>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</si>
  <si>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</si>
  <si>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</si>
  <si>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</si>
  <si>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</si>
  <si>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</si>
  <si>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</si>
  <si>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</si>
  <si>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</si>
  <si>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</si>
  <si>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</si>
  <si>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</si>
  <si>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</si>
  <si>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</si>
  <si>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</si>
  <si>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</si>
  <si>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</si>
  <si>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</si>
  <si>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</si>
  <si>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</si>
  <si>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</si>
  <si>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</si>
  <si>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</si>
  <si>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</si>
  <si>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</si>
  <si>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</si>
  <si>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</si>
  <si>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</si>
  <si>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</si>
  <si>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</si>
  <si>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</si>
  <si>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</si>
  <si>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</si>
  <si>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</si>
  <si>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</si>
  <si>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</si>
  <si>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</si>
  <si>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</si>
  <si>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</si>
  <si>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</si>
  <si>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</si>
  <si>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</si>
  <si>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</si>
  <si>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</si>
  <si>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</si>
  <si>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</si>
  <si>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</si>
  <si>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</si>
  <si>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</si>
  <si>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</si>
  <si>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</si>
  <si>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</si>
  <si>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</si>
  <si>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</si>
  <si>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</si>
  <si>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</si>
  <si>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</si>
  <si>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 SOCIAL CAPITAL</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</si>
  <si>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</si>
  <si>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</si>
  <si>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</si>
  <si>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</si>
  <si>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</si>
  <si>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</si>
  <si>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</si>
  <si>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</si>
  <si>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</si>
  <si>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 LIVING CONDITIONS</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</si>
  <si>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</si>
  <si>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</si>
  <si>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</si>
  <si>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</si>
  <si>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</si>
  <si>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</si>
  <si>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</si>
  <si>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</si>
  <si>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</si>
  <si>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</si>
  <si>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</si>
  <si>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</si>
  <si>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</si>
  <si>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</si>
  <si>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</si>
  <si>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</si>
  <si>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</si>
  <si>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</si>
  <si>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</si>
  <si>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</si>
  <si>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</si>
  <si>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</si>
  <si>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</si>
  <si>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</si>
  <si>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</si>
  <si>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</si>
  <si>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3 GENDER EQUALITY</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</si>
  <si>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</si>
  <si>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</si>
  <si>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</si>
  <si>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</si>
  <si>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</si>
  <si>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</si>
  <si>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</si>
  <si>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</si>
  <si>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</si>
  <si>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</si>
  <si>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</si>
  <si>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</si>
  <si>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</si>
  <si>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</si>
  <si>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</si>
  <si>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</si>
  <si>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</si>
  <si>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</si>
  <si>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</si>
  <si>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</si>
  <si>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</si>
  <si>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</si>
  <si>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t>4 FOOD AND NUTRITION SECURITY</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</si>
  <si>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</si>
  <si>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t xml:space="preserve">SOCIAL PROFILE  </t>
    </r>
    <r>
      <rPr>
        <b/>
        <sz val="9"/>
        <color rgb="FFFF0000"/>
        <rFont val="Arial"/>
        <family val="2"/>
      </rPr>
      <t>(V.0)</t>
    </r>
  </si>
  <si>
    <t>ué</t>
  </si>
  <si>
    <t>La liberté d'expression est permie dans les entreprises, mais les travailleurs sont tout d'abord satisfaits de toucher un salaire pendant quelques mois. La culture de revendiquer ces droits n'est pas tellement développée au Burkina</t>
  </si>
  <si>
    <t>Les salaires se situent au niveau du SMIG, les heures de travail sont respectées et si nécessaire on partage l'ampleur du travail entre les travailleurs pour que chacun ait quelque chose à la fin du mois. Ceci est surtout valable pour les CdVs destinées à l'exportation et on ne peut pas se prononcer par rapport aux autres CdVs.</t>
  </si>
  <si>
    <t>On n'a pas trouvé des cas des travaux forcés</t>
  </si>
  <si>
    <t>on n'a pas trouvé des cas de discrimintation entre hommes et femmes, ni entre jeunes et vieux</t>
  </si>
  <si>
    <t>10 % des enfants qui vont à l'école primaire à Orodara et dans quelques autres communes s'absentent de l'école pour récolter des mangues contre remunération. Ceci influence les résultats des examens de fins d'année. C'est un phénomème probablement local et culturel et qui concerne surtout les CdVs nationales et sous-régionales.</t>
  </si>
  <si>
    <t>Les enfants qui participent à la récolte des mangues contre remunération sont exposés.</t>
  </si>
  <si>
    <t>Le risque avec le plus d'impact négatif est celui des incendies des fours Attesta de la première génération. Les autres accidents sont plus légers. Dans les entreprises des mesures sont pris pour attenuer les risques</t>
  </si>
  <si>
    <t>Dans les CdV de mangues destinés pour l'exportation on paye le SMIG et on cherche à respecter les heures de travail.</t>
  </si>
  <si>
    <t>Le travail dans les unités de transformation et de conditionnement est attrayant car on reçoit un salaire stable pendant quelques mois au niveau du SMIG. Ceci est meilleur par rapport aux revenus non certains gagnés par le petit commerce ou d'autres activités génératrices sans contrat de travail pour la plus grande partie de la population</t>
  </si>
  <si>
    <t>On ne connait pas les Directives Volontaires ni les Principes directeurs relatifs aux investissements fonciers à grande échelle en Afrique. Ces directives et principes ne sont pas d'applicabilité car jusqu'ici la production des mangues ne se fait pas sur des grandes surfaces. Il n'y a pas de plantations industrielles. Il en est du même pour les surfaces demandées pour la transformation et le conditionnement des mangues.</t>
  </si>
  <si>
    <t>Idem</t>
  </si>
  <si>
    <t>Filière mangue</t>
  </si>
  <si>
    <t>Burkina Faso</t>
  </si>
  <si>
    <t>Aussi en ville des unités de transformation de mangues sont opérationnelles dans des zones non-loties et sans titres fonciers formalisés auprès des instances publiques.</t>
  </si>
  <si>
    <t>L'acquisition des terres par voie coutumière a tendance à exclure les migrants, surtout lorsqu'ils veulent commencer des vergers, et les jeunes. Les éleveurs transhumants se voient privés des corridors de passage du bétail et de l'accès aux points d'eau.</t>
  </si>
  <si>
    <t>Le problème majeur est que les terres qui appartiennent selon le droit coutumier à des familles, n'ont pas des titres auprès de l'état. Le risque que quelqu'un achète de la terre sans le consentiment  de la famille est réel et se produit actuellement, mais pas encore dans le secteur de la mangue.</t>
  </si>
  <si>
    <t>La loi foncière ne s'applique pas</t>
  </si>
  <si>
    <t xml:space="preserve">La population rurale se sente insécure par rapport à ces droits coutumiers à la terre, car la loi foncière de l'état ouvre les possibilités d'obtention des parcelles pour des hommes d'affaires agricoles. En même temps cette loi ne s'applique pas car les structures ne sont pas en plac. Le résultat est du bricolage par rapport à l'obtention des titres fonciers, parfois au détriment de la populations qui a hérité ces terres depuis des générations. </t>
  </si>
  <si>
    <t>La loi foncière ne s'applique pas, les promoteurs des vergers modernes ont eu des titres foncièrs selon le droit coutumier, mais dans 5 cas ces titres ont été retirés par les chefs traditionnels et les CVDs. Une partie des unités de transformation est opérationnelle dans des zones non-loties ou n'a pas des titres fonciers officiels.</t>
  </si>
  <si>
    <t>10 % d'absence scolaire dans certaines localités et incidences sur les résultats d'examen en fin d'année scolaire</t>
  </si>
  <si>
    <t>RAS</t>
  </si>
  <si>
    <t>71 % des travailleurs dans les unités d'exportation et 84 % des travailleurs dans les unités de transformation sont des femmes</t>
  </si>
  <si>
    <t>Les femmes assument dans les CdVs les responsabilités qui sont traditionnellement assignées à elles selon les normes et valeurs. Rares sont les femmes qui assument des responsibilités surtout masculines, tels que la production des mangues, le pistage et le transport. Si 34 % des unités de transformation soient gerées par des femmes, les femmes n'occupent que 21 % des postes permanents dans les entreprises. Les autres sont embauchées pendant les 3-5 mois de la campagne de mangue ou par jour.</t>
  </si>
  <si>
    <t>La loi foncière et les procédures en vigeuer ne s'appliquent pas. Selon la tradition, les femmes n'ont pas de droit de propriété sur la terre, mais le droit d'usage, ce qui implique qu'elle n'ont pas le droit de planter des arbres comme la mangue. Puis les femmes ne peuvent pas hériter de la terre selon la tradition. Le % des femmes arboriculteurs était de 2 % dans le Centre Ouest et 4 % dans les Cascades et les Hauts Bassins en 2008.</t>
  </si>
  <si>
    <t>La demande de crédit par les femmes est 5 % de la population &gt; 15 ans et 12 % des hommes 12 %. La demande de crédit par les femmes est honorée en 90 % des cas et en 95 % des cas pour les hommes. L'accès au crédit pour les femmes qui gèrent des PME dans la filière mangue est plus difficile que pour les hommes.</t>
  </si>
  <si>
    <t xml:space="preserve">En fonction de leur responsabilités dans la filière de mangues, les femmes reçoivent des formations pour s'acquitter de leurs tâches. </t>
  </si>
  <si>
    <t>Les femmes ne sont guere impliquées dans la production des mangues. Elles ne prennent pas part dans la prise de décision quant aux autres produits tels que les céréales et les produits maraichers, sauf si elles même produisent ces produits à côté des activités de production par le chef de ménage.</t>
  </si>
  <si>
    <t>Au niveau national la grande majorité des femmes ont le contrôle sur leurs propres revenus, mais pas sur les revenus de l'époux. Ceci est également le cas pour les femmes qui travaillent dans les usines de mangues, à condition que le mari a un travail et salaire régulier. Dans le cas échéant, le couple s'entre-aide.</t>
  </si>
  <si>
    <t>Les femmes en zone rurale acquirent souvent le droit d'usage sur des parcelles de terre pour l'agriculture ou le maraîchage. Les revenus de ces activités, ainsi que les revenus des autres AGRs, les appartiennent. Ceci est également le cas pour les femmes qui travaillent dans les usines de mangues</t>
  </si>
  <si>
    <t>La grande majorité des femmes avec un  revenu propre peuvent décider sur son utilisation. Seulement les femmes avec un niveau de scolarité considérable peuvent influencer la prise de décision concernant les dépenses de leur propre santé et des achats importants du ménage prise en charge par l'epoux.</t>
  </si>
  <si>
    <t xml:space="preserve">19 % des femmes qui sont membre d'une structure associative occupent des postes de responsabilité dans leur organisation. </t>
  </si>
  <si>
    <t xml:space="preserve">Le taux de participation aux structures associatives pour les hommes et les femmes est faible et varie de 13 à 31 % pour les 3 régions. La participation des femmes varie de 22 % dans les Hauts Bassins à 48 % dans le Centre Ouest. Des chiffres pour la filière de la mangue manquent; du fait que la production des mangues est l'affaire des hommes, on estime que le % des membres féminin des structures coopératives ne dépasse pas les 33 % de la Coopérative Agricole Artisanale Yiwalo à Zoula. Il n'y a pas de syndicats de travailleurs dans la filière mangue. </t>
  </si>
  <si>
    <t>Du fait que les femmes travailleuses reviennent à la maison avec un salaire, accroît considérablement leur capacité de négociation au niveau du ménage.</t>
  </si>
  <si>
    <t>Pas d'information. L'impression est que les femmes ne pilent plus les céréales au pilon, mais les amènent au moulin. Dans les usines, les femmes exécutent des travaux traditionnellement assignés aux femmes, dites légers (ce qui reste à discuter).</t>
  </si>
  <si>
    <t>La plupart des femmes qui travaillent dans les usines sont responsables pour des enfants et les travaux ménagers. Elles ont la charge de préparer le repas de midi pour la famille élargie dans la plupart des cas, ainsi que de préparer le répas du soir.  Leur travail dans les usines de mangues remplace leurs activités de petit commerce qu'elles mènent d'habitude en saison de mangue.</t>
  </si>
  <si>
    <t>au moins améliorer les conditions de travail des enfants dans les vergers et s'assurer qu'ils ne s'absentent pas de l'ecole primaire</t>
  </si>
  <si>
    <t xml:space="preserve">Il est fort probable que la production des mangues a augmenté depuis 2008, mais des chiffres manquent sur le rendement, le nombre de producteurs, et les surfaces de mangues. Les 3 régions ont des taux de couverture des besoins en céréales élevés, ont un cheptel au delà de la moyenne nationale, et produisent aussi des cultures de rente comme le coton et l'anacarde. </t>
  </si>
  <si>
    <t>La vente de la mangue par les producteur et leur transformation ou conditionnement constituent une source de revenus importante dans la période de l'année où il n'y a plus d'autres entrées d'argent.</t>
  </si>
  <si>
    <t>Quelques indications existent que les mangues pour la consommation locale deviennent rares dans la province de Kenedougou (Hauts Bassins). Les mangues sont tellement transportées en dehors de la province ou à l'extérieur, qu'il n'est plus possible de produire des nouveau plantules et que les prix de mangues au marché local sont chers. Ces données demandent à être vérifiées. 
La disponibilité des céréales et des arachides aux marchés locales est la plus limité dans la période de mai-septembre; le lait est surtout disponible entre juin-septembre.</t>
  </si>
  <si>
    <t>La mangue est un produit très nutritif mais si elle n'est pas lavée et/ou trop mangée, elle cause de la diarrhée. Elle est beaucoup mangé pendant la période de récolte. Les Cascades et Hauts Bassins ont plus de ménages avec une consommation acceptable que le niveau national, le Centre Ouest est en dessous de ce %</t>
  </si>
  <si>
    <t>Non: Bien que 92 % des ménages dans les Cascades ont une consommation acceptable, cad mangent une diversité de produits alimentaires, le taux de malnutrition chronique des enfants depasse largement le seuil critique et la moyenne nationale. Ceci est dû aux mauvaises pratiques d'allaitement et alimentaires de l'enfant, une alimentation pauvre en vitamines et micronutriments, le diarrhée et la fièvre, et la négligence/manque de suivi des enfants pendant la saison culturale et par des femmes qui travaillent dans les unités de transformation.</t>
  </si>
  <si>
    <t>La vente de la mangue par les producteurs et leur transformation ou conditionnement constituent une source de revenus importante dans la période de l'année où il n'y a plus d'autres entrées d'argent. Dans les Cascades et les Hauts Bassins, la période de soudure ne se fait pas sentir car 65 % des ménages a un stock de 10 mois. Dans le Centre Ouest, la mangue pourra augmenter la durée du stock qui est actuellement de 4-6 mois.</t>
  </si>
  <si>
    <t>les années avec les plus grandes variations de prix sont les années où la production des céréales est mauvaise. Ceci est le cas en 2008 et en 2010-2012.</t>
  </si>
  <si>
    <t>Pas d'information sur le % des mangues consommées à la maison ou achetées au marché local. Les prix des produits alimentaires sur le marché dependent surtout de la récolte des céréales, à l'exception de l'année 2008, l'anné de la crise alimentaire. Mais les céréales coûtent chers entre juillet-septembre. Dans les Cascades et les Hauts Bassins, 65 % des ménages a un stock de produits alimentaires pendant 10 mois ce qui est plus que la moyenne nationale. Dans le Centre Ouest la plupart des ménages a un stock de 4-6 mois (40 %), se qui represente la moyenne nationale.</t>
  </si>
  <si>
    <t>Dans les CdV de mangues destinés à l'exportation ces conventions sont appliquées à cause d'un nombre de systèmes de certification qui les prennent en compte et à cause de l'état qui essaye d'harmoniser ces lois et procédures à ces conventions. Un des enjeux est le respect de la durée de travail de 8 heures par jour, car les travailleurs sont payés à l'heure. l'autre concerne les 'permutateurs' qui travaillent dans la plupart des cas durant 24 heures pour assurer la qualité de la mangue séchée. On se reserve de tirer des conclusions pour les CdV pour la consommation nationale et sous-régionale</t>
  </si>
  <si>
    <t>L'obtention des attestations de possession foncière est accordée par des chefs traditionnels et les CVD. Ces structures ont tendance à surtout représenter les populations autochtones, des sages (vieux) du villages. L'obtention des parcelles est jusqu'ici reglée selon le droit coutumier ou parfois de façon illicite. Jusqu'ici toutes les personnes qui ont acquis des verger à travers le PAFASP ou de façon individuelle sont passées par cette voie traditionnelle seulement et non par voie étatique.</t>
  </si>
  <si>
    <t>Le % des producteurs de mangue organisé en GIE ou coopératives varie de 10 à 30 % selon différentes informations</t>
  </si>
  <si>
    <t>les GIE et Coops visités ont des membres qui sont remplacés par leurs déscendants ou par leurs épouses quand ils meurent. Dans des rares cas (la Coopérative de Yiwalo), les veuves remplacent leur epoux comme membre. Les 3 structures associatives semblent ne pas être ouvertes à d'autres familles.</t>
  </si>
  <si>
    <t>les GIE et Coops qui font parti des CdVs orientées vers l'exportation des produits et chaines entières certifiés reçoivent des appuis de leurs acheteurs, les usines, pour améliorer leur capacité associative. Mais ceci demande beaucoup d'efforts de ces derniers.</t>
  </si>
  <si>
    <t>En principe le prix de la mangue est fixé au début de la campagne: les GIE et Coops qui négocient directement avec l'usine de transformation ou d'exportation ont une marge de négociation un peu plus élevée que ceux qui écoulent leurs mangue à travers un pisteur, mais ils sont exposées à des risques plus élevés.
La capacité de négociation dans les CdVs nationales n'est pas connue.</t>
  </si>
  <si>
    <t xml:space="preserve">Surtout les producteurs qui livrent des mangues dans des CdVs certifiées et orientées vers l'exportation reçoivent plusieurs formations en bonnes pratiques agricoles et en la lutte contre les mouches de fruits. Puis des pisteurs et recolteurs reçoivent de formations dans ces CdVs certifiées. Les producteurs ne connaissent probablement pas les prix d'exportation des mangues, seulement le prix d'achat des mangues par les unités de transformation ou de conditionnement; même si des pisteurs et récolteurs sont impliqués. </t>
  </si>
  <si>
    <t>Des incidents montrent que la confiance entre opérateurs des CdVs d'exportation n'est pas pleinement instaurée, mais l'ampleur de ces incidents n'est pas connue. Avec la tendence des usines à vouloir se concentrer sur un nombre limité de producteurs, la confiance pourra avoir tendance à accroître.</t>
  </si>
  <si>
    <t>les primes obtenues pour les CdVs certifiées FLO - Commerce Equitable, sont utilisées par les GIE et Coops pour financer des actions sociales dans leurs villages. Des problèmes existent quand même par rapport à l'obtention ou l'utilisation de ces primes. Des informations additionnelles sont nécessaires.</t>
  </si>
  <si>
    <t xml:space="preserve"> le % des CSPS qui remplissent les normes minimales de personnel est passé de 83 % en 2009 à 90 % en 2014; 
la propotion des ménages qui sont à moins de 5 km d'un CSPS est de 71 % au niveau national</t>
  </si>
  <si>
    <t>Les producteurs de la filière mangue et anacarde investissent dans la construction des maisons (80 % des producteurs d'un village), et ils mettent surtout des toitures et des murs en ciment. Dans les 3 régions le % des maisons avec les murs en ciment est faible, car entre 67 et 90 % des maisons ont des murs en terre, paille ou bois, et ces pourcentages se situent entre 20 et 34 % pour les toitures.</t>
  </si>
  <si>
    <t>pas d'indication que les producteurs de mangues investissent dans l'eau potable. Dans les 3 régions entre 66 et 88 % des ménages a accès à l'eau potable, mais entre 22 et 40 % des ménages dans les Cascades et les Hauts Bassins n'ont pas de latrines et 70 % des ménages dans le Centre Ouest.</t>
  </si>
  <si>
    <t xml:space="preserve">Les producteurs et travailleurs dans les CdV de mangue utilisent les revenus pour payer les frais de santé (88 % de producteurs de mangues ou d'anacarde d'un village)
Le faible taux de fréquentation des services sanitaires (55 – 65 % de la population) s’explique d’abord par un taux très élevé d’automédication (68 %), suivi des contraintes financières (13 %). La distance pour joindre le Centre de Santé n’est pas du tout un facteur, ni la capacité du personnel dans les centres de santé. </t>
  </si>
  <si>
    <t>Les producteurs et des travailleuses investissent dans l'éducation de leurs enfants (86 % des producteurs dans un village)
Depuis 2007, les frais scolaires ont diminué et des classes ont été construites pour l'école primaire. 87 % des enfants vont à l'école dans un rayon de 3 km. le TBS a augmenté considérablement à partir de 2009-2010 et varie entre 79 et 97 % dans les 3 régions; les filles représentent presque 50 % des élèves. Un enseignant a entre 44 et 50 élèves et une classe a 49 à 59 élèves. Ces rapports sont en train de s'améliorer depuis 2009/2010</t>
  </si>
  <si>
    <t xml:space="preserve">Seulement 40/100 enfants vont au collège et 13/100 enfants vont au secondaire en 2013-2014, un légère augmentation depuis 2009-2010. le % des filles est 46 %. L'offre de l'enseignement post primaire et secondaire est très bas et ne corresponde pas avec la demande des enfants. </t>
  </si>
  <si>
    <t>Les producteurs et les travailleurs dans les usines reçoivent les formations nécessaires pour remplir les conditions de certification pour l'exportation des produits de mangues.</t>
  </si>
  <si>
    <t>Jusqu’ici, la création d’emplois dans le secteur de la mangue n’est pas si important qu’elle cause des flux migratoires internes au pays. En plus la ville de Bobo- Dioulasso a le taux de chômage le plus élevé du pays, et affecte surtout les jeunes, y compris ceux qui sont allés à l’école.</t>
  </si>
  <si>
    <t>Dépassement heures de travail</t>
  </si>
  <si>
    <t>Accident le plus grave sont les incendies des fours Attesta de la première génération qui sont en voie de disparition</t>
  </si>
  <si>
    <t>Des verger appartiennent à des producteurs et il n'y a pas de plantations industrielles</t>
  </si>
  <si>
    <t>Exclusion des catégories d'acteurs pour commencer des vergers; insécurité foncière généralisée</t>
  </si>
  <si>
    <t>la loi foncière ná pas de mésures pour dédomager des détenteurs de terres selon le droit coutumier vis à vis le droit moderne</t>
  </si>
  <si>
    <t xml:space="preserve">Dialogue politique pour accelerer la mise en place des procédures et structures pour officialiser les titres fonciers et pour améliorer l'accessibilités des structures foncières à des prix abordables et dans les delais acceptables. </t>
  </si>
  <si>
    <t>Les femmes ont dans la plupart des cas des droits d'usage sur la terre, ce qui implique qu'elles ne peuvent pas planter des arbres, des manguiers. Accès difficile au crédit</t>
  </si>
  <si>
    <t>Dialogue politique pour accelerer la mise en place des procédures et structures pour officialiser les titres fonciers et pour améliorer l'accessibilités des structures foncières à des prix abordables et dans les delais acceptables. Trade Hub a promouvoir l'accès au crédit pour les PMEs dirigées par les femmes</t>
  </si>
  <si>
    <t>Femmes sous représentées dans les postes permanentes et postes de décision, puis dans la production des mangues et d'autres maillons de la filière exportation qui sont censés être des responsabilités assignées aux hommes.</t>
  </si>
  <si>
    <t>Les travaux ménagères restent la seule responsabilités de la femme et s'ajoutent aux heures de travail dans les unités</t>
  </si>
  <si>
    <t>Pendant la saison culturale, les femmes sont censées travailler sur le champ familial, ce qui est incompatible avec le travail dans les unités de transformation ou de conditionnement
Comme la mangue est un produit très périssable, leur transformation et de conditionnement demande un régime stricte de travail, en fonction de l'approvisionnement et de l'expédiation. La transformation d'autres produits moins périssables laisse plus de liberté aux femmes.</t>
  </si>
  <si>
    <t>Femmes très faiblement représentées dans les instances de décisions concernant la filière mangue</t>
  </si>
  <si>
    <t>Tout commence par l'accès des femmes au droit de propriété à la terre pour commencer les vergers, puis pour prendre part à la vie coopérative et politique. Tous commence par une augmentation du nombre de femmes dirigentes des entreprises, puis pour orienter les décisions dans l'APROMAB etc.</t>
  </si>
  <si>
    <t>Ceci est un travail de longue haleine des générations</t>
  </si>
  <si>
    <t>risque à vérifier; les mangues pour la consommation locale se font rare, car beaucoup sont commercialisées et transportées en dehors de la zone de production</t>
  </si>
  <si>
    <t>La mangue diversifie considérablement la diversité de la nourriture qui pour une grande partie des ménages ne consiste que des céréales et de légumes, puis de la viande/poisson 1 ou 2 fois par semaine. Le pourcentage des ménages qui ont une consommation diversifiée des produits dépend beaucoup des récoltes des céréales et ainsi des pluies et autres. Dans des années avec des mauvaises récoltes, ce % diminue. Un autre facteur est la méconnaissance des effets d'une nourriture peu diversifié et des habitudes alimentaires.</t>
  </si>
  <si>
    <t>Des mauvaises pratiques alimentaires des l'enfant persistent, combiné avec des mesures d'hygiène peu respectées, et le manque de suivi des enfants pendant la saison culturale</t>
  </si>
  <si>
    <t xml:space="preserve">Plus de présitions nécessaires
</t>
  </si>
  <si>
    <t>Utiliser les formations en hygiène dans les PME pour aussi aborder les questions d'hygiène et de suivi des enfants au niveau des ménages</t>
  </si>
  <si>
    <t>Stabilité des prix est surtout influencée par les récoltes des céréales qui à leur tour dépendent des conditions climatiques de la saison pluviale</t>
  </si>
  <si>
    <t>Le taux d'automédication et de consultation des médécins traditionnels est élevé</t>
  </si>
  <si>
    <t>Taux élevé de défécation dans la nature</t>
  </si>
  <si>
    <t>Sensibiliation sur l'hygiène</t>
  </si>
  <si>
    <t>Accès faible à l'education post primaire et secondaire</t>
  </si>
  <si>
    <t>Augmentation de l'offre en éducation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</si>
</sst>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12" fillId="6" borderId="0" xfId="0" applyFont="1" applyFill="1" applyProtection="1"/>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 borderId="20" xfId="0" applyFont="1" applyFill="1" applyBorder="1" applyAlignment="1" applyProtection="1">
      <alignment vertical="center"/>
    </xf>
    <xf numFmtId="0" fontId="7" fillId="2" borderId="10" xfId="0" applyFont="1" applyFill="1" applyBorder="1" applyAlignment="1" applyProtection="1">
      <alignment vertical="center"/>
    </xf>
    <xf numFmtId="0" fontId="7" fillId="2" borderId="60" xfId="0" applyFont="1" applyFill="1" applyBorder="1" applyAlignment="1" applyProtection="1">
      <alignment vertical="center"/>
    </xf>
    <xf numFmtId="0" fontId="7" fillId="2" borderId="13" xfId="0" applyFont="1" applyFill="1" applyBorder="1" applyAlignment="1" applyProtection="1">
      <alignment vertical="center"/>
    </xf>
    <xf numFmtId="0" fontId="7" fillId="2" borderId="4" xfId="0" applyFont="1" applyFill="1" applyBorder="1" applyAlignment="1" applyProtection="1">
      <alignment vertical="center"/>
    </xf>
    <xf numFmtId="0" fontId="7" fillId="2" borderId="17" xfId="0" applyFont="1" applyFill="1" applyBorder="1" applyAlignment="1" applyProtection="1">
      <alignment vertical="center"/>
    </xf>
    <xf numFmtId="0" fontId="7" fillId="2" borderId="9" xfId="0" applyFont="1" applyFill="1" applyBorder="1" applyAlignment="1" applyProtection="1">
      <alignment vertical="center"/>
    </xf>
    <xf numFmtId="0" fontId="7" fillId="2" borderId="76" xfId="0" applyFont="1" applyFill="1" applyBorder="1" applyAlignment="1" applyProtection="1">
      <alignment vertical="center"/>
    </xf>
    <xf numFmtId="0" fontId="7" fillId="2" borderId="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7" fillId="0" borderId="54" xfId="0" applyFont="1" applyBorder="1" applyAlignment="1" applyProtection="1">
      <alignment horizontal="center" vertical="top"/>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3.35</c:v>
                </c:pt>
                <c:pt idx="1">
                  <c:v>1.375</c:v>
                </c:pt>
                <c:pt idx="2">
                  <c:v>1.8666666666666665</c:v>
                </c:pt>
                <c:pt idx="3">
                  <c:v>2.8333333333333335</c:v>
                </c:pt>
                <c:pt idx="4">
                  <c:v>2</c:v>
                </c:pt>
                <c:pt idx="5">
                  <c:v>2.8888888888888893</c:v>
                </c:pt>
              </c:numCache>
            </c:numRef>
          </c:val>
          <c:extLst>
            <c:ext xmlns:c16="http://schemas.microsoft.com/office/drawing/2014/chart" uri="{C3380CC4-5D6E-409C-BE32-E72D297353CC}">
              <c16:uniqueId val="{00000000-6ECA-4A4F-B273-69447EDD2054}"/>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ECA-4A4F-B273-69447EDD2054}"/>
            </c:ext>
          </c:extLst>
        </c:ser>
        <c:dLbls>
          <c:showLegendKey val="0"/>
          <c:showVal val="0"/>
          <c:showCatName val="0"/>
          <c:showSerName val="0"/>
          <c:showPercent val="0"/>
          <c:showBubbleSize val="0"/>
        </c:dLbls>
        <c:axId val="171792640"/>
        <c:axId val="171819008"/>
      </c:radarChart>
      <c:catAx>
        <c:axId val="171792640"/>
        <c:scaling>
          <c:orientation val="minMax"/>
        </c:scaling>
        <c:delete val="0"/>
        <c:axPos val="b"/>
        <c:majorGridlines/>
        <c:numFmt formatCode="@" sourceLinked="0"/>
        <c:majorTickMark val="none"/>
        <c:minorTickMark val="none"/>
        <c:tickLblPos val="nextTo"/>
        <c:spPr>
          <a:ln w="9525">
            <a:noFill/>
          </a:ln>
        </c:spPr>
        <c:txPr>
          <a:bodyPr rot="0" vert="horz"/>
          <a:lstStyle/>
          <a:p>
            <a:pPr>
              <a:defRPr/>
            </a:pPr>
            <a:endParaRPr lang="en-US"/>
          </a:p>
        </c:txPr>
        <c:crossAx val="171819008"/>
        <c:crosses val="autoZero"/>
        <c:auto val="0"/>
        <c:lblAlgn val="ctr"/>
        <c:lblOffset val="100"/>
        <c:noMultiLvlLbl val="0"/>
      </c:catAx>
      <c:valAx>
        <c:axId val="171819008"/>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71792640"/>
        <c:crosses val="autoZero"/>
        <c:crossBetween val="between"/>
      </c:valAx>
    </c:plotArea>
    <c:legend>
      <c:legendPos val="r"/>
      <c:layout/>
      <c:overlay val="0"/>
    </c:legend>
    <c:plotVisOnly val="1"/>
    <c:dispBlanksAs val="gap"/>
    <c:showDLblsOverMax val="0"/>
  </c:chart>
  <c:spPr>
    <a:no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144517</xdr:colOff>
      <xdr:row>2</xdr:row>
      <xdr:rowOff>223345</xdr:rowOff>
    </xdr:from>
    <xdr:to>
      <xdr:col>17</xdr:col>
      <xdr:colOff>466396</xdr:colOff>
      <xdr:row>21</xdr:row>
      <xdr:rowOff>1234965</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showGridLines="0" view="pageBreakPreview" zoomScaleNormal="100" zoomScaleSheetLayoutView="100" workbookViewId="0">
      <pane ySplit="3" topLeftCell="A13" activePane="bottomLeft" state="frozen"/>
      <selection pane="bottomLeft" activeCell="H5" sqref="H5:P22"/>
    </sheetView>
  </sheetViews>
  <sheetFormatPr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67" t="s">
        <v>219</v>
      </c>
      <c r="B1" s="468"/>
      <c r="C1" s="469"/>
      <c r="D1" s="421" t="s">
        <v>28</v>
      </c>
      <c r="E1" s="350"/>
      <c r="F1" s="438" t="s">
        <v>232</v>
      </c>
      <c r="G1" s="439"/>
      <c r="I1" s="229"/>
    </row>
    <row r="2" spans="1:10" ht="16.5" customHeight="1" thickBot="1" x14ac:dyDescent="0.25">
      <c r="A2" s="423"/>
      <c r="B2" s="424"/>
      <c r="C2" s="424"/>
      <c r="D2" s="351" t="s">
        <v>128</v>
      </c>
      <c r="E2" s="440" t="s">
        <v>233</v>
      </c>
      <c r="F2" s="440"/>
      <c r="G2" s="441"/>
    </row>
    <row r="3" spans="1:10" ht="18" customHeight="1" thickBot="1" x14ac:dyDescent="0.25">
      <c r="A3" s="16" t="s">
        <v>25</v>
      </c>
      <c r="B3" s="442" t="s">
        <v>27</v>
      </c>
      <c r="C3" s="443"/>
      <c r="D3" s="17"/>
      <c r="E3" s="14"/>
      <c r="F3" s="14"/>
      <c r="G3" s="15"/>
      <c r="J3" s="116"/>
    </row>
    <row r="4" spans="1:10" ht="13.5" customHeight="1" x14ac:dyDescent="0.2">
      <c r="A4" s="13"/>
      <c r="B4" s="14"/>
      <c r="C4" s="14"/>
      <c r="D4" s="14"/>
      <c r="E4" s="14"/>
      <c r="F4" s="14"/>
      <c r="G4" s="15"/>
    </row>
    <row r="5" spans="1:10" ht="20.25" customHeight="1" x14ac:dyDescent="0.2">
      <c r="A5" s="14"/>
      <c r="B5" s="14"/>
      <c r="C5" s="14"/>
      <c r="D5" s="14"/>
      <c r="E5" s="14"/>
      <c r="F5" s="14"/>
      <c r="G5" s="15"/>
    </row>
    <row r="6" spans="1:10" ht="18" customHeight="1" x14ac:dyDescent="0.2">
      <c r="A6" s="14"/>
      <c r="B6" s="14"/>
      <c r="C6" s="14"/>
      <c r="D6" s="14"/>
      <c r="E6" s="14"/>
      <c r="F6" s="14"/>
      <c r="G6" s="15"/>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59" t="s">
        <v>87</v>
      </c>
      <c r="B12" s="460"/>
      <c r="C12" s="463" t="s">
        <v>88</v>
      </c>
      <c r="D12" s="464"/>
      <c r="E12" s="444" t="s">
        <v>7</v>
      </c>
      <c r="F12" s="18" t="s">
        <v>89</v>
      </c>
      <c r="G12" s="19" t="str">
        <f>Register!H3</f>
        <v>../../20..</v>
      </c>
    </row>
    <row r="13" spans="1:10" ht="13.5" thickBot="1" x14ac:dyDescent="0.25">
      <c r="A13" s="461"/>
      <c r="B13" s="462"/>
      <c r="C13" s="88" t="s">
        <v>91</v>
      </c>
      <c r="D13" s="89" t="s">
        <v>92</v>
      </c>
      <c r="E13" s="445"/>
      <c r="F13" s="20" t="s">
        <v>91</v>
      </c>
      <c r="G13" s="21" t="s">
        <v>92</v>
      </c>
      <c r="I13" s="230" t="s">
        <v>15</v>
      </c>
    </row>
    <row r="14" spans="1:10" ht="15" x14ac:dyDescent="0.2">
      <c r="A14" s="449" t="str">
        <f>Register!A5</f>
        <v>1 WORKING CONDITIONS</v>
      </c>
      <c r="B14" s="450"/>
      <c r="C14" s="352" t="str">
        <f>Register!C10</f>
        <v>Substantial</v>
      </c>
      <c r="D14" s="336">
        <f>Register!B10</f>
        <v>3.35</v>
      </c>
      <c r="E14" s="337" t="str">
        <f>Register!D10</f>
        <v>↑</v>
      </c>
      <c r="F14" s="22" t="str">
        <f>Register!I10</f>
        <v>Not at all</v>
      </c>
      <c r="G14" s="343">
        <f>Register!H10</f>
        <v>0</v>
      </c>
      <c r="I14" s="231" t="e">
        <f>Register!#REF!</f>
        <v>#REF!</v>
      </c>
    </row>
    <row r="15" spans="1:10" ht="15" x14ac:dyDescent="0.2">
      <c r="A15" s="451" t="str">
        <f>Register!A11</f>
        <v>2 LAND &amp; WATER RIGHTS</v>
      </c>
      <c r="B15" s="452"/>
      <c r="C15" s="353" t="str">
        <f>Register!C15</f>
        <v>Not at all</v>
      </c>
      <c r="D15" s="338">
        <f>Register!B15</f>
        <v>1.375</v>
      </c>
      <c r="E15" s="339" t="str">
        <f>Register!D15</f>
        <v>↑</v>
      </c>
      <c r="F15" s="23" t="str">
        <f>Register!I15</f>
        <v>Not at all</v>
      </c>
      <c r="G15" s="344">
        <f>Register!H15</f>
        <v>0</v>
      </c>
      <c r="I15" s="232" t="e">
        <f>Register!#REF!</f>
        <v>#REF!</v>
      </c>
    </row>
    <row r="16" spans="1:10" ht="15" x14ac:dyDescent="0.2">
      <c r="A16" s="453" t="str">
        <f>Register!A16</f>
        <v>3 GENDER EQUALITY</v>
      </c>
      <c r="B16" s="454"/>
      <c r="C16" s="353" t="str">
        <f>Register!C22</f>
        <v>Moderate/Low</v>
      </c>
      <c r="D16" s="338">
        <f>Register!B22</f>
        <v>1.8666666666666665</v>
      </c>
      <c r="E16" s="339" t="str">
        <f>Register!D22</f>
        <v>↑</v>
      </c>
      <c r="F16" s="23" t="str">
        <f>Register!I22</f>
        <v>Not at all</v>
      </c>
      <c r="G16" s="344">
        <f>Register!H22</f>
        <v>0</v>
      </c>
      <c r="I16" s="232" t="e">
        <f>Register!#REF!</f>
        <v>#REF!</v>
      </c>
    </row>
    <row r="17" spans="1:9" ht="15" x14ac:dyDescent="0.2">
      <c r="A17" s="455" t="str">
        <f>Register!A23</f>
        <v>4 FOOD AND NUTRITION SECURITY</v>
      </c>
      <c r="B17" s="456"/>
      <c r="C17" s="353" t="str">
        <f>Register!C28</f>
        <v>Substantial</v>
      </c>
      <c r="D17" s="338">
        <f>Register!B28</f>
        <v>2.8333333333333335</v>
      </c>
      <c r="E17" s="339" t="str">
        <f>Register!D28</f>
        <v>↑</v>
      </c>
      <c r="F17" s="23" t="str">
        <f>Register!I28</f>
        <v>Not at all</v>
      </c>
      <c r="G17" s="344">
        <f>Register!H28</f>
        <v>0</v>
      </c>
      <c r="I17" s="232" t="e">
        <f>Register!#REF!</f>
        <v>#REF!</v>
      </c>
    </row>
    <row r="18" spans="1:9" ht="15" x14ac:dyDescent="0.2">
      <c r="A18" s="465" t="str">
        <f>Register!A29</f>
        <v>5 SOCIAL CAPITAL</v>
      </c>
      <c r="B18" s="466"/>
      <c r="C18" s="353" t="str">
        <f>Register!C33</f>
        <v>Moderate/Low</v>
      </c>
      <c r="D18" s="340">
        <f>Register!B33</f>
        <v>2</v>
      </c>
      <c r="E18" s="339" t="str">
        <f>Register!D33</f>
        <v>↑</v>
      </c>
      <c r="F18" s="329" t="str">
        <f>Register!I33</f>
        <v>Not at all</v>
      </c>
      <c r="G18" s="344">
        <f>Register!H33</f>
        <v>0</v>
      </c>
      <c r="I18" s="328"/>
    </row>
    <row r="19" spans="1:9" ht="15.75" thickBot="1" x14ac:dyDescent="0.25">
      <c r="A19" s="457" t="str">
        <f>Register!A34</f>
        <v>6 LIVING CONDITIONS</v>
      </c>
      <c r="B19" s="458"/>
      <c r="C19" s="354" t="str">
        <f>Register!C39</f>
        <v>Substantial</v>
      </c>
      <c r="D19" s="341">
        <f>Register!B39</f>
        <v>2.8888888888888893</v>
      </c>
      <c r="E19" s="342" t="str">
        <f>Register!D39</f>
        <v>↑</v>
      </c>
      <c r="F19" s="24" t="str">
        <f>Register!I39</f>
        <v>Not at all</v>
      </c>
      <c r="G19" s="345">
        <f>Register!H39</f>
        <v>0</v>
      </c>
      <c r="I19" s="233" t="e">
        <f>Register!#REF!</f>
        <v>#REF!</v>
      </c>
    </row>
    <row r="20" spans="1:9" s="117" customFormat="1" ht="9" customHeight="1" thickBot="1" x14ac:dyDescent="0.25">
      <c r="A20" s="25"/>
      <c r="B20" s="26"/>
      <c r="C20" s="26"/>
      <c r="D20" s="26"/>
      <c r="E20" s="14"/>
      <c r="F20" s="27"/>
      <c r="G20" s="15"/>
      <c r="I20" s="234" t="e">
        <f>AVERAGE(I14:I19)</f>
        <v>#REF!</v>
      </c>
    </row>
    <row r="21" spans="1:9" ht="13.5" thickBot="1" x14ac:dyDescent="0.25">
      <c r="A21" s="446" t="s">
        <v>8</v>
      </c>
      <c r="B21" s="447"/>
      <c r="C21" s="447"/>
      <c r="D21" s="447"/>
      <c r="E21" s="447"/>
      <c r="F21" s="447"/>
      <c r="G21" s="448"/>
    </row>
    <row r="22" spans="1:9" ht="107.25" customHeight="1" thickBot="1" x14ac:dyDescent="0.25">
      <c r="A22" s="425"/>
      <c r="B22" s="426"/>
      <c r="C22" s="426"/>
      <c r="D22" s="426"/>
      <c r="E22" s="426"/>
      <c r="F22" s="426"/>
      <c r="G22" s="427"/>
    </row>
    <row r="23" spans="1:9" ht="7.5" customHeight="1" thickBot="1" x14ac:dyDescent="0.25">
      <c r="A23" s="13"/>
      <c r="B23" s="14"/>
      <c r="C23" s="14"/>
      <c r="D23" s="14"/>
      <c r="E23" s="14"/>
      <c r="F23" s="14"/>
      <c r="G23" s="15"/>
    </row>
    <row r="24" spans="1:9" ht="13.5" thickBot="1" x14ac:dyDescent="0.25">
      <c r="A24" s="428" t="s">
        <v>93</v>
      </c>
      <c r="B24" s="429"/>
      <c r="C24" s="429"/>
      <c r="D24" s="436"/>
      <c r="E24" s="436"/>
      <c r="F24" s="436"/>
      <c r="G24" s="437"/>
    </row>
    <row r="25" spans="1:9" ht="105.75" customHeight="1" thickBot="1" x14ac:dyDescent="0.25">
      <c r="A25" s="425"/>
      <c r="B25" s="431"/>
      <c r="C25" s="431"/>
      <c r="D25" s="431"/>
      <c r="E25" s="431"/>
      <c r="F25" s="431"/>
      <c r="G25" s="432"/>
    </row>
    <row r="26" spans="1:9" ht="13.5" thickBot="1" x14ac:dyDescent="0.25">
      <c r="A26" s="428" t="s">
        <v>94</v>
      </c>
      <c r="B26" s="429"/>
      <c r="C26" s="429"/>
      <c r="D26" s="429"/>
      <c r="E26" s="429"/>
      <c r="F26" s="429"/>
      <c r="G26" s="430"/>
    </row>
    <row r="27" spans="1:9" ht="83.25" customHeight="1" thickBot="1" x14ac:dyDescent="0.25">
      <c r="A27" s="433"/>
      <c r="B27" s="434"/>
      <c r="C27" s="434"/>
      <c r="D27" s="434"/>
      <c r="E27" s="434"/>
      <c r="F27" s="434"/>
      <c r="G27" s="435"/>
    </row>
    <row r="28" spans="1:9" ht="13.5" thickBot="1" x14ac:dyDescent="0.25">
      <c r="A28" s="428" t="s">
        <v>17</v>
      </c>
      <c r="B28" s="429"/>
      <c r="C28" s="429"/>
      <c r="D28" s="429"/>
      <c r="E28" s="429"/>
      <c r="F28" s="429"/>
      <c r="G28" s="430"/>
    </row>
    <row r="29" spans="1:9" ht="83.25" customHeight="1" thickBot="1" x14ac:dyDescent="0.25">
      <c r="A29" s="425"/>
      <c r="B29" s="426"/>
      <c r="C29" s="426"/>
      <c r="D29" s="426"/>
      <c r="E29" s="426"/>
      <c r="F29" s="426"/>
      <c r="G29" s="427"/>
    </row>
  </sheetData>
  <sheetProtection password="CC15" sheet="1" objects="1" scenarios="1"/>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tabSelected="1" zoomScaleNormal="100" zoomScaleSheetLayoutView="100" workbookViewId="0">
      <pane ySplit="4" topLeftCell="A29" activePane="bottomLeft" state="frozen"/>
      <selection pane="bottomLeft" activeCell="E7" sqref="E7"/>
    </sheetView>
  </sheetViews>
  <sheetFormatPr defaultColWidth="8.85546875" defaultRowHeight="12.75" x14ac:dyDescent="0.2"/>
  <cols>
    <col min="1" max="1" width="36.7109375" style="14" customWidth="1"/>
    <col min="2" max="2" width="10.28515625" style="286" customWidth="1"/>
    <col min="3" max="3" width="15.140625" style="117" customWidth="1"/>
    <col min="4" max="4" width="6.28515625" style="117" customWidth="1"/>
    <col min="5" max="5" width="66.42578125" style="95" customWidth="1"/>
    <col min="6" max="7" width="39.28515625" style="95" customWidth="1"/>
    <col min="8" max="8" width="6" style="286" customWidth="1"/>
    <col min="9" max="9" width="14.140625" style="117"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4" t="str">
        <f>Profile!F1</f>
        <v>Filière mangue</v>
      </c>
      <c r="B1" s="475"/>
      <c r="C1" s="389" t="s">
        <v>22</v>
      </c>
      <c r="D1" s="470" t="str">
        <f>Profile!E2</f>
        <v>Burkina Faso</v>
      </c>
      <c r="E1" s="471"/>
      <c r="F1" s="387" t="s">
        <v>26</v>
      </c>
      <c r="G1" s="388" t="str">
        <f>Profile!B3</f>
        <v xml:space="preserve"> . . / . . / 20 . .</v>
      </c>
      <c r="H1" s="472" t="s">
        <v>84</v>
      </c>
      <c r="I1" s="473"/>
      <c r="M1" s="109"/>
    </row>
    <row r="2" spans="1:15" s="108" customFormat="1" ht="10.5" customHeight="1" x14ac:dyDescent="0.2">
      <c r="A2" s="478" t="s">
        <v>9</v>
      </c>
      <c r="B2" s="490" t="s">
        <v>92</v>
      </c>
      <c r="C2" s="493" t="s">
        <v>91</v>
      </c>
      <c r="D2" s="481" t="s">
        <v>7</v>
      </c>
      <c r="E2" s="487" t="s">
        <v>10</v>
      </c>
      <c r="F2" s="481" t="s">
        <v>18</v>
      </c>
      <c r="G2" s="484" t="s">
        <v>90</v>
      </c>
      <c r="H2" s="472" t="s">
        <v>86</v>
      </c>
      <c r="I2" s="473"/>
      <c r="M2" s="109"/>
    </row>
    <row r="3" spans="1:15" s="109" customFormat="1" ht="13.5" customHeight="1" thickBot="1" x14ac:dyDescent="0.25">
      <c r="A3" s="479"/>
      <c r="B3" s="491"/>
      <c r="C3" s="494"/>
      <c r="D3" s="482"/>
      <c r="E3" s="488"/>
      <c r="F3" s="482"/>
      <c r="G3" s="485"/>
      <c r="H3" s="476" t="s">
        <v>85</v>
      </c>
      <c r="I3" s="477"/>
      <c r="L3" s="110" t="str">
        <f>Questionnaire!$N$3</f>
        <v>High</v>
      </c>
      <c r="M3" s="109" t="s">
        <v>20</v>
      </c>
    </row>
    <row r="4" spans="1:15" s="111" customFormat="1" ht="13.5" thickBot="1" x14ac:dyDescent="0.25">
      <c r="A4" s="480"/>
      <c r="B4" s="492"/>
      <c r="C4" s="495"/>
      <c r="D4" s="483"/>
      <c r="E4" s="489"/>
      <c r="F4" s="483"/>
      <c r="G4" s="486"/>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91"/>
      <c r="L5" s="110" t="str">
        <f>Questionnaire!$N$5</f>
        <v>Moderate/Low</v>
      </c>
      <c r="M5" s="109" t="s">
        <v>21</v>
      </c>
    </row>
    <row r="6" spans="1:15" s="112" customFormat="1" ht="14.25" x14ac:dyDescent="0.2">
      <c r="A6" s="58" t="str">
        <f>Questionnaire!$A$4</f>
        <v>1.1 Respect of labour rights</v>
      </c>
      <c r="B6" s="355">
        <f>Questionnaire!J10</f>
        <v>3.4</v>
      </c>
      <c r="C6" s="356" t="str">
        <f>IF(B6&lt;1.5,$L$6,IF(B6&lt;2.5,$L$5,IF(B6&lt;3.5,$L$4,IF(B6&lt;4.5,$L$3,"n/a"))))</f>
        <v>Substantial</v>
      </c>
      <c r="D6" s="357" t="str">
        <f>IF(H6&lt;B6,"↑",IF(H6&gt;B6,"↓","↔"))</f>
        <v>↑</v>
      </c>
      <c r="E6" s="2" t="s">
        <v>282</v>
      </c>
      <c r="F6" s="1"/>
      <c r="G6" s="1"/>
      <c r="H6" s="247">
        <v>0</v>
      </c>
      <c r="I6" s="290" t="str">
        <f>IF(H6&lt;1.5,$L$6,IF(H6&lt;2.5,$L$5,IF(H6&lt;3.5,$L$4,IF(H6&lt;4.5,$L$3,"n/a"))))</f>
        <v>Not at all</v>
      </c>
      <c r="K6" s="112" t="s">
        <v>11</v>
      </c>
      <c r="L6" s="110" t="str">
        <f>Questionnaire!$N$6</f>
        <v>Not at all</v>
      </c>
      <c r="M6" s="112" t="s">
        <v>4</v>
      </c>
    </row>
    <row r="7" spans="1:15" s="112" customFormat="1" ht="57" x14ac:dyDescent="0.2">
      <c r="A7" s="59" t="str">
        <f>Questionnaire!$A$11</f>
        <v>1.2 Child Labour</v>
      </c>
      <c r="B7" s="358">
        <f>Questionnaire!J14</f>
        <v>2</v>
      </c>
      <c r="C7" s="359" t="str">
        <f>IF(B7&lt;1.5,$L$6,IF(B7&lt;2.5,$L$5,IF(B7&lt;3.5,$L$4,IF(B7&lt;4.5,$L$3,"n/a"))))</f>
        <v>Moderate/Low</v>
      </c>
      <c r="D7" s="360" t="str">
        <f>IF(H7&lt;B7,"↑",IF(H7&gt;B7,"↓","↔"))</f>
        <v>↑</v>
      </c>
      <c r="E7" s="3" t="s">
        <v>240</v>
      </c>
      <c r="F7" s="3" t="s">
        <v>256</v>
      </c>
      <c r="G7" s="3"/>
      <c r="H7" s="248">
        <v>0</v>
      </c>
      <c r="I7" s="290" t="str">
        <f>IF(H7&lt;1.5,$L$6,IF(H7&lt;2.5,$L$5,IF(H7&lt;3.5,$L$4,IF(H7&lt;4.5,$L$3,"n/a"))))</f>
        <v>Not at all</v>
      </c>
      <c r="K7" s="112" t="s">
        <v>12</v>
      </c>
      <c r="L7" s="110" t="str">
        <f>Questionnaire!$N$7</f>
        <v>n/a</v>
      </c>
    </row>
    <row r="8" spans="1:15" s="112" customFormat="1" ht="28.5" x14ac:dyDescent="0.2">
      <c r="A8" s="59" t="str">
        <f>Questionnaire!$A$15</f>
        <v>1.3 Job safety</v>
      </c>
      <c r="B8" s="358">
        <f>Questionnaire!J17</f>
        <v>4</v>
      </c>
      <c r="C8" s="361" t="str">
        <f>IF(B8&lt;1.5,$L$6,IF(B8&lt;2.5,$L$5,IF(B8&lt;3.5,$L$4,IF(B8&lt;4.5,$L$3,"n/a"))))</f>
        <v>High</v>
      </c>
      <c r="D8" s="360" t="str">
        <f>IF(H8&lt;B8,"↑",IF(H8&gt;B8,"↓","↔"))</f>
        <v>↑</v>
      </c>
      <c r="E8" s="3" t="s">
        <v>283</v>
      </c>
      <c r="F8" s="3"/>
      <c r="G8" s="3"/>
      <c r="H8" s="248">
        <v>0</v>
      </c>
      <c r="I8" s="290" t="str">
        <f>IF(H8&lt;1.5,$L$6,IF(H8&lt;2.5,$L$5,IF(H8&lt;3.5,$L$4,IF(H8&lt;4.5,$L$3,"n/a"))))</f>
        <v>Not at all</v>
      </c>
      <c r="K8" s="112" t="s">
        <v>13</v>
      </c>
      <c r="L8" s="113"/>
    </row>
    <row r="9" spans="1:15" s="112" customFormat="1" ht="15" thickBot="1" x14ac:dyDescent="0.25">
      <c r="A9" s="60" t="str">
        <f>Questionnaire!$A$18</f>
        <v>1.4 Attractiveness</v>
      </c>
      <c r="B9" s="362">
        <f>Questionnaire!J21</f>
        <v>4</v>
      </c>
      <c r="C9" s="359" t="str">
        <f>IF(B9&lt;1.5,$L$6,IF(B9&lt;2.5,$L$5,IF(B9&lt;3.5,$L$4,IF(B9&lt;4.5,$L$3,"n/a"))))</f>
        <v>High</v>
      </c>
      <c r="D9" s="363" t="str">
        <f>IF(H9&lt;B9,"↑",IF(H9&gt;B9,"↓","↔"))</f>
        <v>↑</v>
      </c>
      <c r="E9" s="4" t="s">
        <v>241</v>
      </c>
      <c r="F9" s="4"/>
      <c r="G9" s="4"/>
      <c r="H9" s="249">
        <v>0</v>
      </c>
      <c r="I9" s="260" t="str">
        <f>IF(H9&lt;1.5,$L$6,IF(H9&lt;2.5,$L$5,IF(H9&lt;3.5,$L$4,IF(H9&lt;4.5,$L$3,"n/a"))))</f>
        <v>Not at all</v>
      </c>
      <c r="L9" s="113"/>
    </row>
    <row r="10" spans="1:15" s="115" customFormat="1" ht="18" customHeight="1" thickTop="1" thickBot="1" x14ac:dyDescent="0.25">
      <c r="A10" s="61" t="s">
        <v>14</v>
      </c>
      <c r="B10" s="364">
        <f>IF(COUNT(B6:B9)=0,"n/a",(AVERAGE(B6:B9)))</f>
        <v>3.35</v>
      </c>
      <c r="C10" s="422" t="str">
        <f>IF(B10&lt;1.5,$L$6,IF(B10&lt;2.5,$L$5,IF(B10&lt;3.5,$L$4,IF(B10&lt;4.5,$L$3,"n/a"))))</f>
        <v>Substantial</v>
      </c>
      <c r="D10" s="365" t="str">
        <f>IF(H10&lt;B10,"↑",IF(H10&gt;B10,"↓","↔"))</f>
        <v>↑</v>
      </c>
      <c r="E10" s="11"/>
      <c r="F10" s="114"/>
      <c r="G10" s="114"/>
      <c r="H10" s="12">
        <f>AVERAGE(H6:H9)</f>
        <v>0</v>
      </c>
      <c r="I10" s="289" t="str">
        <f>IF(H10&lt;1.5,$L$6,IF(H10&lt;2.5,$L$5,IF(H10&lt;3.5,$L$4,IF(H10&lt;4.5,$L$3,"n/a"))))</f>
        <v>Not at all</v>
      </c>
      <c r="O10" s="297"/>
    </row>
    <row r="11" spans="1:15" s="112" customFormat="1" ht="15" customHeight="1" thickBot="1" x14ac:dyDescent="0.25">
      <c r="A11" s="62" t="str">
        <f>Questionnaire!$A$22</f>
        <v>2 LAND &amp; WATER RIGHTS</v>
      </c>
      <c r="B11" s="366"/>
      <c r="C11" s="366"/>
      <c r="D11" s="367"/>
      <c r="E11" s="63"/>
      <c r="F11" s="63"/>
      <c r="G11" s="63"/>
      <c r="H11" s="63"/>
      <c r="I11" s="292"/>
    </row>
    <row r="12" spans="1:15" s="112" customFormat="1" ht="18" customHeight="1" x14ac:dyDescent="0.2">
      <c r="A12" s="64" t="str">
        <f>Questionnaire!$A$23</f>
        <v xml:space="preserve">2.1 Adherence to VGGT </v>
      </c>
      <c r="B12" s="368" t="str">
        <f>Questionnaire!J26</f>
        <v>n/a</v>
      </c>
      <c r="C12" s="369" t="str">
        <f>IF(B12&lt;1.5,$L$6,IF(B12&lt;2.5,$L$5,IF(B12&lt;3.5,$L$4,IF(B12&lt;4.5,$L$3,"n/a"))))</f>
        <v>n/a</v>
      </c>
      <c r="D12" s="360" t="str">
        <f>IF(H12&lt;B12,"↑",IF(H12&gt;B12,"↓","↔"))</f>
        <v>↑</v>
      </c>
      <c r="E12" s="5" t="s">
        <v>284</v>
      </c>
      <c r="F12" s="1"/>
      <c r="G12" s="1"/>
      <c r="H12" s="247">
        <v>0</v>
      </c>
      <c r="I12" s="290" t="str">
        <f>IF(H12&lt;1.5,$L$6,IF(H12&lt;2.5,$L$5,IF(H12&lt;3.5,$L$4,IF(H12&lt;4.5,$L$3,"n/a"))))</f>
        <v>Not at all</v>
      </c>
    </row>
    <row r="13" spans="1:15" s="112" customFormat="1" ht="16.5" customHeight="1" x14ac:dyDescent="0.2">
      <c r="A13" s="65" t="str">
        <f>Questionnaire!$A$27</f>
        <v>2.2 Transparency, participation and consultation</v>
      </c>
      <c r="B13" s="370">
        <f>Questionnaire!J32</f>
        <v>1.75</v>
      </c>
      <c r="C13" s="361" t="str">
        <f>IF(B13&lt;1.5,$L$6,IF(B13&lt;2.5,$L$5,IF(B13&lt;3.5,$L$4,IF(B13&lt;4.5,$L$3,"n/a"))))</f>
        <v>Moderate/Low</v>
      </c>
      <c r="D13" s="360" t="str">
        <f>IF(H13&lt;B13,"↑",IF(H13&gt;B13,"↓","↔"))</f>
        <v>↑</v>
      </c>
      <c r="E13" s="6" t="s">
        <v>285</v>
      </c>
      <c r="F13" s="3" t="s">
        <v>287</v>
      </c>
      <c r="G13" s="3"/>
      <c r="H13" s="248">
        <v>0</v>
      </c>
      <c r="I13" s="290" t="str">
        <f>IF(H13&lt;1.5,$L$6,IF(H13&lt;2.5,$L$5,IF(H13&lt;3.5,$L$4,IF(H13&lt;4.5,$L$3,"n/a"))))</f>
        <v>Not at all</v>
      </c>
    </row>
    <row r="14" spans="1:15" s="112" customFormat="1" ht="18.75" customHeight="1" thickBot="1" x14ac:dyDescent="0.25">
      <c r="A14" s="66" t="str">
        <f>Questionnaire!$A$33</f>
        <v>2.3  Equity,compensation and justice</v>
      </c>
      <c r="B14" s="371">
        <f>Questionnaire!J38</f>
        <v>1</v>
      </c>
      <c r="C14" s="359" t="str">
        <f>IF(B14&lt;1.5,$L$6,IF(B14&lt;2.5,$L$5,IF(B14&lt;3.5,$L$4,IF(B14&lt;4.5,$L$3,"n/a"))))</f>
        <v>Not at all</v>
      </c>
      <c r="D14" s="363" t="str">
        <f>IF(H14&lt;B14,"↑",IF(H14&gt;B14,"↓","↔"))</f>
        <v>↑</v>
      </c>
      <c r="E14" s="7" t="s">
        <v>286</v>
      </c>
      <c r="F14" s="4"/>
      <c r="G14" s="4"/>
      <c r="H14" s="249">
        <v>0</v>
      </c>
      <c r="I14" s="260" t="str">
        <f>IF(H14&lt;1.5,$L$6,IF(H14&lt;2.5,$L$5,IF(H14&lt;3.5,$L$4,IF(H14&lt;4.5,$L$3,"n/a"))))</f>
        <v>Not at all</v>
      </c>
    </row>
    <row r="15" spans="1:15" s="109" customFormat="1" ht="14.25" thickTop="1" thickBot="1" x14ac:dyDescent="0.25">
      <c r="A15" s="67" t="s">
        <v>14</v>
      </c>
      <c r="B15" s="372">
        <f>IF(COUNT(B12:B14)=0,"n/a",(AVERAGE(B12:B14)))</f>
        <v>1.375</v>
      </c>
      <c r="C15" s="373" t="str">
        <f>IF(B15&lt;1.5,$L$6,IF(B15&lt;2.5,$L$5,IF(B15&lt;3.5,$L$4,IF(B15&lt;4.5,$L$3,"n/a"))))</f>
        <v>Not at all</v>
      </c>
      <c r="D15" s="365" t="str">
        <f>IF(H15&lt;B15,"↑",IF(H15&gt;B15,"↓","↔"))</f>
        <v>↑</v>
      </c>
      <c r="E15" s="114"/>
      <c r="F15" s="114"/>
      <c r="G15" s="114"/>
      <c r="H15" s="10">
        <f>AVERAGE(H12:H14)</f>
        <v>0</v>
      </c>
      <c r="I15" s="289" t="str">
        <f>IF(H15&lt;1.5,$L$6,IF(H15&lt;2.5,$L$5,IF(H15&lt;3.5,$L$4,IF(H15&lt;4.5,$L$3,"n/a"))))</f>
        <v>Not at all</v>
      </c>
    </row>
    <row r="16" spans="1:15" s="112" customFormat="1" ht="15" customHeight="1" thickBot="1" x14ac:dyDescent="0.25">
      <c r="A16" s="68" t="str">
        <f>Questionnaire!$A$39</f>
        <v>3 GENDER EQUALITY</v>
      </c>
      <c r="B16" s="366"/>
      <c r="C16" s="366"/>
      <c r="D16" s="366"/>
      <c r="E16" s="69"/>
      <c r="F16" s="69"/>
      <c r="G16" s="69"/>
      <c r="H16" s="69"/>
      <c r="I16" s="293"/>
    </row>
    <row r="17" spans="1:9" s="112" customFormat="1" ht="57" x14ac:dyDescent="0.2">
      <c r="A17" s="70" t="str">
        <f>Questionnaire!$A$40</f>
        <v>3.1 Economic activities</v>
      </c>
      <c r="B17" s="368">
        <f>Questionnaire!J43</f>
        <v>2.5</v>
      </c>
      <c r="C17" s="369" t="str">
        <f t="shared" ref="C17:C22" si="0">IF(B17&lt;1.5,$L$6,IF(B17&lt;2.5,$L$5,IF(B17&lt;3.5,$L$4,IF(B17&lt;4.5,$L$3,"n/a"))))</f>
        <v>Substantial</v>
      </c>
      <c r="D17" s="360" t="str">
        <f>IF(H17&lt;B17,"↑",IF(H17&gt;B17,"↓","↔"))</f>
        <v>↑</v>
      </c>
      <c r="E17" s="5" t="s">
        <v>290</v>
      </c>
      <c r="F17" s="1"/>
      <c r="G17" s="1"/>
      <c r="H17" s="247">
        <v>0</v>
      </c>
      <c r="I17" s="290" t="str">
        <f t="shared" ref="I17:I22" si="1">IF(H17&lt;1.5,$L$6,IF(H17&lt;2.5,$L$5,IF(H17&lt;3.5,$L$4,IF(H17&lt;4.5,$L$3,"n/a"))))</f>
        <v>Not at all</v>
      </c>
    </row>
    <row r="18" spans="1:9" s="112" customFormat="1" ht="128.25" x14ac:dyDescent="0.2">
      <c r="A18" s="70" t="str">
        <f>Questionnaire!$A$44</f>
        <v>3.2 Access to resources and services</v>
      </c>
      <c r="B18" s="370">
        <f>Questionnaire!J49</f>
        <v>1.3333333333333333</v>
      </c>
      <c r="C18" s="374" t="str">
        <f t="shared" si="0"/>
        <v>Not at all</v>
      </c>
      <c r="D18" s="360" t="str">
        <f t="shared" ref="D18:D20" si="2">IF(H18&lt;B18,"↑",IF(H18&gt;B18,"↓","↔"))</f>
        <v>↑</v>
      </c>
      <c r="E18" s="6" t="s">
        <v>288</v>
      </c>
      <c r="F18" s="3" t="s">
        <v>289</v>
      </c>
      <c r="G18" s="3"/>
      <c r="H18" s="248">
        <v>0</v>
      </c>
      <c r="I18" s="290" t="str">
        <f t="shared" si="1"/>
        <v>Not at all</v>
      </c>
    </row>
    <row r="19" spans="1:9" s="112" customFormat="1" ht="14.25" x14ac:dyDescent="0.2">
      <c r="A19" s="70" t="str">
        <f>Questionnaire!$A$50</f>
        <v>3.3 Decision making</v>
      </c>
      <c r="B19" s="370">
        <f>Questionnaire!J56</f>
        <v>2.5</v>
      </c>
      <c r="C19" s="361" t="str">
        <f t="shared" si="0"/>
        <v>Substantial</v>
      </c>
      <c r="D19" s="375" t="str">
        <f t="shared" si="2"/>
        <v>↑</v>
      </c>
      <c r="E19" s="252" t="s">
        <v>241</v>
      </c>
      <c r="F19" s="3"/>
      <c r="G19" s="253"/>
      <c r="H19" s="251">
        <v>0</v>
      </c>
      <c r="I19" s="290" t="str">
        <f t="shared" si="1"/>
        <v>Not at all</v>
      </c>
    </row>
    <row r="20" spans="1:9" s="112" customFormat="1" ht="128.25" x14ac:dyDescent="0.2">
      <c r="A20" s="70" t="str">
        <f>Questionnaire!$A$57</f>
        <v>3.4 Leadership and empowerment</v>
      </c>
      <c r="B20" s="370">
        <f>Questionnaire!J62</f>
        <v>2</v>
      </c>
      <c r="C20" s="359" t="str">
        <f t="shared" si="0"/>
        <v>Moderate/Low</v>
      </c>
      <c r="D20" s="360" t="str">
        <f t="shared" si="2"/>
        <v>↑</v>
      </c>
      <c r="E20" s="84" t="s">
        <v>293</v>
      </c>
      <c r="F20" s="85" t="s">
        <v>294</v>
      </c>
      <c r="G20" s="85"/>
      <c r="H20" s="248">
        <v>0</v>
      </c>
      <c r="I20" s="290" t="str">
        <f t="shared" si="1"/>
        <v>Not at all</v>
      </c>
    </row>
    <row r="21" spans="1:9" s="112" customFormat="1" ht="29.25" thickBot="1" x14ac:dyDescent="0.25">
      <c r="A21" s="71" t="str">
        <f>Questionnaire!$A$63</f>
        <v>3.5 Hardship and division of labour</v>
      </c>
      <c r="B21" s="371">
        <f>Questionnaire!J66</f>
        <v>1</v>
      </c>
      <c r="C21" s="376" t="str">
        <f t="shared" si="0"/>
        <v>Not at all</v>
      </c>
      <c r="D21" s="363" t="str">
        <f>IF(H21&lt;B21,"↑",IF(H21&gt;B21,"↓","↔"))</f>
        <v>↑</v>
      </c>
      <c r="E21" s="7" t="s">
        <v>291</v>
      </c>
      <c r="F21" s="4" t="s">
        <v>295</v>
      </c>
      <c r="G21" s="4"/>
      <c r="H21" s="249">
        <v>0</v>
      </c>
      <c r="I21" s="260" t="str">
        <f t="shared" si="1"/>
        <v>Not at all</v>
      </c>
    </row>
    <row r="22" spans="1:9" s="109" customFormat="1" ht="14.25" thickTop="1" thickBot="1" x14ac:dyDescent="0.25">
      <c r="A22" s="83" t="s">
        <v>14</v>
      </c>
      <c r="B22" s="372">
        <f>IF(COUNT(B17:B21)=0,"n/a",(AVERAGE(B17:B21)))</f>
        <v>1.8666666666666665</v>
      </c>
      <c r="C22" s="377" t="str">
        <f t="shared" si="0"/>
        <v>Moderate/Low</v>
      </c>
      <c r="D22" s="365" t="str">
        <f>IF(H22&lt;B22,"↑",IF(H22&gt;B22,"↓","↔"))</f>
        <v>↑</v>
      </c>
      <c r="E22" s="114"/>
      <c r="F22" s="114"/>
      <c r="G22" s="114"/>
      <c r="H22" s="10">
        <f>AVERAGE(H17:H21)</f>
        <v>0</v>
      </c>
      <c r="I22" s="289" t="str">
        <f t="shared" si="1"/>
        <v>Not at all</v>
      </c>
    </row>
    <row r="23" spans="1:9" s="112" customFormat="1" ht="15" customHeight="1" thickBot="1" x14ac:dyDescent="0.25">
      <c r="A23" s="54" t="str">
        <f>Questionnaire!$A$67</f>
        <v>4 FOOD AND NUTRITION SECURITY</v>
      </c>
      <c r="B23" s="366"/>
      <c r="C23" s="366"/>
      <c r="D23" s="366"/>
      <c r="E23" s="72"/>
      <c r="F23" s="72"/>
      <c r="G23" s="72"/>
      <c r="H23" s="72"/>
      <c r="I23" s="294"/>
    </row>
    <row r="24" spans="1:9" s="112" customFormat="1" ht="18.75" customHeight="1" x14ac:dyDescent="0.2">
      <c r="A24" s="73" t="str">
        <f>Questionnaire!$A$68</f>
        <v xml:space="preserve">4.1 Availibility of food </v>
      </c>
      <c r="B24" s="368">
        <f>Questionnaire!J71</f>
        <v>3.5</v>
      </c>
      <c r="C24" s="369" t="str">
        <f>IF(B24&lt;1.5,$L$6,IF(B24&lt;2.5,$L$5,IF(B24&lt;3.5,$L$4,IF(B24&lt;4.5,$L$3,"n/a"))))</f>
        <v>High</v>
      </c>
      <c r="D24" s="357" t="str">
        <f>IF(H24&lt;B24,"↑",IF(H24&gt;B24,"↓","↔"))</f>
        <v>↑</v>
      </c>
      <c r="E24" s="5" t="s">
        <v>296</v>
      </c>
      <c r="F24" s="1" t="s">
        <v>299</v>
      </c>
      <c r="G24" s="1"/>
      <c r="H24" s="247">
        <v>0</v>
      </c>
      <c r="I24" s="290" t="str">
        <f>IF(H24&lt;1.5,$L$6,IF(H24&lt;2.5,$L$5,IF(H24&lt;3.5,$L$4,IF(H24&lt;4.5,$L$3,"n/a"))))</f>
        <v>Not at all</v>
      </c>
    </row>
    <row r="25" spans="1:9" s="112" customFormat="1" ht="16.5" customHeight="1" x14ac:dyDescent="0.2">
      <c r="A25" s="74" t="str">
        <f>Questionnaire!$A$72</f>
        <v xml:space="preserve">4.2 Accessibility of food </v>
      </c>
      <c r="B25" s="370">
        <f>Questionnaire!J75</f>
        <v>3</v>
      </c>
      <c r="C25" s="361" t="str">
        <f>IF(B25&lt;1.5,$L$6,IF(B25&lt;2.5,$L$5,IF(B25&lt;3.5,$L$4,IF(B25&lt;4.5,$L$3,"n/a"))))</f>
        <v>Substantial</v>
      </c>
      <c r="D25" s="360" t="str">
        <f>IF(H25&lt;B25,"↑",IF(H25&gt;B25,"↓","↔"))</f>
        <v>↑</v>
      </c>
      <c r="E25" s="6" t="s">
        <v>241</v>
      </c>
      <c r="F25" s="3"/>
      <c r="G25" s="3"/>
      <c r="H25" s="248">
        <v>0</v>
      </c>
      <c r="I25" s="290" t="str">
        <f>IF(H25&lt;1.5,$L$6,IF(H25&lt;2.5,$L$5,IF(H25&lt;3.5,$L$4,IF(H25&lt;4.5,$L$3,"n/a"))))</f>
        <v>Not at all</v>
      </c>
    </row>
    <row r="26" spans="1:9" s="112" customFormat="1" ht="57" x14ac:dyDescent="0.2">
      <c r="A26" s="75" t="str">
        <f>Questionnaire!$A$76</f>
        <v xml:space="preserve">4.3 Utilisation and nutritional adequacy </v>
      </c>
      <c r="B26" s="370">
        <f>Questionnaire!J80</f>
        <v>2.3333333333333335</v>
      </c>
      <c r="C26" s="361" t="str">
        <f>IF(B26&lt;1.5,$L$6,IF(B26&lt;2.5,$L$5,IF(B26&lt;3.5,$L$4,IF(B26&lt;4.5,$L$3,"n/a"))))</f>
        <v>Moderate/Low</v>
      </c>
      <c r="D26" s="360" t="str">
        <f>IF(H26&lt;B26,"↑",IF(H26&gt;B26,"↓","↔"))</f>
        <v>↑</v>
      </c>
      <c r="E26" s="6" t="s">
        <v>298</v>
      </c>
      <c r="F26" s="3" t="s">
        <v>300</v>
      </c>
      <c r="G26" s="3"/>
      <c r="H26" s="248">
        <v>0</v>
      </c>
      <c r="I26" s="290" t="str">
        <f>IF(H26&lt;1.5,$L$6,IF(H26&lt;2.5,$L$5,IF(H26&lt;3.5,$L$4,IF(H26&lt;4.5,$L$3,"n/a"))))</f>
        <v>Not at all</v>
      </c>
    </row>
    <row r="27" spans="1:9" s="112" customFormat="1" ht="43.5" thickBot="1" x14ac:dyDescent="0.25">
      <c r="A27" s="76" t="str">
        <f>Questionnaire!$A$81</f>
        <v xml:space="preserve">4.4 Stability </v>
      </c>
      <c r="B27" s="371">
        <f>Questionnaire!J84</f>
        <v>2.5</v>
      </c>
      <c r="C27" s="359" t="str">
        <f>IF(B27&lt;1.5,$L$6,IF(B27&lt;2.5,$L$5,IF(B27&lt;3.5,$L$4,IF(B27&lt;4.5,$L$3,"n/a"))))</f>
        <v>Substantial</v>
      </c>
      <c r="D27" s="363" t="str">
        <f>IF(H27&lt;B27,"↑",IF(H27&gt;B27,"↓","↔"))</f>
        <v>↑</v>
      </c>
      <c r="E27" s="7" t="s">
        <v>301</v>
      </c>
      <c r="F27" s="4"/>
      <c r="G27" s="4"/>
      <c r="H27" s="249">
        <v>0</v>
      </c>
      <c r="I27" s="260" t="str">
        <f>IF(H27&lt;1.5,$L$6,IF(H27&lt;2.5,$L$5,IF(H27&lt;3.5,$L$4,IF(H27&lt;4.5,$L$3,"n/a"))))</f>
        <v>Not at all</v>
      </c>
    </row>
    <row r="28" spans="1:9" s="109" customFormat="1" ht="14.25" thickTop="1" thickBot="1" x14ac:dyDescent="0.25">
      <c r="A28" s="77" t="s">
        <v>14</v>
      </c>
      <c r="B28" s="372">
        <f>IF(COUNT(B24:B27)=0,"n/a",(AVERAGE(B24:B27)))</f>
        <v>2.8333333333333335</v>
      </c>
      <c r="C28" s="373" t="str">
        <f>IF(B28&lt;1.5,$L$6,IF(B28&lt;2.5,$L$5,IF(B28&lt;3.5,$L$4,IF(B28&lt;4.5,$L$3,"n/a"))))</f>
        <v>Substantial</v>
      </c>
      <c r="D28" s="365" t="str">
        <f>IF(H28&lt;B28,"↑",IF(H28&gt;B28,"↓","↔"))</f>
        <v>↑</v>
      </c>
      <c r="E28" s="114"/>
      <c r="F28" s="114"/>
      <c r="G28" s="114"/>
      <c r="H28" s="10">
        <f>AVERAGE(H24:H27)</f>
        <v>0</v>
      </c>
      <c r="I28" s="289" t="str">
        <f>IF(H28&lt;1.5,$L$6,IF(H28&lt;2.5,$L$5,IF(H28&lt;3.5,$L$4,IF(H28&lt;4.5,$L$3,"n/a"))))</f>
        <v>Not at all</v>
      </c>
    </row>
    <row r="29" spans="1:9" s="109" customFormat="1" ht="13.5" thickBot="1" x14ac:dyDescent="0.25">
      <c r="A29" s="327" t="str">
        <f>Questionnaire!$A$85</f>
        <v>5 SOCIAL CAPITAL</v>
      </c>
      <c r="B29" s="378"/>
      <c r="C29" s="379"/>
      <c r="D29" s="379"/>
      <c r="E29" s="310"/>
      <c r="F29" s="310"/>
      <c r="G29" s="310"/>
      <c r="H29" s="311"/>
      <c r="I29" s="312"/>
    </row>
    <row r="30" spans="1:9" s="109" customFormat="1" x14ac:dyDescent="0.2">
      <c r="A30" s="324" t="str">
        <f>Questionnaire!$A$86</f>
        <v>5.1 Strength of producer organisations</v>
      </c>
      <c r="B30" s="380">
        <f>Questionnaire!J91</f>
        <v>2</v>
      </c>
      <c r="C30" s="356" t="str">
        <f>IF(B30&lt;1.5,$L$6,IF(B30&lt;2.5,$L$5,IF(B30&lt;3.5,$L$4,IF(B30&lt;4.5,$L$3,"n/a"))))</f>
        <v>Moderate/Low</v>
      </c>
      <c r="D30" s="357" t="str">
        <f t="shared" ref="D30:D32" si="3">IF(H30&lt;B30,"↑",IF(H30&gt;B30,"↓","↔"))</f>
        <v>↑</v>
      </c>
      <c r="E30" s="316"/>
      <c r="F30" s="319"/>
      <c r="G30" s="321"/>
      <c r="H30" s="247">
        <v>0</v>
      </c>
      <c r="I30" s="290" t="str">
        <f>IF(H30&lt;1.5,$L$6,IF(H30&lt;2.5,$L$5,IF(H30&lt;3.5,$L$4,IF(H30&lt;4.5,$L$3,"n/a"))))</f>
        <v>Not at all</v>
      </c>
    </row>
    <row r="31" spans="1:9" s="109" customFormat="1" x14ac:dyDescent="0.2">
      <c r="A31" s="325" t="str">
        <f>Questionnaire!$A$92</f>
        <v>5.2 Information and confidence</v>
      </c>
      <c r="B31" s="381">
        <f>Questionnaire!J95</f>
        <v>2</v>
      </c>
      <c r="C31" s="361" t="str">
        <f>IF(B31&lt;1.5,$L$6,IF(B31&lt;2.5,$L$5,IF(B31&lt;3.5,$L$4,IF(B31&lt;4.5,$L$3,"n/a"))))</f>
        <v>Moderate/Low</v>
      </c>
      <c r="D31" s="374" t="str">
        <f t="shared" si="3"/>
        <v>↑</v>
      </c>
      <c r="E31" s="317"/>
      <c r="F31" s="320"/>
      <c r="G31" s="322"/>
      <c r="H31" s="247">
        <v>0</v>
      </c>
      <c r="I31" s="290" t="str">
        <f>IF(H31&lt;1.5,$L$6,IF(H31&lt;2.5,$L$5,IF(H31&lt;3.5,$L$4,IF(H31&lt;4.5,$L$3,"n/a"))))</f>
        <v>Not at all</v>
      </c>
    </row>
    <row r="32" spans="1:9" s="109" customFormat="1" ht="13.5" thickBot="1" x14ac:dyDescent="0.25">
      <c r="A32" s="326" t="str">
        <f>Questionnaire!$A$96</f>
        <v>5.3 Social involvement</v>
      </c>
      <c r="B32" s="382">
        <f>Questionnaire!J100</f>
        <v>2</v>
      </c>
      <c r="C32" s="359" t="str">
        <f>IF(B32&lt;1.5,$L$6,IF(B32&lt;2.5,$L$5,IF(B32&lt;3.5,$L$4,IF(B32&lt;4.5,$L$3,"n/a"))))</f>
        <v>Moderate/Low</v>
      </c>
      <c r="D32" s="376" t="str">
        <f t="shared" si="3"/>
        <v>↑</v>
      </c>
      <c r="E32" s="318"/>
      <c r="F32" s="315"/>
      <c r="G32" s="323"/>
      <c r="H32" s="249">
        <v>0</v>
      </c>
      <c r="I32" s="256" t="str">
        <f>IF(H32&lt;1.5,$L$6,IF(H32&lt;2.5,$L$5,IF(H32&lt;3.5,$L$4,IF(H32&lt;4.5,$L$3,"n/a"))))</f>
        <v>Not at all</v>
      </c>
    </row>
    <row r="33" spans="1:9" s="109" customFormat="1" ht="14.25" thickTop="1" thickBot="1" x14ac:dyDescent="0.25">
      <c r="A33" s="313" t="s">
        <v>14</v>
      </c>
      <c r="B33" s="372">
        <f>IF(COUNT(B30:B32)=0,"n/a",(AVERAGE(B30:B32)))</f>
        <v>2</v>
      </c>
      <c r="C33" s="373" t="str">
        <f>IF(B33&lt;1.5,$L$6,IF(B33&lt;2.5,$L$5,IF(B33&lt;3.5,$L$4,IF(B33&lt;4.5,$L$3,"n/a"))))</f>
        <v>Moderate/Low</v>
      </c>
      <c r="D33" s="365" t="str">
        <f>IF(H33&lt;B33,"↑",IF(H33&gt;B33,"↓","↔"))</f>
        <v>↑</v>
      </c>
      <c r="E33" s="114"/>
      <c r="F33" s="314"/>
      <c r="G33" s="114"/>
      <c r="H33" s="10">
        <f>AVERAGE(H30:H32)</f>
        <v>0</v>
      </c>
      <c r="I33" s="298" t="str">
        <f>IF(H33&lt;1.5,$L$6,IF(H33&lt;2.5,$L$5,IF(H33&lt;3.5,$L$4,IF(H33&lt;4.5,$L$3,"n/a"))))</f>
        <v>Not at all</v>
      </c>
    </row>
    <row r="34" spans="1:9" s="112" customFormat="1" ht="15" customHeight="1" thickBot="1" x14ac:dyDescent="0.25">
      <c r="A34" s="78" t="str">
        <f>Questionnaire!$A$101</f>
        <v>6 LIVING CONDITIONS</v>
      </c>
      <c r="B34" s="383"/>
      <c r="C34" s="384"/>
      <c r="D34" s="384"/>
      <c r="E34" s="80"/>
      <c r="F34" s="80"/>
      <c r="G34" s="80"/>
      <c r="H34" s="79"/>
      <c r="I34" s="295"/>
    </row>
    <row r="35" spans="1:9" s="112" customFormat="1" ht="15" customHeight="1" thickBot="1" x14ac:dyDescent="0.25">
      <c r="A35" s="257" t="str">
        <f>Questionnaire!$A$102</f>
        <v>6.1 Health services</v>
      </c>
      <c r="B35" s="385">
        <f>Questionnaire!J106</f>
        <v>3.3333333333333335</v>
      </c>
      <c r="C35" s="369" t="str">
        <f>IF(B35&lt;1.5,$L$6,IF(B35&lt;2.5,$L$5,IF(B35&lt;3.5,$L$4,IF(B35&lt;4.5,$L$3,"n/a"))))</f>
        <v>Substantial</v>
      </c>
      <c r="D35" s="386" t="str">
        <f>IF(H35&lt;B35,"↑",IF(H35&gt;B35,"↓","↔"))</f>
        <v>↑</v>
      </c>
      <c r="E35" s="5" t="s">
        <v>302</v>
      </c>
      <c r="F35" s="254"/>
      <c r="G35" s="5"/>
      <c r="H35" s="250">
        <v>0</v>
      </c>
      <c r="I35" s="290" t="str">
        <f>IF(H35&lt;1.5,$L$6,IF(H35&lt;2.5,$L$5,IF(H35&lt;3.5,$L$4,IF(H35&lt;4.5,$L$3,"n/a"))))</f>
        <v>Not at all</v>
      </c>
    </row>
    <row r="36" spans="1:9" s="112" customFormat="1" ht="15" customHeight="1" thickTop="1" thickBot="1" x14ac:dyDescent="0.25">
      <c r="A36" s="81" t="str">
        <f>Questionnaire!$A$107</f>
        <v>6.2 Housing</v>
      </c>
      <c r="B36" s="370">
        <f>Questionnaire!J110</f>
        <v>3</v>
      </c>
      <c r="C36" s="361" t="str">
        <f>IF(B36&lt;1.5,$L$6,IF(B36&lt;2.5,$L$5,IF(B36&lt;3.5,$L$4,IF(B36&lt;4.5,$L$3,"n/a"))))</f>
        <v>Substantial</v>
      </c>
      <c r="D36" s="361" t="str">
        <f>IF(H36&lt;B36,"↑",IF(H36&gt;B36,"↓","↔"))</f>
        <v>↑</v>
      </c>
      <c r="E36" s="6" t="s">
        <v>303</v>
      </c>
      <c r="F36" s="255" t="s">
        <v>304</v>
      </c>
      <c r="G36" s="6"/>
      <c r="H36" s="250">
        <v>0</v>
      </c>
      <c r="I36" s="290" t="str">
        <f>IF(H36&lt;1.5,$L$6,IF(H36&lt;2.5,$L$5,IF(H36&lt;3.5,$L$4,IF(H36&lt;4.5,$L$3,"n/a"))))</f>
        <v>Not at all</v>
      </c>
    </row>
    <row r="37" spans="1:9" s="112" customFormat="1" ht="15" customHeight="1" thickTop="1" thickBot="1" x14ac:dyDescent="0.25">
      <c r="A37" s="258" t="str">
        <f>Questionnaire!$A$111</f>
        <v>6.3 Education and training</v>
      </c>
      <c r="B37" s="385">
        <f>Questionnaire!J115</f>
        <v>2.3333333333333335</v>
      </c>
      <c r="C37" s="361" t="str">
        <f>IF(B37&lt;1.5,$L$6,IF(B37&lt;2.5,$L$5,IF(B37&lt;3.5,$L$4,IF(B37&lt;4.5,$L$3,"n/a"))))</f>
        <v>Moderate/Low</v>
      </c>
      <c r="D37" s="386" t="str">
        <f>IF(H37&lt;B37,"↑",IF(H37&gt;B37,"↓","↔"))</f>
        <v>↑</v>
      </c>
      <c r="E37" s="6" t="s">
        <v>305</v>
      </c>
      <c r="F37" s="255" t="s">
        <v>306</v>
      </c>
      <c r="G37" s="6"/>
      <c r="H37" s="250">
        <v>0</v>
      </c>
      <c r="I37" s="290" t="str">
        <f>IF(H37&lt;1.5,$L$6,IF(H37&lt;2.5,$L$5,IF(H37&lt;3.5,$L$4,IF(H37&lt;4.5,$L$3,"n/a"))))</f>
        <v>Not at all</v>
      </c>
    </row>
    <row r="38" spans="1:9" s="112" customFormat="1" ht="15" customHeight="1" thickTop="1" thickBot="1" x14ac:dyDescent="0.25">
      <c r="A38" s="259" t="str">
        <f>Questionnaire!$A$116</f>
        <v>6.4 Mobility ??????</v>
      </c>
      <c r="B38" s="371" t="str">
        <f>Questionnaire!J120</f>
        <v>n/a</v>
      </c>
      <c r="C38" s="359" t="str">
        <f>IF(B38&lt;1.5,$L$6,IF(B38&lt;2.5,$L$5,IF(B38&lt;3.5,$L$4,IF(B38&lt;4.5,$L$3,"n/a"))))</f>
        <v>n/a</v>
      </c>
      <c r="D38" s="376" t="str">
        <f>IF(H38&lt;B38,"↑",IF(H38&gt;B38,"↓","↔"))</f>
        <v>↑</v>
      </c>
      <c r="E38" s="8"/>
      <c r="F38" s="9"/>
      <c r="G38" s="9"/>
      <c r="H38" s="250">
        <v>0</v>
      </c>
      <c r="I38" s="260" t="str">
        <f>IF(H38&lt;1.5,$L$6,IF(H38&lt;2.5,$L$5,IF(H38&lt;3.5,$L$4,IF(H38&lt;4.5,$L$3,"n/a"))))</f>
        <v>Not at all</v>
      </c>
    </row>
    <row r="39" spans="1:9" s="109" customFormat="1" ht="14.25" thickTop="1" thickBot="1" x14ac:dyDescent="0.25">
      <c r="A39" s="82" t="s">
        <v>14</v>
      </c>
      <c r="B39" s="364">
        <f>IF(COUNT(B35:B38)=0,"n/a",(AVERAGE(B35:B38)))</f>
        <v>2.8888888888888893</v>
      </c>
      <c r="C39" s="373" t="str">
        <f>IF(B39&lt;1.5,$L$6,IF(B39&lt;2.5,$L$5,IF(B39&lt;3.5,$L$4,IF(B39&lt;4.5,$L$3,"n/a"))))</f>
        <v>Substantial</v>
      </c>
      <c r="D39" s="365" t="str">
        <f>IF(H39&lt;B39,"↑",IF(H39&gt;B39,"↓","↔"))</f>
        <v>↑</v>
      </c>
      <c r="E39" s="114"/>
      <c r="F39" s="114"/>
      <c r="G39" s="114"/>
      <c r="H39" s="10">
        <f>AVERAGE(H35:H38)</f>
        <v>0</v>
      </c>
      <c r="I39" s="296" t="str">
        <f>IF(H39&lt;1.5,$L$6,IF(H39&lt;2.5,$L$5,IF(H39&lt;3.5,$L$4,IF(H39&lt;4.5,$L$3,"n/a"))))</f>
        <v>Not at all</v>
      </c>
    </row>
    <row r="40" spans="1:9" x14ac:dyDescent="0.2">
      <c r="B40" s="285"/>
      <c r="C40" s="288"/>
      <c r="I40" s="288"/>
    </row>
    <row r="41" spans="1:9" x14ac:dyDescent="0.2">
      <c r="C41" s="118"/>
    </row>
    <row r="44" spans="1:9" x14ac:dyDescent="0.2">
      <c r="D44" s="95"/>
      <c r="I44" s="95"/>
    </row>
    <row r="45" spans="1:9" x14ac:dyDescent="0.2">
      <c r="F45" s="119"/>
    </row>
    <row r="46" spans="1:9" x14ac:dyDescent="0.2">
      <c r="B46" s="284"/>
    </row>
    <row r="52" spans="2:2" x14ac:dyDescent="0.2">
      <c r="B52" s="287"/>
    </row>
  </sheetData>
  <sheetProtection password="CC15" sheet="1" objects="1" scenarios="1"/>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0 C10:I10 A23:I27 A22 C22:I22 A16:I21 C28:I32 A11:I14">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72" activePane="bottomLeft" state="frozen"/>
      <selection pane="bottomLeft" activeCell="F73" sqref="F73:K73"/>
    </sheetView>
  </sheetViews>
  <sheetFormatPr defaultColWidth="8.85546875" defaultRowHeight="12.75" x14ac:dyDescent="0.2"/>
  <cols>
    <col min="1" max="1" width="18" style="95" customWidth="1"/>
    <col min="2" max="2" width="29" style="95" customWidth="1"/>
    <col min="3" max="3" width="16" style="171" customWidth="1"/>
    <col min="4" max="4" width="14.42578125" style="172" customWidth="1"/>
    <col min="5" max="6" width="7.42578125" style="26" customWidth="1"/>
    <col min="7" max="7" width="1.140625" style="26" customWidth="1"/>
    <col min="8" max="8" width="7.42578125" style="26" customWidth="1"/>
    <col min="9" max="9" width="12.5703125" style="117" customWidth="1"/>
    <col min="10" max="10" width="12.28515625" style="117" customWidth="1"/>
    <col min="11" max="11" width="65.85546875" style="95" customWidth="1"/>
    <col min="12" max="12" width="15.5703125" style="332"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90" t="s">
        <v>28</v>
      </c>
      <c r="B1" s="391" t="str">
        <f>Profile!F1</f>
        <v>Filière mangue</v>
      </c>
      <c r="C1" s="389" t="s">
        <v>22</v>
      </c>
      <c r="D1" s="470" t="str">
        <f>Profile!E2</f>
        <v>Burkina Faso</v>
      </c>
      <c r="E1" s="471"/>
      <c r="F1" s="387" t="s">
        <v>26</v>
      </c>
      <c r="G1" s="392"/>
      <c r="H1" s="393"/>
      <c r="I1" s="394"/>
      <c r="J1" s="388" t="str">
        <f>Profile!B3</f>
        <v xml:space="preserve"> . . / . . / 20 . .</v>
      </c>
      <c r="K1" s="120"/>
      <c r="L1" s="395" t="s">
        <v>185</v>
      </c>
    </row>
    <row r="2" spans="1:15" s="108" customFormat="1" ht="15" customHeight="1" thickBot="1" x14ac:dyDescent="0.25">
      <c r="A2" s="582" t="s">
        <v>0</v>
      </c>
      <c r="B2" s="583"/>
      <c r="C2" s="396" t="s">
        <v>2</v>
      </c>
      <c r="D2" s="396" t="s">
        <v>91</v>
      </c>
      <c r="E2" s="396" t="s">
        <v>92</v>
      </c>
      <c r="F2" s="582" t="s">
        <v>90</v>
      </c>
      <c r="G2" s="583"/>
      <c r="H2" s="583"/>
      <c r="I2" s="583"/>
      <c r="J2" s="583"/>
      <c r="K2" s="583"/>
      <c r="L2" s="397"/>
      <c r="M2" s="113"/>
    </row>
    <row r="3" spans="1:15" s="108" customFormat="1" ht="24.75" customHeight="1" thickBot="1" x14ac:dyDescent="0.25">
      <c r="A3" s="121" t="s">
        <v>30</v>
      </c>
      <c r="B3" s="122"/>
      <c r="C3" s="122"/>
      <c r="D3" s="122"/>
      <c r="E3" s="122"/>
      <c r="F3" s="122"/>
      <c r="G3" s="122"/>
      <c r="H3" s="122"/>
      <c r="I3" s="122"/>
      <c r="J3" s="122"/>
      <c r="K3" s="122"/>
      <c r="L3" s="398"/>
      <c r="N3" s="123" t="s">
        <v>4</v>
      </c>
      <c r="O3" s="108">
        <v>4.5</v>
      </c>
    </row>
    <row r="4" spans="1:15" s="108" customFormat="1" ht="21" customHeight="1" x14ac:dyDescent="0.2">
      <c r="A4" s="124" t="s">
        <v>31</v>
      </c>
      <c r="B4" s="125"/>
      <c r="C4" s="125"/>
      <c r="D4" s="125"/>
      <c r="E4" s="125"/>
      <c r="F4" s="125"/>
      <c r="G4" s="125"/>
      <c r="H4" s="125"/>
      <c r="I4" s="125"/>
      <c r="J4" s="125"/>
      <c r="K4" s="125"/>
      <c r="L4" s="398"/>
      <c r="N4" s="123" t="s">
        <v>5</v>
      </c>
      <c r="O4" s="108">
        <v>3.5</v>
      </c>
    </row>
    <row r="5" spans="1:15" s="108" customFormat="1" ht="60.75" customHeight="1" x14ac:dyDescent="0.2">
      <c r="A5" s="561" t="s">
        <v>75</v>
      </c>
      <c r="B5" s="561"/>
      <c r="C5" s="39"/>
      <c r="D5" s="50" t="s">
        <v>5</v>
      </c>
      <c r="E5" s="126">
        <f>IF(D5=$N$6,1,IF(D5=$N$5,2,IF(D5=$N$4,3,IF(D5=$N$3,4,"n/a"))))</f>
        <v>3</v>
      </c>
      <c r="F5" s="590" t="s">
        <v>265</v>
      </c>
      <c r="G5" s="590"/>
      <c r="H5" s="590"/>
      <c r="I5" s="590"/>
      <c r="J5" s="590"/>
      <c r="K5" s="590"/>
      <c r="L5" s="398"/>
      <c r="N5" s="113" t="s">
        <v>44</v>
      </c>
      <c r="O5" s="109">
        <v>2.5</v>
      </c>
    </row>
    <row r="6" spans="1:15" s="108" customFormat="1" ht="31.5" customHeight="1" x14ac:dyDescent="0.2">
      <c r="A6" s="561" t="s">
        <v>32</v>
      </c>
      <c r="B6" s="561"/>
      <c r="C6" s="39" t="s">
        <v>220</v>
      </c>
      <c r="D6" s="50" t="s">
        <v>5</v>
      </c>
      <c r="E6" s="126">
        <f>IF(D6=$N$6,1,IF(D6=$N$5,2,IF(D6=$N$4,3,IF(D6=$N$3,4,"n/a"))))</f>
        <v>3</v>
      </c>
      <c r="F6" s="590" t="s">
        <v>221</v>
      </c>
      <c r="G6" s="590"/>
      <c r="H6" s="590"/>
      <c r="I6" s="590"/>
      <c r="J6" s="590"/>
      <c r="K6" s="590"/>
      <c r="L6" s="398"/>
      <c r="N6" s="113" t="s">
        <v>83</v>
      </c>
      <c r="O6" s="109">
        <v>1.5</v>
      </c>
    </row>
    <row r="7" spans="1:15" s="108" customFormat="1" ht="28.5" customHeight="1" x14ac:dyDescent="0.2">
      <c r="A7" s="561" t="s">
        <v>195</v>
      </c>
      <c r="B7" s="561"/>
      <c r="C7" s="39"/>
      <c r="D7" s="50" t="s">
        <v>5</v>
      </c>
      <c r="E7" s="126">
        <f>IF(D7=$N$6,1,IF(D7=$N$5,2,IF(D7=$N$4,3,IF(D7=$N$3,4,"n/a"))))</f>
        <v>3</v>
      </c>
      <c r="F7" s="590" t="s">
        <v>222</v>
      </c>
      <c r="G7" s="590"/>
      <c r="H7" s="590"/>
      <c r="I7" s="590"/>
      <c r="J7" s="590"/>
      <c r="K7" s="590"/>
      <c r="L7" s="398"/>
      <c r="N7" s="123" t="s">
        <v>19</v>
      </c>
    </row>
    <row r="8" spans="1:15" s="108" customFormat="1" ht="30" customHeight="1" x14ac:dyDescent="0.2">
      <c r="A8" s="561" t="s">
        <v>42</v>
      </c>
      <c r="B8" s="561"/>
      <c r="C8" s="39"/>
      <c r="D8" s="50" t="s">
        <v>4</v>
      </c>
      <c r="E8" s="126">
        <f>IF(D8=$N$6,1,IF(D8=$N$5,2,IF(D8=$N$4,3,IF(D8=$N$3,4,"n/a"))))</f>
        <v>4</v>
      </c>
      <c r="F8" s="590" t="s">
        <v>223</v>
      </c>
      <c r="G8" s="590"/>
      <c r="H8" s="590"/>
      <c r="I8" s="590"/>
      <c r="J8" s="590"/>
      <c r="K8" s="590"/>
      <c r="L8" s="398"/>
      <c r="N8" s="113"/>
    </row>
    <row r="9" spans="1:15" s="108" customFormat="1" ht="45.75" customHeight="1" thickBot="1" x14ac:dyDescent="0.25">
      <c r="A9" s="560" t="s">
        <v>63</v>
      </c>
      <c r="B9" s="560"/>
      <c r="C9" s="190"/>
      <c r="D9" s="178" t="s">
        <v>4</v>
      </c>
      <c r="E9" s="186">
        <f>IF(D9=$N$6,1,IF(D9=$N$5,2,IF(D9=$N$4,3,IF(D9=$N$3,4,"n/a"))))</f>
        <v>4</v>
      </c>
      <c r="F9" s="546" t="s">
        <v>224</v>
      </c>
      <c r="G9" s="547"/>
      <c r="H9" s="546"/>
      <c r="I9" s="546"/>
      <c r="J9" s="546"/>
      <c r="K9" s="546"/>
      <c r="L9" s="398"/>
      <c r="N9" s="127"/>
    </row>
    <row r="10" spans="1:15" s="108" customFormat="1" ht="28.5" customHeight="1" thickBot="1" x14ac:dyDescent="0.25">
      <c r="A10" s="570"/>
      <c r="B10" s="586"/>
      <c r="C10" s="194" t="s">
        <v>24</v>
      </c>
      <c r="D10" s="92" t="str">
        <f>IF(E10&lt;1.5,$N$6,IF(E10&lt;2.5,$N$5,IF(E10&lt;3.5,$N$4,IF(E10&lt;4.5,$N$3,"n/a"))))</f>
        <v>Substantial</v>
      </c>
      <c r="E10" s="261">
        <f>IF(COUNT(E5:E9)=0,"n/a",AVERAGE(E5:E9))</f>
        <v>3.4</v>
      </c>
      <c r="F10" s="51">
        <f>E10</f>
        <v>3.4</v>
      </c>
      <c r="G10" s="227"/>
      <c r="H10" s="52" t="s">
        <v>23</v>
      </c>
      <c r="I10" s="28" t="str">
        <f>D10</f>
        <v>Substantial</v>
      </c>
      <c r="J10" s="93">
        <f>IF(I10=$N$7,"n/a",IF(AND(I10=$N$5,D10=$N$6),1.5,IF(AND(I10=$N$4,D10=$N$5),2.5,IF(AND(I10=$N$3,D10=$N$4),3.5,IF(AND(I10=$N$6,D10=$N$5),1.49,IF(AND(I10=$N$5,D10=$N$4),2.49,IF(AND(I10=$N$4,D10=$N$3),3.49,E10)))))))</f>
        <v>3.4</v>
      </c>
      <c r="K10" s="94" t="s">
        <v>95</v>
      </c>
      <c r="L10" s="399"/>
      <c r="N10" s="123"/>
    </row>
    <row r="11" spans="1:15" s="108" customFormat="1" ht="20.25" customHeight="1" thickBot="1" x14ac:dyDescent="0.25">
      <c r="A11" s="129" t="s">
        <v>29</v>
      </c>
      <c r="B11" s="130"/>
      <c r="C11" s="191"/>
      <c r="D11" s="131"/>
      <c r="E11" s="131"/>
      <c r="F11" s="131"/>
      <c r="G11" s="131"/>
      <c r="H11" s="131"/>
      <c r="I11" s="131"/>
      <c r="J11" s="131"/>
      <c r="K11" s="131"/>
      <c r="L11" s="398"/>
      <c r="N11" s="123"/>
    </row>
    <row r="12" spans="1:15" ht="45.75" customHeight="1" x14ac:dyDescent="0.2">
      <c r="A12" s="561" t="s">
        <v>196</v>
      </c>
      <c r="B12" s="561"/>
      <c r="C12" s="39"/>
      <c r="D12" s="177" t="s">
        <v>44</v>
      </c>
      <c r="E12" s="188">
        <f>IF(D12=$N$6,1,IF(D12=$N$5,2,IF(D12=$N$4,3,IF(D12=$N$3,4,"n/a"))))</f>
        <v>2</v>
      </c>
      <c r="F12" s="572" t="s">
        <v>225</v>
      </c>
      <c r="G12" s="572"/>
      <c r="H12" s="572"/>
      <c r="I12" s="572"/>
      <c r="J12" s="572"/>
      <c r="K12" s="572"/>
      <c r="L12" s="400" t="s">
        <v>100</v>
      </c>
      <c r="N12" s="123"/>
    </row>
    <row r="13" spans="1:15" ht="43.5" customHeight="1" thickBot="1" x14ac:dyDescent="0.25">
      <c r="A13" s="548" t="s">
        <v>197</v>
      </c>
      <c r="B13" s="548"/>
      <c r="C13" s="195"/>
      <c r="D13" s="193" t="s">
        <v>44</v>
      </c>
      <c r="E13" s="189">
        <f>IF(D13=$N$6,1,IF(D13=$N$5,2,IF(D13=$N$4,3,IF(D13=$N$3,4,"n/a"))))</f>
        <v>2</v>
      </c>
      <c r="F13" s="567" t="s">
        <v>226</v>
      </c>
      <c r="G13" s="513"/>
      <c r="H13" s="513"/>
      <c r="I13" s="513"/>
      <c r="J13" s="513"/>
      <c r="K13" s="551"/>
      <c r="L13" s="400" t="s">
        <v>100</v>
      </c>
    </row>
    <row r="14" spans="1:15" s="111" customFormat="1" ht="28.5" customHeight="1" thickBot="1" x14ac:dyDescent="0.25">
      <c r="A14" s="570"/>
      <c r="B14" s="571"/>
      <c r="C14" s="194" t="s">
        <v>24</v>
      </c>
      <c r="D14" s="29" t="str">
        <f>IF(E14&lt;1.5,$N$6,IF(E14&lt;2.5,$N$5,IF(E14&lt;3.5,$N$4,IF(E14&lt;4.5,$N$3,"n/a"))))</f>
        <v>Moderate/Low</v>
      </c>
      <c r="E14" s="155">
        <f>IF(COUNT(E12:E13)=0,"n/a",AVERAGE(E12:E13))</f>
        <v>2</v>
      </c>
      <c r="F14" s="30">
        <f>E14</f>
        <v>2</v>
      </c>
      <c r="G14" s="227"/>
      <c r="H14" s="31" t="s">
        <v>23</v>
      </c>
      <c r="I14" s="28" t="str">
        <f>D14</f>
        <v>Moderate/Low</v>
      </c>
      <c r="J14" s="32">
        <f>IF(I14=$N$7,"n/a",IF(AND(I14=$N$5,D14=$N$6),1.5,IF(AND(I14=$N$4,D14=$N$5),2.5,IF(AND(I14=$N$3,D14=$N$4),3.5,IF(AND(I14=$N$6,D14=$N$5),1.49,IF(AND(I14=$N$5,D14=$N$4),2.49,IF(AND(I14=$N$4,D14=$N$3),3.49,E14)))))))</f>
        <v>2</v>
      </c>
      <c r="K14" s="192" t="s">
        <v>95</v>
      </c>
      <c r="L14" s="401"/>
      <c r="N14" s="123"/>
    </row>
    <row r="15" spans="1:15" ht="21.75" customHeight="1" x14ac:dyDescent="0.2">
      <c r="A15" s="420" t="s">
        <v>33</v>
      </c>
      <c r="B15" s="129"/>
      <c r="C15" s="129"/>
      <c r="D15" s="129"/>
      <c r="E15" s="129"/>
      <c r="F15" s="129"/>
      <c r="G15" s="129"/>
      <c r="H15" s="129"/>
      <c r="I15" s="129"/>
      <c r="J15" s="129"/>
      <c r="K15" s="129"/>
      <c r="L15" s="402"/>
      <c r="N15" s="123"/>
    </row>
    <row r="16" spans="1:15" ht="46.5" customHeight="1" thickBot="1" x14ac:dyDescent="0.25">
      <c r="A16" s="560" t="s">
        <v>198</v>
      </c>
      <c r="B16" s="560"/>
      <c r="C16" s="195"/>
      <c r="D16" s="178" t="s">
        <v>4</v>
      </c>
      <c r="E16" s="182">
        <f>IF(D16=$N$6,1,IF(D16=$N$5,2,IF(D16=$N$4,3,IF(D16=$N$3,4,"n/a"))))</f>
        <v>4</v>
      </c>
      <c r="F16" s="549" t="s">
        <v>227</v>
      </c>
      <c r="G16" s="513"/>
      <c r="H16" s="550"/>
      <c r="I16" s="550"/>
      <c r="J16" s="513"/>
      <c r="K16" s="551"/>
      <c r="L16" s="402"/>
    </row>
    <row r="17" spans="1:14" s="108" customFormat="1" ht="24.75" customHeight="1" thickBot="1" x14ac:dyDescent="0.25">
      <c r="A17" s="593"/>
      <c r="B17" s="594"/>
      <c r="C17" s="194" t="s">
        <v>24</v>
      </c>
      <c r="D17" s="29" t="str">
        <f>IF(E17&lt;1.5,$N$6,IF(E17&lt;2.5,$N$5,IF(E17&lt;3.5,$N$4,IF(E17&lt;4.5,$N$3,"n/a"))))</f>
        <v>High</v>
      </c>
      <c r="E17" s="155">
        <f>IF(COUNT(E16)=0,"n/a",AVERAGE(E16))</f>
        <v>4</v>
      </c>
      <c r="F17" s="30">
        <f>E17</f>
        <v>4</v>
      </c>
      <c r="G17" s="227"/>
      <c r="H17" s="31" t="s">
        <v>23</v>
      </c>
      <c r="I17" s="28" t="str">
        <f>D17</f>
        <v>High</v>
      </c>
      <c r="J17" s="32">
        <f>IF(I17=$N$7,"n/a",IF(AND(I17=$N$5,D17=$N$6),1.5,IF(AND(I17=$N$4,D17=$N$5),2.5,IF(AND(I17=$N$3,D17=$N$4),3.5,IF(AND(I17=$N$6,D17=$N$5),1.49,IF(AND(I17=$N$5,D17=$N$4),2.49,IF(AND(I17=$N$4,D17=$N$3),3.49,E17)))))))</f>
        <v>4</v>
      </c>
      <c r="K17" s="192" t="s">
        <v>95</v>
      </c>
      <c r="L17" s="398"/>
      <c r="N17" s="110"/>
    </row>
    <row r="18" spans="1:14" s="132" customFormat="1" ht="21" customHeight="1" x14ac:dyDescent="0.2">
      <c r="A18" s="129" t="s">
        <v>73</v>
      </c>
      <c r="B18" s="129"/>
      <c r="C18" s="129"/>
      <c r="D18" s="129"/>
      <c r="E18" s="129"/>
      <c r="F18" s="129"/>
      <c r="G18" s="129"/>
      <c r="H18" s="129"/>
      <c r="I18" s="129"/>
      <c r="J18" s="129"/>
      <c r="K18" s="129"/>
      <c r="L18" s="402"/>
      <c r="N18" s="133"/>
    </row>
    <row r="19" spans="1:14" s="132" customFormat="1" ht="32.25" customHeight="1" x14ac:dyDescent="0.2">
      <c r="A19" s="561" t="s">
        <v>77</v>
      </c>
      <c r="B19" s="561"/>
      <c r="C19" s="39"/>
      <c r="D19" s="50" t="s">
        <v>4</v>
      </c>
      <c r="E19" s="174">
        <f>IF(D19=$N$6,1,IF(D19=$N$5,2,IF(D19=$N$4,3,IF(D19=$N$3,4,"n/a"))))</f>
        <v>4</v>
      </c>
      <c r="F19" s="549" t="s">
        <v>228</v>
      </c>
      <c r="G19" s="550"/>
      <c r="H19" s="550"/>
      <c r="I19" s="550"/>
      <c r="J19" s="550"/>
      <c r="K19" s="551"/>
      <c r="L19" s="400" t="s">
        <v>100</v>
      </c>
      <c r="N19" s="133"/>
    </row>
    <row r="20" spans="1:14" s="132" customFormat="1" ht="33" customHeight="1" thickBot="1" x14ac:dyDescent="0.25">
      <c r="A20" s="548" t="s">
        <v>74</v>
      </c>
      <c r="B20" s="548"/>
      <c r="C20" s="195"/>
      <c r="D20" s="187" t="s">
        <v>4</v>
      </c>
      <c r="E20" s="186">
        <f>IF(D20=$N$6,1,IF(D20=$N$5,2,IF(D20=$N$4,3,IF(D20=$N$3,4,"n/a"))))</f>
        <v>4</v>
      </c>
      <c r="F20" s="497" t="s">
        <v>229</v>
      </c>
      <c r="G20" s="513"/>
      <c r="H20" s="498"/>
      <c r="I20" s="498"/>
      <c r="J20" s="498"/>
      <c r="K20" s="499"/>
      <c r="L20" s="403"/>
      <c r="N20" s="133"/>
    </row>
    <row r="21" spans="1:14" s="108" customFormat="1" ht="29.25" customHeight="1" thickBot="1" x14ac:dyDescent="0.25">
      <c r="A21" s="570"/>
      <c r="B21" s="571"/>
      <c r="C21" s="194" t="s">
        <v>24</v>
      </c>
      <c r="D21" s="29" t="str">
        <f>IF(E21&lt;1.5,$N$6,IF(E21&lt;2.5,$N$5,IF(E21&lt;3.5,$N$4,IF(E21&lt;4.5,$N$3,"n/a"))))</f>
        <v>High</v>
      </c>
      <c r="E21" s="155">
        <f>IF(COUNT(E19:E20)=0,"n/a",AVERAGE(E19:E20))</f>
        <v>4</v>
      </c>
      <c r="F21" s="30">
        <f>E21</f>
        <v>4</v>
      </c>
      <c r="G21" s="227"/>
      <c r="H21" s="31" t="s">
        <v>23</v>
      </c>
      <c r="I21" s="28" t="str">
        <f>D21</f>
        <v>High</v>
      </c>
      <c r="J21" s="93">
        <f>IF(I21=$N$7,"n/a",IF(AND(I21=$N$5,D21=$N$6),1.5,IF(AND(I21=$N$4,D21=$N$5),2.5,IF(AND(I21=$N$3,D21=$N$4),3.5,IF(AND(I21=$N$6,D21=$N$5),1.49,IF(AND(I21=$N$5,D21=$N$4),2.49,IF(AND(I21=$N$4,D21=$N$3),3.49,E21)))))))</f>
        <v>4</v>
      </c>
      <c r="K21" s="91" t="s">
        <v>95</v>
      </c>
      <c r="L21" s="404"/>
    </row>
    <row r="22" spans="1:14" s="137" customFormat="1" ht="22.5" customHeight="1" thickBot="1" x14ac:dyDescent="0.25">
      <c r="A22" s="134" t="s">
        <v>47</v>
      </c>
      <c r="B22" s="135"/>
      <c r="C22" s="135"/>
      <c r="D22" s="136"/>
      <c r="E22" s="136"/>
      <c r="F22" s="136"/>
      <c r="G22" s="136"/>
      <c r="H22" s="136"/>
      <c r="I22" s="136"/>
      <c r="J22" s="136"/>
      <c r="K22" s="136"/>
      <c r="L22" s="398"/>
    </row>
    <row r="23" spans="1:14" ht="21.75" customHeight="1" thickBot="1" x14ac:dyDescent="0.25">
      <c r="A23" s="138" t="s">
        <v>48</v>
      </c>
      <c r="B23" s="139"/>
      <c r="C23" s="139"/>
      <c r="D23" s="139"/>
      <c r="E23" s="139"/>
      <c r="F23" s="139"/>
      <c r="G23" s="139"/>
      <c r="H23" s="139"/>
      <c r="I23" s="139"/>
      <c r="J23" s="139"/>
      <c r="K23" s="139"/>
      <c r="L23" s="400" t="s">
        <v>100</v>
      </c>
    </row>
    <row r="24" spans="1:14" ht="54" customHeight="1" x14ac:dyDescent="0.2">
      <c r="A24" s="584" t="s">
        <v>49</v>
      </c>
      <c r="B24" s="585"/>
      <c r="C24" s="184"/>
      <c r="D24" s="175" t="s">
        <v>19</v>
      </c>
      <c r="E24" s="185" t="str">
        <f>IF(D24=$N$6,1,IF(D24=$N$5,2,IF(D24=$N$4,3,IF(D24=$N$3,4,"n/a"))))</f>
        <v>n/a</v>
      </c>
      <c r="F24" s="572" t="s">
        <v>230</v>
      </c>
      <c r="G24" s="572"/>
      <c r="H24" s="572"/>
      <c r="I24" s="572"/>
      <c r="J24" s="572"/>
      <c r="K24" s="572"/>
      <c r="L24" s="400" t="s">
        <v>100</v>
      </c>
    </row>
    <row r="25" spans="1:14" ht="73.5" customHeight="1" thickBot="1" x14ac:dyDescent="0.25">
      <c r="A25" s="591" t="s">
        <v>66</v>
      </c>
      <c r="B25" s="592"/>
      <c r="C25" s="196"/>
      <c r="D25" s="176" t="s">
        <v>19</v>
      </c>
      <c r="E25" s="186" t="str">
        <f>IF(D25=$N$6,1,IF(D25=$N$5,2,IF(D25=$N$4,3,IF(D25=$N$3,4,"n/a"))))</f>
        <v>n/a</v>
      </c>
      <c r="F25" s="497" t="s">
        <v>231</v>
      </c>
      <c r="G25" s="498"/>
      <c r="H25" s="498"/>
      <c r="I25" s="498"/>
      <c r="J25" s="498"/>
      <c r="K25" s="499"/>
      <c r="L25" s="402"/>
    </row>
    <row r="26" spans="1:14" ht="35.25" customHeight="1" thickBot="1" x14ac:dyDescent="0.25">
      <c r="A26" s="558"/>
      <c r="B26" s="559"/>
      <c r="C26" s="42" t="s">
        <v>24</v>
      </c>
      <c r="D26" s="29" t="str">
        <f>IF(E26&lt;1.5,"Low",IF(E26&lt;2.5,"Moderate",IF(E26&lt;3.5,"Substantial",IF(E26&lt;4.5,"High","n/a"))))</f>
        <v>n/a</v>
      </c>
      <c r="E26" s="155" t="str">
        <f>IF(COUNT(E24:E25)=0,"n/a",AVERAGE(E24:E25))</f>
        <v>n/a</v>
      </c>
      <c r="F26" s="51" t="str">
        <f>E26</f>
        <v>n/a</v>
      </c>
      <c r="G26" s="227"/>
      <c r="H26" s="52" t="s">
        <v>23</v>
      </c>
      <c r="I26" s="28" t="str">
        <f>D26</f>
        <v>n/a</v>
      </c>
      <c r="J26" s="93" t="str">
        <f>IF(I26=$N$7,"n/a",IF(AND(I26=$N$5,D26=$N$6),1.5,IF(AND(I26=$N$4,D26=$N$5),2.5,IF(AND(I26=$N$3,D26=$N$4),3.5,IF(AND(I26=$N$6,D26=$N$5),1.49,IF(AND(I26=$N$5,D26=$N$4),2.49,IF(AND(I26=$N$4,D26=$N$3),3.49,E26)))))))</f>
        <v>n/a</v>
      </c>
      <c r="K26" s="348" t="s">
        <v>95</v>
      </c>
      <c r="L26" s="402"/>
    </row>
    <row r="27" spans="1:14" ht="20.25" customHeight="1" thickBot="1" x14ac:dyDescent="0.25">
      <c r="A27" s="140" t="s">
        <v>52</v>
      </c>
      <c r="B27" s="141"/>
      <c r="C27" s="142"/>
      <c r="D27" s="143"/>
      <c r="E27" s="143"/>
      <c r="F27" s="143"/>
      <c r="G27" s="143"/>
      <c r="H27" s="143"/>
      <c r="I27" s="143"/>
      <c r="J27" s="143"/>
      <c r="K27" s="143"/>
      <c r="L27" s="402"/>
    </row>
    <row r="28" spans="1:14" ht="30.75" customHeight="1" x14ac:dyDescent="0.2">
      <c r="A28" s="502" t="s">
        <v>69</v>
      </c>
      <c r="B28" s="503"/>
      <c r="C28" s="43"/>
      <c r="D28" s="177" t="s">
        <v>44</v>
      </c>
      <c r="E28" s="188">
        <f>IF(D28=$N$6,1,IF(D28=$N$5,2,IF(D28=$N$4,3,IF(D28=$N$3,4,"n/a"))))</f>
        <v>2</v>
      </c>
      <c r="F28" s="552" t="s">
        <v>266</v>
      </c>
      <c r="G28" s="553"/>
      <c r="H28" s="553"/>
      <c r="I28" s="553"/>
      <c r="J28" s="553"/>
      <c r="K28" s="554"/>
      <c r="L28" s="402"/>
    </row>
    <row r="29" spans="1:14" ht="50.25" customHeight="1" x14ac:dyDescent="0.2">
      <c r="A29" s="502" t="s">
        <v>50</v>
      </c>
      <c r="B29" s="503"/>
      <c r="C29" s="43"/>
      <c r="D29" s="50" t="s">
        <v>83</v>
      </c>
      <c r="E29" s="174">
        <f>IF(D29=$N$6,1,IF(D29=$N$5,2,IF(D29=$N$4,3,IF(D29=$N$3,4,"n/a"))))</f>
        <v>1</v>
      </c>
      <c r="F29" s="549" t="s">
        <v>234</v>
      </c>
      <c r="G29" s="550"/>
      <c r="H29" s="550"/>
      <c r="I29" s="550"/>
      <c r="J29" s="550"/>
      <c r="K29" s="551"/>
      <c r="L29" s="402"/>
    </row>
    <row r="30" spans="1:14" s="144" customFormat="1" ht="56.25" customHeight="1" x14ac:dyDescent="0.2">
      <c r="A30" s="502" t="s">
        <v>64</v>
      </c>
      <c r="B30" s="503"/>
      <c r="C30" s="43"/>
      <c r="D30" s="50" t="s">
        <v>44</v>
      </c>
      <c r="E30" s="174">
        <f>IF(D30=$N$6,1,IF(D30=$N$5,2,IF(D30=$N$4,3,IF(D30=$N$3,4,"n/a"))))</f>
        <v>2</v>
      </c>
      <c r="F30" s="496" t="s">
        <v>235</v>
      </c>
      <c r="G30" s="496"/>
      <c r="H30" s="496"/>
      <c r="I30" s="496"/>
      <c r="J30" s="496"/>
      <c r="K30" s="496"/>
      <c r="L30" s="398"/>
    </row>
    <row r="31" spans="1:14" s="137" customFormat="1" ht="36" customHeight="1" thickBot="1" x14ac:dyDescent="0.25">
      <c r="A31" s="565" t="s">
        <v>65</v>
      </c>
      <c r="B31" s="566"/>
      <c r="C31" s="196"/>
      <c r="D31" s="178" t="s">
        <v>44</v>
      </c>
      <c r="E31" s="183">
        <f>IF(D31=$N$6,1,IF(D31=$N$5,2,IF(D31=$N$4,3,IF(D31=$N$3,4,"n/a"))))</f>
        <v>2</v>
      </c>
      <c r="F31" s="567" t="s">
        <v>236</v>
      </c>
      <c r="G31" s="513"/>
      <c r="H31" s="513"/>
      <c r="I31" s="513"/>
      <c r="J31" s="513"/>
      <c r="K31" s="514"/>
      <c r="L31" s="400" t="s">
        <v>100</v>
      </c>
    </row>
    <row r="32" spans="1:14" s="108" customFormat="1" ht="25.5" customHeight="1" thickBot="1" x14ac:dyDescent="0.25">
      <c r="A32" s="199"/>
      <c r="B32" s="200"/>
      <c r="C32" s="42" t="s">
        <v>24</v>
      </c>
      <c r="D32" s="29" t="str">
        <f>IF(E32&lt;1.5,"Low",IF(E32&lt;2.5,"Moderate",IF(E32&lt;3.5,"Substantial",IF(E32&lt;4.5,"High","n/a"))))</f>
        <v>Moderate</v>
      </c>
      <c r="E32" s="155">
        <f>IF(COUNT(E28:E31)=0,"n/a",AVERAGE(E28:E31))</f>
        <v>1.75</v>
      </c>
      <c r="F32" s="30">
        <f>E32</f>
        <v>1.75</v>
      </c>
      <c r="G32" s="227"/>
      <c r="H32" s="31" t="s">
        <v>23</v>
      </c>
      <c r="I32" s="28" t="str">
        <f>D32</f>
        <v>Moderate</v>
      </c>
      <c r="J32" s="32">
        <f>IF(I32=$N$7,"n/a",IF(AND(I32=$N$5,D32=$N$6),1.5,IF(AND(I32=$N$4,D32=$N$5),2.5,IF(AND(I32=$N$3,D32=$N$4),3.5,IF(AND(I32=$N$6,D32=$N$5),1.49,IF(AND(I32=$N$5,D32=$N$4),2.49,IF(AND(I32=$N$4,D32=$N$3),3.49,E32)))))))</f>
        <v>1.75</v>
      </c>
      <c r="K32" s="192" t="s">
        <v>95</v>
      </c>
      <c r="L32" s="398"/>
    </row>
    <row r="33" spans="1:12" s="108" customFormat="1" ht="25.5" customHeight="1" thickBot="1" x14ac:dyDescent="0.25">
      <c r="A33" s="197" t="s">
        <v>53</v>
      </c>
      <c r="B33" s="198"/>
      <c r="C33" s="198"/>
      <c r="D33" s="198"/>
      <c r="E33" s="198"/>
      <c r="F33" s="198"/>
      <c r="G33" s="198"/>
      <c r="H33" s="198"/>
      <c r="I33" s="198"/>
      <c r="J33" s="198"/>
      <c r="K33" s="198"/>
      <c r="L33" s="398"/>
    </row>
    <row r="34" spans="1:12" s="108" customFormat="1" ht="45.75" customHeight="1" x14ac:dyDescent="0.2">
      <c r="A34" s="587" t="s">
        <v>54</v>
      </c>
      <c r="B34" s="588"/>
      <c r="C34" s="49"/>
      <c r="D34" s="50" t="s">
        <v>83</v>
      </c>
      <c r="E34" s="126">
        <f>IF(D34=$N$6,1,IF(D34=$N$5,2,IF(D34=$N$4,3,IF(D34=$N$3,4,"n/a"))))</f>
        <v>1</v>
      </c>
      <c r="F34" s="572" t="s">
        <v>238</v>
      </c>
      <c r="G34" s="572"/>
      <c r="H34" s="572"/>
      <c r="I34" s="572"/>
      <c r="J34" s="572"/>
      <c r="K34" s="572"/>
      <c r="L34" s="400" t="s">
        <v>100</v>
      </c>
    </row>
    <row r="35" spans="1:12" s="108" customFormat="1" ht="33" customHeight="1" x14ac:dyDescent="0.2">
      <c r="A35" s="589" t="s">
        <v>55</v>
      </c>
      <c r="B35" s="503"/>
      <c r="C35" s="49"/>
      <c r="D35" s="179" t="s">
        <v>19</v>
      </c>
      <c r="E35" s="126" t="str">
        <f>IF(D35=$N$6,1,IF(D35=$N$5,2,IF(D35=$N$4,3,IF(D35=$N$3,4,"n/a"))))</f>
        <v>n/a</v>
      </c>
      <c r="F35" s="549" t="s">
        <v>237</v>
      </c>
      <c r="G35" s="550"/>
      <c r="H35" s="550"/>
      <c r="I35" s="550"/>
      <c r="J35" s="550"/>
      <c r="K35" s="551"/>
      <c r="L35" s="398"/>
    </row>
    <row r="36" spans="1:12" s="108" customFormat="1" ht="60.75" customHeight="1" x14ac:dyDescent="0.2">
      <c r="A36" s="587" t="s">
        <v>71</v>
      </c>
      <c r="B36" s="588"/>
      <c r="C36" s="49"/>
      <c r="D36" s="179" t="s">
        <v>19</v>
      </c>
      <c r="E36" s="126" t="str">
        <f>IF(D36=$N$6,1,IF(D36=$N$5,2,IF(D36=$N$4,3,IF(D36=$N$3,4,"n/a"))))</f>
        <v>n/a</v>
      </c>
      <c r="F36" s="549" t="s">
        <v>237</v>
      </c>
      <c r="G36" s="550"/>
      <c r="H36" s="550"/>
      <c r="I36" s="550"/>
      <c r="J36" s="550"/>
      <c r="K36" s="551"/>
      <c r="L36" s="398"/>
    </row>
    <row r="37" spans="1:12" s="108" customFormat="1" ht="60.75" customHeight="1" thickBot="1" x14ac:dyDescent="0.25">
      <c r="A37" s="578" t="s">
        <v>72</v>
      </c>
      <c r="B37" s="579"/>
      <c r="C37" s="201"/>
      <c r="D37" s="178" t="s">
        <v>83</v>
      </c>
      <c r="E37" s="182">
        <f>IF(D37=$N$6,1,IF(D37=$N$5,2,IF(D37=$N$4,3,IF(D37=$N$3,4,"n/a"))))</f>
        <v>1</v>
      </c>
      <c r="F37" s="580" t="s">
        <v>239</v>
      </c>
      <c r="G37" s="496"/>
      <c r="H37" s="496"/>
      <c r="I37" s="496"/>
      <c r="J37" s="496"/>
      <c r="K37" s="581"/>
      <c r="L37" s="398"/>
    </row>
    <row r="38" spans="1:12" s="108" customFormat="1" ht="25.5" customHeight="1" thickBot="1" x14ac:dyDescent="0.25">
      <c r="A38" s="44"/>
      <c r="B38" s="45"/>
      <c r="C38" s="46" t="s">
        <v>24</v>
      </c>
      <c r="D38" s="29" t="str">
        <f>IF(E38&lt;1.5,"Low",IF(E38&lt;2.5,"Moderate",IF(E38&lt;3.5,"Substantial",IF(E38&lt;4.5,"High","n/a"))))</f>
        <v>Low</v>
      </c>
      <c r="E38" s="155">
        <f>IF(COUNT(E34:E37)=0,"n/a",AVERAGE(E34:E37))</f>
        <v>1</v>
      </c>
      <c r="F38" s="30">
        <f>E38</f>
        <v>1</v>
      </c>
      <c r="G38" s="227"/>
      <c r="H38" s="31" t="s">
        <v>23</v>
      </c>
      <c r="I38" s="28" t="str">
        <f>D38</f>
        <v>Low</v>
      </c>
      <c r="J38" s="32">
        <f>IF(I38=$N$7,"n/a",IF(AND(I38=$N$5,D38=$N$6),1.5,IF(AND(I38=$N$4,D38=$N$5),2.5,IF(AND(I38=$N$3,D38=$N$4),3.5,IF(AND(I38=$N$6,D38=$N$5),1.49,IF(AND(I38=$N$5,D38=$N$4),2.49,IF(AND(I38=$N$4,D38=$N$3),3.49,E38)))))))</f>
        <v>1</v>
      </c>
      <c r="K38" s="192" t="s">
        <v>95</v>
      </c>
      <c r="L38" s="398"/>
    </row>
    <row r="39" spans="1:12" s="132" customFormat="1" ht="22.5" customHeight="1" thickBot="1" x14ac:dyDescent="0.25">
      <c r="A39" s="33" t="s">
        <v>194</v>
      </c>
      <c r="B39" s="34"/>
      <c r="C39" s="35"/>
      <c r="D39" s="37"/>
      <c r="E39" s="37"/>
      <c r="F39" s="36"/>
      <c r="G39" s="145"/>
      <c r="H39" s="37"/>
      <c r="I39" s="37"/>
      <c r="J39" s="36"/>
      <c r="K39" s="146"/>
      <c r="L39" s="402"/>
    </row>
    <row r="40" spans="1:12" s="132" customFormat="1" ht="22.5" customHeight="1" x14ac:dyDescent="0.2">
      <c r="A40" s="147" t="s">
        <v>35</v>
      </c>
      <c r="B40" s="148"/>
      <c r="C40" s="148"/>
      <c r="D40" s="148"/>
      <c r="E40" s="148"/>
      <c r="F40" s="148"/>
      <c r="G40" s="148"/>
      <c r="H40" s="148"/>
      <c r="I40" s="148"/>
      <c r="J40" s="148"/>
      <c r="K40" s="148"/>
      <c r="L40" s="402"/>
    </row>
    <row r="41" spans="1:12" s="108" customFormat="1" ht="33.75" customHeight="1" x14ac:dyDescent="0.2">
      <c r="A41" s="508" t="s">
        <v>43</v>
      </c>
      <c r="B41" s="508"/>
      <c r="C41" s="40"/>
      <c r="D41" s="50" t="s">
        <v>44</v>
      </c>
      <c r="E41" s="174">
        <f>IF(D41=$N$6,1,IF(D41=$N$5,2,IF(D41=$N$4,3,IF(D41=$N$3,4,"n/a"))))</f>
        <v>2</v>
      </c>
      <c r="F41" s="513" t="s">
        <v>243</v>
      </c>
      <c r="G41" s="513"/>
      <c r="H41" s="513"/>
      <c r="I41" s="513"/>
      <c r="J41" s="513"/>
      <c r="K41" s="513"/>
      <c r="L41" s="400" t="s">
        <v>100</v>
      </c>
    </row>
    <row r="42" spans="1:12" s="108" customFormat="1" ht="44.25" customHeight="1" thickBot="1" x14ac:dyDescent="0.25">
      <c r="A42" s="575" t="s">
        <v>143</v>
      </c>
      <c r="B42" s="576"/>
      <c r="C42" s="202"/>
      <c r="D42" s="50" t="s">
        <v>5</v>
      </c>
      <c r="E42" s="174">
        <f>IF(D42=$N$6,1,IF(D42=$N$5,2,IF(D42=$N$4,3,IF(D42=$N$3,4,"n/a"))))</f>
        <v>3</v>
      </c>
      <c r="F42" s="513" t="s">
        <v>242</v>
      </c>
      <c r="G42" s="513"/>
      <c r="H42" s="513"/>
      <c r="I42" s="513"/>
      <c r="J42" s="513"/>
      <c r="K42" s="514"/>
      <c r="L42" s="398"/>
    </row>
    <row r="43" spans="1:12" s="132" customFormat="1" ht="30" customHeight="1" thickBot="1" x14ac:dyDescent="0.25">
      <c r="A43" s="573"/>
      <c r="B43" s="574"/>
      <c r="C43" s="38" t="s">
        <v>24</v>
      </c>
      <c r="D43" s="29" t="str">
        <f>IF(E43&lt;1.5,"Low",IF(E43&lt;2.5,"Moderate",IF(E43&lt;3.5,"Substantial",IF(E43&lt;4.5,"High","n/a"))))</f>
        <v>Substantial</v>
      </c>
      <c r="E43" s="155">
        <f>IF(COUNT(E41:E42)=0,"n/a",AVERAGE(E41:E42))</f>
        <v>2.5</v>
      </c>
      <c r="F43" s="30">
        <f>E43</f>
        <v>2.5</v>
      </c>
      <c r="G43" s="227"/>
      <c r="H43" s="31" t="s">
        <v>23</v>
      </c>
      <c r="I43" s="28" t="str">
        <f>D43</f>
        <v>Substantial</v>
      </c>
      <c r="J43" s="32">
        <f>IF(I43=$N$7,"n/a",IF(AND(I43=$N$5,D43=$N$6),1.5,IF(AND(I43=$N$4,D43=$N$5),2.5,IF(AND(I43=$N$3,D43=$N$4),3.5,IF(AND(I43=$N$6,D43=$N$5),1.49,IF(AND(I43=$N$5,D43=$N$4),2.49,IF(AND(I43=$N$4,D43=$N$3),3.49,E43)))))))</f>
        <v>2.5</v>
      </c>
      <c r="K43" s="203" t="s">
        <v>95</v>
      </c>
      <c r="L43" s="405"/>
    </row>
    <row r="44" spans="1:12" s="132" customFormat="1" ht="18" customHeight="1" thickBot="1" x14ac:dyDescent="0.25">
      <c r="A44" s="149" t="s">
        <v>36</v>
      </c>
      <c r="B44" s="150"/>
      <c r="C44" s="150"/>
      <c r="D44" s="151"/>
      <c r="E44" s="151"/>
      <c r="F44" s="151"/>
      <c r="G44" s="151"/>
      <c r="H44" s="151"/>
      <c r="I44" s="151"/>
      <c r="J44" s="151"/>
      <c r="K44" s="151"/>
      <c r="L44" s="402"/>
    </row>
    <row r="45" spans="1:12" s="137" customFormat="1" ht="30.75" customHeight="1" x14ac:dyDescent="0.2">
      <c r="A45" s="508" t="s">
        <v>144</v>
      </c>
      <c r="B45" s="603"/>
      <c r="C45" s="40"/>
      <c r="D45" s="50" t="s">
        <v>19</v>
      </c>
      <c r="E45" s="174" t="str">
        <f>IF(D45=$N$6,1,IF(D45=$N$5,2,IF(D45=$N$4,3,IF(D45=$N$3,4,"n/a"))))</f>
        <v>n/a</v>
      </c>
      <c r="F45" s="552" t="s">
        <v>16</v>
      </c>
      <c r="G45" s="553"/>
      <c r="H45" s="553"/>
      <c r="I45" s="553"/>
      <c r="J45" s="553"/>
      <c r="K45" s="554"/>
      <c r="L45" s="398"/>
    </row>
    <row r="46" spans="1:12" s="137" customFormat="1" ht="21" customHeight="1" x14ac:dyDescent="0.2">
      <c r="A46" s="577" t="s">
        <v>41</v>
      </c>
      <c r="B46" s="505"/>
      <c r="C46" s="40"/>
      <c r="D46" s="50" t="s">
        <v>83</v>
      </c>
      <c r="E46" s="174">
        <f>IF(D46=$N$6,1,IF(D46=$N$5,2,IF(D46=$N$4,3,IF(D46=$N$3,4,"n/a"))))</f>
        <v>1</v>
      </c>
      <c r="F46" s="556" t="s">
        <v>244</v>
      </c>
      <c r="G46" s="556"/>
      <c r="H46" s="556"/>
      <c r="I46" s="556"/>
      <c r="J46" s="556"/>
      <c r="K46" s="556"/>
      <c r="L46" s="398"/>
    </row>
    <row r="47" spans="1:12" s="108" customFormat="1" ht="20.25" customHeight="1" x14ac:dyDescent="0.2">
      <c r="A47" s="577" t="s">
        <v>146</v>
      </c>
      <c r="B47" s="505"/>
      <c r="C47" s="40"/>
      <c r="D47" s="50" t="s">
        <v>83</v>
      </c>
      <c r="E47" s="174">
        <f>IF(D47=$N$6,1,IF(D47=$N$5,2,IF(D47=$N$4,3,IF(D47=$N$3,4,"n/a"))))</f>
        <v>1</v>
      </c>
      <c r="F47" s="550" t="s">
        <v>245</v>
      </c>
      <c r="G47" s="550"/>
      <c r="H47" s="550"/>
      <c r="I47" s="550"/>
      <c r="J47" s="550"/>
      <c r="K47" s="550"/>
      <c r="L47" s="398"/>
    </row>
    <row r="48" spans="1:12" s="108" customFormat="1" ht="31.5" customHeight="1" thickBot="1" x14ac:dyDescent="0.25">
      <c r="A48" s="575" t="s">
        <v>147</v>
      </c>
      <c r="B48" s="576"/>
      <c r="C48" s="204"/>
      <c r="D48" s="178" t="s">
        <v>44</v>
      </c>
      <c r="E48" s="174">
        <f>IF(D48=$N$6,1,IF(D48=$N$5,2,IF(D48=$N$4,3,IF(D48=$N$3,4,"n/a"))))</f>
        <v>2</v>
      </c>
      <c r="F48" s="497" t="s">
        <v>246</v>
      </c>
      <c r="G48" s="498"/>
      <c r="H48" s="498"/>
      <c r="I48" s="498"/>
      <c r="J48" s="498"/>
      <c r="K48" s="499"/>
      <c r="L48" s="398"/>
    </row>
    <row r="49" spans="1:19" s="132" customFormat="1" ht="32.25" customHeight="1" thickBot="1" x14ac:dyDescent="0.25">
      <c r="A49" s="574"/>
      <c r="B49" s="604"/>
      <c r="C49" s="38" t="s">
        <v>24</v>
      </c>
      <c r="D49" s="29" t="str">
        <f>IF(E49&lt;1.5,"Low",IF(E49&lt;2.5,"Moderate",IF(E49&lt;3.5,"Substantial",IF(E49&lt;4.5,"High","n/a"))))</f>
        <v>Low</v>
      </c>
      <c r="E49" s="155">
        <f>IF(COUNT(E45:E48)=0,"n/a",AVERAGE(E45:E48))</f>
        <v>1.3333333333333333</v>
      </c>
      <c r="F49" s="51">
        <f>E49</f>
        <v>1.3333333333333333</v>
      </c>
      <c r="G49" s="227"/>
      <c r="H49" s="52" t="s">
        <v>23</v>
      </c>
      <c r="I49" s="347" t="str">
        <f>D49</f>
        <v>Low</v>
      </c>
      <c r="J49" s="93">
        <f>IF(I49=$N$7,"n/a",IF(AND(I49=$N$5,D49=$N$6),1.5,IF(AND(I49=$N$4,D49=$N$5),2.5,IF(AND(I49=$N$3,D49=$N$4),3.5,IF(AND(I49=$N$6,D49=$N$5),1.49,IF(AND(I49=$N$5,D49=$N$4),2.49,IF(AND(I49=$N$4,D49=$N$3),3.49,E49)))))))</f>
        <v>1.3333333333333333</v>
      </c>
      <c r="K49" s="94" t="s">
        <v>95</v>
      </c>
      <c r="L49" s="402"/>
    </row>
    <row r="50" spans="1:19" s="132" customFormat="1" ht="22.5" customHeight="1" thickBot="1" x14ac:dyDescent="0.25">
      <c r="A50" s="152" t="s">
        <v>150</v>
      </c>
      <c r="B50" s="153"/>
      <c r="C50" s="180"/>
      <c r="D50" s="180"/>
      <c r="E50" s="181"/>
      <c r="F50" s="154"/>
      <c r="G50" s="154"/>
      <c r="H50" s="154"/>
      <c r="I50" s="154"/>
      <c r="J50" s="154"/>
      <c r="K50" s="154"/>
      <c r="L50" s="402"/>
    </row>
    <row r="51" spans="1:19" s="132" customFormat="1" ht="34.5" customHeight="1" x14ac:dyDescent="0.2">
      <c r="A51" s="517" t="s">
        <v>149</v>
      </c>
      <c r="B51" s="517"/>
      <c r="C51" s="204"/>
      <c r="D51" s="179" t="s">
        <v>19</v>
      </c>
      <c r="E51" s="173" t="str">
        <f>IF(D51=$N$6,1,IF(D51=$N$5,2,IF(D51=$N$4,3,IF(D51=$N$3,4,"n/a"))))</f>
        <v>n/a</v>
      </c>
      <c r="F51" s="552" t="s">
        <v>247</v>
      </c>
      <c r="G51" s="553"/>
      <c r="H51" s="553"/>
      <c r="I51" s="553"/>
      <c r="J51" s="553"/>
      <c r="K51" s="554"/>
      <c r="L51" s="402"/>
    </row>
    <row r="52" spans="1:19" s="132" customFormat="1" ht="34.5" customHeight="1" x14ac:dyDescent="0.2">
      <c r="A52" s="517" t="s">
        <v>145</v>
      </c>
      <c r="B52" s="517"/>
      <c r="C52" s="204"/>
      <c r="D52" s="179" t="s">
        <v>44</v>
      </c>
      <c r="E52" s="173">
        <f>IF(D52=$N$6,1,IF(D52=$N$5,2,IF(D52=$N$4,3,IF(D52=$N$3,4,"n/a"))))</f>
        <v>2</v>
      </c>
      <c r="F52" s="549" t="s">
        <v>292</v>
      </c>
      <c r="G52" s="550"/>
      <c r="H52" s="550"/>
      <c r="I52" s="550"/>
      <c r="J52" s="550"/>
      <c r="K52" s="551"/>
      <c r="L52" s="402"/>
    </row>
    <row r="53" spans="1:19" s="132" customFormat="1" ht="24.75" customHeight="1" x14ac:dyDescent="0.2">
      <c r="A53" s="508" t="s">
        <v>148</v>
      </c>
      <c r="B53" s="508"/>
      <c r="C53" s="40"/>
      <c r="D53" s="179" t="s">
        <v>44</v>
      </c>
      <c r="E53" s="173">
        <f>IF(D53=$N$6,1,IF(D53=$N$5,2,IF(D53=$N$4,3,IF(D53=$N$3,4,"n/a"))))</f>
        <v>2</v>
      </c>
      <c r="F53" s="555" t="s">
        <v>248</v>
      </c>
      <c r="G53" s="556"/>
      <c r="H53" s="556"/>
      <c r="I53" s="556"/>
      <c r="J53" s="556"/>
      <c r="K53" s="557"/>
      <c r="L53" s="402"/>
    </row>
    <row r="54" spans="1:19" s="132" customFormat="1" ht="21" customHeight="1" x14ac:dyDescent="0.2">
      <c r="A54" s="517" t="s">
        <v>151</v>
      </c>
      <c r="B54" s="517"/>
      <c r="C54" s="204"/>
      <c r="D54" s="50" t="s">
        <v>4</v>
      </c>
      <c r="E54" s="182">
        <f>IF(D54=$N$6,1,IF(D54=$N$5,2,IF(D54=$N$4,3,IF(D54=$N$3,4,"n/a"))))</f>
        <v>4</v>
      </c>
      <c r="F54" s="549" t="s">
        <v>249</v>
      </c>
      <c r="G54" s="513"/>
      <c r="H54" s="550"/>
      <c r="I54" s="550"/>
      <c r="J54" s="550"/>
      <c r="K54" s="551"/>
      <c r="L54" s="402"/>
    </row>
    <row r="55" spans="1:19" s="132" customFormat="1" ht="34.5" customHeight="1" thickBot="1" x14ac:dyDescent="0.25">
      <c r="A55" s="508" t="s">
        <v>152</v>
      </c>
      <c r="B55" s="508"/>
      <c r="C55" s="40"/>
      <c r="D55" s="179" t="s">
        <v>44</v>
      </c>
      <c r="E55" s="174">
        <f>IF(D55=$N$6,1,IF(D55=$N$5,2,IF(D55=$N$4,3,IF(D55=$N$3,4,"n/a"))))</f>
        <v>2</v>
      </c>
      <c r="F55" s="550" t="s">
        <v>250</v>
      </c>
      <c r="G55" s="550"/>
      <c r="H55" s="550"/>
      <c r="I55" s="550"/>
      <c r="J55" s="513"/>
      <c r="K55" s="550"/>
      <c r="L55" s="402"/>
    </row>
    <row r="56" spans="1:19" s="137" customFormat="1" ht="28.5" customHeight="1" thickBot="1" x14ac:dyDescent="0.25">
      <c r="A56" s="568"/>
      <c r="B56" s="569"/>
      <c r="C56" s="38" t="s">
        <v>24</v>
      </c>
      <c r="D56" s="29" t="str">
        <f>IF(E56&lt;1.5,"Low",IF(E56&lt;2.5,"Moderate",IF(E56&lt;3.5,"Substantial",IF(E56&lt;4.5,"High","n/a"))))</f>
        <v>Substantial</v>
      </c>
      <c r="E56" s="155">
        <f>IF(COUNT(E51:E55)=0,"n/a",AVERAGE(E51:E55))</f>
        <v>2.5</v>
      </c>
      <c r="F56" s="30">
        <f>E56</f>
        <v>2.5</v>
      </c>
      <c r="G56" s="227"/>
      <c r="H56" s="31" t="s">
        <v>23</v>
      </c>
      <c r="I56" s="28" t="str">
        <f>D56</f>
        <v>Substantial</v>
      </c>
      <c r="J56" s="32">
        <f>IF(I56=$N$7,"n/a",IF(AND(I56=$N$5,D56=$N$6),1.5,IF(AND(I56=$N$4,D56=$N$5),2.5,IF(AND(I56=$N$3,D56=$N$4),3.5,IF(AND(I56=$N$6,D56=$N$5),1.49,IF(AND(I56=$N$5,D56=$N$4),2.49,IF(AND(I56=$N$4,D56=$N$3),3.49,E56)))))))</f>
        <v>2.5</v>
      </c>
      <c r="K56" s="91" t="s">
        <v>95</v>
      </c>
      <c r="L56" s="398"/>
    </row>
    <row r="57" spans="1:19" s="108" customFormat="1" ht="19.5" customHeight="1" thickBot="1" x14ac:dyDescent="0.25">
      <c r="A57" s="149" t="s">
        <v>153</v>
      </c>
      <c r="B57" s="156"/>
      <c r="C57" s="205"/>
      <c r="D57" s="157"/>
      <c r="E57" s="157"/>
      <c r="F57" s="157"/>
      <c r="G57" s="157"/>
      <c r="H57" s="157"/>
      <c r="I57" s="157"/>
      <c r="J57" s="157"/>
      <c r="K57" s="157"/>
      <c r="L57" s="398"/>
    </row>
    <row r="58" spans="1:19" s="132" customFormat="1" ht="32.25" customHeight="1" x14ac:dyDescent="0.2">
      <c r="A58" s="508" t="s">
        <v>40</v>
      </c>
      <c r="B58" s="508"/>
      <c r="C58" s="40"/>
      <c r="D58" s="177" t="s">
        <v>44</v>
      </c>
      <c r="E58" s="182">
        <f>IF(D58=$N$6,1,IF(D58=$N$5,2,IF(D58=$N$4,3,IF(D58=$N$3,4,"n/a"))))</f>
        <v>2</v>
      </c>
      <c r="F58" s="562" t="s">
        <v>252</v>
      </c>
      <c r="G58" s="563"/>
      <c r="H58" s="563"/>
      <c r="I58" s="563"/>
      <c r="J58" s="563"/>
      <c r="K58" s="564"/>
      <c r="L58" s="402"/>
    </row>
    <row r="59" spans="1:19" s="132" customFormat="1" ht="32.25" customHeight="1" x14ac:dyDescent="0.2">
      <c r="A59" s="508" t="s">
        <v>37</v>
      </c>
      <c r="B59" s="508"/>
      <c r="C59" s="40"/>
      <c r="D59" s="50" t="s">
        <v>44</v>
      </c>
      <c r="E59" s="126">
        <f>IF(D59=$N$6,1,IF(D59=$N$5,2,IF(D59=$N$4,3,IF(D59=$N$3,4,"n/a"))))</f>
        <v>2</v>
      </c>
      <c r="F59" s="549" t="s">
        <v>251</v>
      </c>
      <c r="G59" s="550"/>
      <c r="H59" s="550"/>
      <c r="I59" s="550"/>
      <c r="J59" s="550"/>
      <c r="K59" s="551"/>
      <c r="L59" s="402"/>
    </row>
    <row r="60" spans="1:19" s="132" customFormat="1" ht="48.75" customHeight="1" x14ac:dyDescent="0.2">
      <c r="A60" s="508" t="s">
        <v>38</v>
      </c>
      <c r="B60" s="508"/>
      <c r="C60" s="40"/>
      <c r="D60" s="50" t="s">
        <v>19</v>
      </c>
      <c r="E60" s="126" t="str">
        <f>IF(D60=$N$6,1,IF(D60=$N$5,2,IF(D60=$N$4,3,IF(D60=$N$3,4,"n/a"))))</f>
        <v>n/a</v>
      </c>
      <c r="F60" s="549" t="s">
        <v>253</v>
      </c>
      <c r="G60" s="550"/>
      <c r="H60" s="550"/>
      <c r="I60" s="550"/>
      <c r="J60" s="550"/>
      <c r="K60" s="551"/>
      <c r="L60" s="406"/>
    </row>
    <row r="61" spans="1:19" s="132" customFormat="1" ht="21" customHeight="1" thickBot="1" x14ac:dyDescent="0.25">
      <c r="A61" s="517" t="s">
        <v>39</v>
      </c>
      <c r="B61" s="517"/>
      <c r="C61" s="204"/>
      <c r="D61" s="187" t="s">
        <v>19</v>
      </c>
      <c r="E61" s="186" t="str">
        <f>IF(D61=$N$6,1,IF(D61=$N$5,2,IF(D61=$N$4,3,IF(D61=$N$3,4,"n/a"))))</f>
        <v>n/a</v>
      </c>
      <c r="F61" s="497" t="s">
        <v>16</v>
      </c>
      <c r="G61" s="498"/>
      <c r="H61" s="498"/>
      <c r="I61" s="498"/>
      <c r="J61" s="498"/>
      <c r="K61" s="499"/>
      <c r="L61" s="402"/>
    </row>
    <row r="62" spans="1:19" s="137" customFormat="1" ht="28.5" customHeight="1" thickBot="1" x14ac:dyDescent="0.25">
      <c r="A62" s="518"/>
      <c r="B62" s="519"/>
      <c r="C62" s="38" t="s">
        <v>24</v>
      </c>
      <c r="D62" s="29" t="str">
        <f>IF(E62&lt;1.5,"Low",IF(E62&lt;2.5,"Moderate",IF(E62&lt;3.5,"Substantial",IF(E62&lt;4.5,"High","n/a"))))</f>
        <v>Moderate</v>
      </c>
      <c r="E62" s="155">
        <f>IF(COUNT(E58:E61)=0,"n/a",AVERAGE(E58:E61))</f>
        <v>2</v>
      </c>
      <c r="F62" s="51">
        <f>E62</f>
        <v>2</v>
      </c>
      <c r="G62" s="128"/>
      <c r="H62" s="52" t="s">
        <v>23</v>
      </c>
      <c r="I62" s="347" t="str">
        <f>D62</f>
        <v>Moderate</v>
      </c>
      <c r="J62" s="93">
        <f>IF(I62=$N$7,"n/a",IF(AND(I62=$N$5,D62=$N$6),1.5,IF(AND(I62=$N$4,D62=$N$5),2.5,IF(AND(I62=$N$3,D62=$N$4),3.5,IF(AND(I62=$N$6,D62=$N$5),1.49,IF(AND(I62=$N$5,D62=$N$4),2.49,IF(AND(I62=$N$4,D62=$N$3),3.49,E62)))))))</f>
        <v>2</v>
      </c>
      <c r="K62" s="348" t="s">
        <v>95</v>
      </c>
      <c r="L62" s="398"/>
    </row>
    <row r="63" spans="1:19" s="108" customFormat="1" ht="21.75" customHeight="1" x14ac:dyDescent="0.2">
      <c r="A63" s="209" t="s">
        <v>154</v>
      </c>
      <c r="B63" s="148"/>
      <c r="C63" s="156"/>
      <c r="D63" s="148"/>
      <c r="E63" s="205"/>
      <c r="F63" s="205"/>
      <c r="G63" s="205"/>
      <c r="H63" s="205"/>
      <c r="I63" s="205"/>
      <c r="J63" s="205"/>
      <c r="K63" s="208"/>
      <c r="L63" s="398"/>
    </row>
    <row r="64" spans="1:19" s="158" customFormat="1" ht="47.25" customHeight="1" x14ac:dyDescent="0.2">
      <c r="A64" s="504" t="s">
        <v>155</v>
      </c>
      <c r="B64" s="505"/>
      <c r="C64" s="40"/>
      <c r="D64" s="206" t="s">
        <v>83</v>
      </c>
      <c r="E64" s="207">
        <f>IF(D64=$N$6,1,IF(D64=$N$5,2,IF(D64=$N$4,3,IF(D64=$N$3,4,"n/a"))))</f>
        <v>1</v>
      </c>
      <c r="F64" s="496" t="s">
        <v>255</v>
      </c>
      <c r="G64" s="496"/>
      <c r="H64" s="496"/>
      <c r="I64" s="496"/>
      <c r="J64" s="496"/>
      <c r="K64" s="496"/>
      <c r="L64" s="407"/>
      <c r="S64" s="159"/>
    </row>
    <row r="65" spans="1:19" s="158" customFormat="1" ht="48.75" customHeight="1" thickBot="1" x14ac:dyDescent="0.25">
      <c r="A65" s="509" t="s">
        <v>156</v>
      </c>
      <c r="B65" s="510"/>
      <c r="C65" s="202"/>
      <c r="D65" s="176" t="s">
        <v>19</v>
      </c>
      <c r="E65" s="174" t="str">
        <f>IF(D65=$N$6,1,IF(D65=$N$5,2,IF(D65=$N$4,3,IF(D65=$N$3,4,"n/a"))))</f>
        <v>n/a</v>
      </c>
      <c r="F65" s="497" t="s">
        <v>254</v>
      </c>
      <c r="G65" s="498"/>
      <c r="H65" s="498"/>
      <c r="I65" s="498"/>
      <c r="J65" s="498"/>
      <c r="K65" s="499"/>
      <c r="L65" s="407"/>
      <c r="S65" s="159"/>
    </row>
    <row r="66" spans="1:19" s="158" customFormat="1" ht="30" customHeight="1" thickBot="1" x14ac:dyDescent="0.25">
      <c r="A66" s="506"/>
      <c r="B66" s="507"/>
      <c r="C66" s="38" t="s">
        <v>24</v>
      </c>
      <c r="D66" s="29" t="str">
        <f>IF(E66&lt;1.5,"Low",IF(E66&lt;2.5,"Moderate",IF(E66&lt;3.5,"Substantial",IF(E66&lt;4.5,"High","n/a"))))</f>
        <v>Low</v>
      </c>
      <c r="E66" s="155">
        <f>IF(COUNT(E64:E65)=0,"n/a",AVERAGE(E64:E65))</f>
        <v>1</v>
      </c>
      <c r="F66" s="51">
        <f>E66</f>
        <v>1</v>
      </c>
      <c r="G66" s="227"/>
      <c r="H66" s="52" t="s">
        <v>23</v>
      </c>
      <c r="I66" s="347" t="str">
        <f>D66</f>
        <v>Low</v>
      </c>
      <c r="J66" s="93">
        <f>IF(I66=$N$7,"n/a",IF(AND(I66=$N$5,D66=$N$6),1.5,IF(AND(I66=$N$4,D66=$N$5),2.5,IF(AND(I66=$N$3,D66=$N$4),3.5,IF(AND(I66=$N$6,D66=$N$5),1.49,IF(AND(I66=$N$5,D66=$N$4),2.49,IF(AND(I66=$N$4,D66=$N$3),3.49,E66)))))))</f>
        <v>1</v>
      </c>
      <c r="K66" s="349" t="s">
        <v>95</v>
      </c>
      <c r="L66" s="408"/>
      <c r="S66" s="159"/>
    </row>
    <row r="67" spans="1:19" s="162" customFormat="1" ht="24.75" customHeight="1" thickBot="1" x14ac:dyDescent="0.25">
      <c r="A67" s="160" t="s">
        <v>217</v>
      </c>
      <c r="B67" s="161"/>
      <c r="C67" s="219"/>
      <c r="D67" s="219"/>
      <c r="E67" s="219"/>
      <c r="F67" s="219"/>
      <c r="G67" s="219"/>
      <c r="H67" s="219"/>
      <c r="I67" s="219"/>
      <c r="J67" s="219"/>
      <c r="K67" s="220"/>
      <c r="L67" s="400" t="s">
        <v>100</v>
      </c>
      <c r="Q67" s="163"/>
    </row>
    <row r="68" spans="1:19" s="164" customFormat="1" ht="23.25" customHeight="1" x14ac:dyDescent="0.2">
      <c r="A68" s="213" t="s">
        <v>45</v>
      </c>
      <c r="B68" s="214"/>
      <c r="C68" s="216"/>
      <c r="D68" s="217"/>
      <c r="E68" s="217"/>
      <c r="F68" s="217"/>
      <c r="G68" s="217"/>
      <c r="H68" s="217"/>
      <c r="I68" s="217"/>
      <c r="J68" s="217"/>
      <c r="K68" s="218"/>
      <c r="L68" s="407"/>
    </row>
    <row r="69" spans="1:19" s="164" customFormat="1" ht="24.75" customHeight="1" x14ac:dyDescent="0.2">
      <c r="A69" s="531" t="s">
        <v>56</v>
      </c>
      <c r="B69" s="602"/>
      <c r="C69" s="235"/>
      <c r="D69" s="236" t="s">
        <v>4</v>
      </c>
      <c r="E69" s="126">
        <f>IF(D69=$N$6,1,IF(D69=$N$5,2,IF(D69=$N$4,3,IF(D69=$N$3,4,"n/a"))))</f>
        <v>4</v>
      </c>
      <c r="F69" s="526" t="s">
        <v>257</v>
      </c>
      <c r="G69" s="526"/>
      <c r="H69" s="526"/>
      <c r="I69" s="526"/>
      <c r="J69" s="526"/>
      <c r="K69" s="526"/>
      <c r="L69" s="400" t="s">
        <v>100</v>
      </c>
    </row>
    <row r="70" spans="1:19" s="164" customFormat="1" ht="33.75" customHeight="1" thickBot="1" x14ac:dyDescent="0.25">
      <c r="A70" s="511" t="s">
        <v>57</v>
      </c>
      <c r="B70" s="512"/>
      <c r="C70" s="237"/>
      <c r="D70" s="176" t="s">
        <v>5</v>
      </c>
      <c r="E70" s="186">
        <f>IF(D70=$N$6,1,IF(D70=$N$5,2,IF(D70=$N$4,3,IF(D70=$N$3,4,"n/a"))))</f>
        <v>3</v>
      </c>
      <c r="F70" s="520" t="s">
        <v>259</v>
      </c>
      <c r="G70" s="521"/>
      <c r="H70" s="520"/>
      <c r="I70" s="520"/>
      <c r="J70" s="521"/>
      <c r="K70" s="520"/>
      <c r="L70" s="400" t="s">
        <v>100</v>
      </c>
    </row>
    <row r="71" spans="1:19" s="164" customFormat="1" ht="27" customHeight="1" thickBot="1" x14ac:dyDescent="0.25">
      <c r="A71" s="515"/>
      <c r="B71" s="516"/>
      <c r="C71" s="223" t="s">
        <v>24</v>
      </c>
      <c r="D71" s="48" t="str">
        <f>IF(E71&lt;1.5,"Low",IF(E71&lt;2.5,"Moderate",IF(E71&lt;3.5,"Substantial",IF(E71&lt;4.5,"High","n/a"))))</f>
        <v>High</v>
      </c>
      <c r="E71" s="155">
        <f>IF(COUNT(E69:E70)=0,"n/a",AVERAGE(E69:E70))</f>
        <v>3.5</v>
      </c>
      <c r="F71" s="30">
        <f>E71</f>
        <v>3.5</v>
      </c>
      <c r="G71" s="227"/>
      <c r="H71" s="31" t="s">
        <v>23</v>
      </c>
      <c r="I71" s="28" t="str">
        <f>D71</f>
        <v>High</v>
      </c>
      <c r="J71" s="32">
        <f>IF(I71=$N$7,"n/a",IF(AND(I71=$N$5,D71=$N$6),1.5,IF(AND(I71=$N$4,D71=$N$5),2.5,IF(AND(I71=$N$3,D71=$N$4),3.5,IF(AND(I71=$N$6,D71=$N$5),1.49,IF(AND(I71=$N$5,D71=$N$4),2.49,IF(AND(I71=$N$4,D71=$N$3),3.49,E71)))))))</f>
        <v>3.5</v>
      </c>
      <c r="K71" s="192" t="s">
        <v>95</v>
      </c>
      <c r="L71" s="407"/>
    </row>
    <row r="72" spans="1:19" s="164" customFormat="1" ht="20.25" customHeight="1" x14ac:dyDescent="0.2">
      <c r="A72" s="335" t="s">
        <v>46</v>
      </c>
      <c r="B72" s="216"/>
      <c r="C72" s="217"/>
      <c r="D72" s="210"/>
      <c r="E72" s="211"/>
      <c r="F72" s="217"/>
      <c r="G72" s="217"/>
      <c r="H72" s="217"/>
      <c r="I72" s="217"/>
      <c r="J72" s="217"/>
      <c r="K72" s="218"/>
      <c r="L72" s="407"/>
    </row>
    <row r="73" spans="1:19" s="164" customFormat="1" ht="36" customHeight="1" x14ac:dyDescent="0.2">
      <c r="A73" s="500" t="s">
        <v>78</v>
      </c>
      <c r="B73" s="501"/>
      <c r="C73" s="238"/>
      <c r="D73" s="179" t="s">
        <v>4</v>
      </c>
      <c r="E73" s="126">
        <f>IF(D73=$N$6,1,IF(D73=$N$5,2,IF(D73=$N$4,3,IF(D73=$N$3,4,"n/a"))))</f>
        <v>4</v>
      </c>
      <c r="F73" s="607" t="s">
        <v>258</v>
      </c>
      <c r="G73" s="520"/>
      <c r="H73" s="520"/>
      <c r="I73" s="520"/>
      <c r="J73" s="520"/>
      <c r="K73" s="608"/>
      <c r="L73" s="400"/>
    </row>
    <row r="74" spans="1:19" s="164" customFormat="1" ht="33.75" customHeight="1" thickBot="1" x14ac:dyDescent="0.25">
      <c r="A74" s="511" t="s">
        <v>61</v>
      </c>
      <c r="B74" s="512"/>
      <c r="C74" s="239"/>
      <c r="D74" s="178" t="s">
        <v>44</v>
      </c>
      <c r="E74" s="186">
        <f>IF(D74=$N$6,1,IF(D74=$N$5,2,IF(D74=$N$4,3,IF(D74=$N$3,4,"n/a"))))</f>
        <v>2</v>
      </c>
      <c r="F74" s="599" t="s">
        <v>264</v>
      </c>
      <c r="G74" s="600"/>
      <c r="H74" s="600"/>
      <c r="I74" s="600"/>
      <c r="J74" s="600"/>
      <c r="K74" s="620"/>
      <c r="L74" s="400" t="s">
        <v>100</v>
      </c>
    </row>
    <row r="75" spans="1:19" s="164" customFormat="1" ht="25.5" customHeight="1" thickBot="1" x14ac:dyDescent="0.25">
      <c r="A75" s="527"/>
      <c r="B75" s="528"/>
      <c r="C75" s="47" t="s">
        <v>24</v>
      </c>
      <c r="D75" s="29" t="str">
        <f>IF(E75&lt;1.5,"Low",IF(E75&lt;2.5,"Moderate",IF(E75&lt;3.5,"Substantial",IF(E75&lt;4.5,"High","n/a"))))</f>
        <v>Substantial</v>
      </c>
      <c r="E75" s="155">
        <f>IF(COUNT(E73:E74)=0,"n/a",AVERAGE(E73:E74))</f>
        <v>3</v>
      </c>
      <c r="F75" s="51">
        <f>E75</f>
        <v>3</v>
      </c>
      <c r="G75" s="227"/>
      <c r="H75" s="52" t="s">
        <v>23</v>
      </c>
      <c r="I75" s="347" t="str">
        <f>D75</f>
        <v>Substantial</v>
      </c>
      <c r="J75" s="93">
        <f>IF(I75=$N$7,"n/a",IF(AND(I75=$N$5,D75=$N$6),1.5,IF(AND(I75=$N$4,D75=$N$5),2.5,IF(AND(I75=$N$3,D75=$N$4),3.5,IF(AND(I75=$N$6,D75=$N$5),1.49,IF(AND(I75=$N$5,D75=$N$4),2.49,IF(AND(I75=$N$4,D75=$N$3),3.49,E75)))))))</f>
        <v>3</v>
      </c>
      <c r="K75" s="94" t="s">
        <v>95</v>
      </c>
      <c r="L75" s="407"/>
    </row>
    <row r="76" spans="1:19" s="164" customFormat="1" ht="21" customHeight="1" x14ac:dyDescent="0.2">
      <c r="A76" s="213" t="s">
        <v>58</v>
      </c>
      <c r="B76" s="214"/>
      <c r="C76" s="210"/>
      <c r="D76" s="210"/>
      <c r="E76" s="210"/>
      <c r="F76" s="210"/>
      <c r="G76" s="210"/>
      <c r="H76" s="210"/>
      <c r="I76" s="210"/>
      <c r="J76" s="210"/>
      <c r="K76" s="212"/>
      <c r="L76" s="407"/>
    </row>
    <row r="77" spans="1:19" s="164" customFormat="1" ht="35.25" customHeight="1" x14ac:dyDescent="0.2">
      <c r="A77" s="531" t="s">
        <v>59</v>
      </c>
      <c r="B77" s="602"/>
      <c r="C77" s="240"/>
      <c r="D77" s="179" t="s">
        <v>5</v>
      </c>
      <c r="E77" s="126">
        <f>IF(D77=$N$6,1,IF(D77=$N$5,2,IF(D77=$N$4,3,IF(D77=$N$3,4,"n/a"))))</f>
        <v>3</v>
      </c>
      <c r="F77" s="526" t="s">
        <v>260</v>
      </c>
      <c r="G77" s="526"/>
      <c r="H77" s="526"/>
      <c r="I77" s="526"/>
      <c r="J77" s="526"/>
      <c r="K77" s="526"/>
      <c r="L77" s="407"/>
    </row>
    <row r="78" spans="1:19" s="164" customFormat="1" ht="26.25" customHeight="1" x14ac:dyDescent="0.2">
      <c r="A78" s="531" t="s">
        <v>60</v>
      </c>
      <c r="B78" s="532"/>
      <c r="C78" s="238"/>
      <c r="D78" s="50" t="s">
        <v>83</v>
      </c>
      <c r="E78" s="126">
        <f>IF(D78=$N$6,1,IF(D78=$N$5,2,IF(D78=$N$4,3,IF(D78=$N$3,4,"n/a"))))</f>
        <v>1</v>
      </c>
      <c r="F78" s="520" t="s">
        <v>261</v>
      </c>
      <c r="G78" s="520"/>
      <c r="H78" s="520"/>
      <c r="I78" s="520"/>
      <c r="J78" s="520"/>
      <c r="K78" s="520"/>
      <c r="L78" s="400" t="s">
        <v>100</v>
      </c>
    </row>
    <row r="79" spans="1:19" s="164" customFormat="1" ht="24" customHeight="1" thickBot="1" x14ac:dyDescent="0.25">
      <c r="A79" s="531" t="s">
        <v>79</v>
      </c>
      <c r="B79" s="532"/>
      <c r="C79" s="241"/>
      <c r="D79" s="178" t="s">
        <v>5</v>
      </c>
      <c r="E79" s="186">
        <f>IF(D79=$N$6,1,IF(D79=$N$5,2,IF(D79=$N$4,3,IF(D79=$N$3,4,"n/a"))))</f>
        <v>3</v>
      </c>
      <c r="F79" s="520" t="s">
        <v>297</v>
      </c>
      <c r="G79" s="521"/>
      <c r="H79" s="520"/>
      <c r="I79" s="520"/>
      <c r="J79" s="521"/>
      <c r="K79" s="520"/>
      <c r="L79" s="400" t="s">
        <v>100</v>
      </c>
    </row>
    <row r="80" spans="1:19" s="164" customFormat="1" ht="27.75" customHeight="1" thickBot="1" x14ac:dyDescent="0.25">
      <c r="A80" s="527"/>
      <c r="B80" s="528"/>
      <c r="C80" s="47" t="s">
        <v>24</v>
      </c>
      <c r="D80" s="29" t="str">
        <f>IF(E80&lt;1.5,"Low",IF(E80&lt;2.5,"Moderate",IF(E80&lt;3.5,"Substantial",IF(E80&lt;4.5,"High","n/a"))))</f>
        <v>Moderate</v>
      </c>
      <c r="E80" s="155">
        <f>IF(COUNT(E77:E79)=0,"n/a",AVERAGE(E77:E79))</f>
        <v>2.3333333333333335</v>
      </c>
      <c r="F80" s="30">
        <f>E80</f>
        <v>2.3333333333333335</v>
      </c>
      <c r="G80" s="227"/>
      <c r="H80" s="31" t="s">
        <v>23</v>
      </c>
      <c r="I80" s="28" t="str">
        <f>D80</f>
        <v>Moderate</v>
      </c>
      <c r="J80" s="32">
        <f>IF(I80=$N$7,"n/a",IF(AND(I80=$N$5,D80=$N$6),1.5,IF(AND(I80=$N$4,D80=$N$5),2.5,IF(AND(I80=$N$3,D80=$N$4),3.5,IF(AND(I80=$N$6,D80=$N$5),1.49,IF(AND(I80=$N$5,D80=$N$4),2.49,IF(AND(I80=$N$4,D80=$N$3),3.49,E80)))))))</f>
        <v>2.3333333333333335</v>
      </c>
      <c r="K80" s="91" t="s">
        <v>95</v>
      </c>
      <c r="L80" s="407"/>
    </row>
    <row r="81" spans="1:17" s="164" customFormat="1" ht="21" customHeight="1" x14ac:dyDescent="0.2">
      <c r="A81" s="215" t="s">
        <v>62</v>
      </c>
      <c r="B81" s="210"/>
      <c r="C81" s="210"/>
      <c r="D81" s="210"/>
      <c r="E81" s="210"/>
      <c r="F81" s="210"/>
      <c r="G81" s="210"/>
      <c r="H81" s="210"/>
      <c r="I81" s="210"/>
      <c r="J81" s="210"/>
      <c r="K81" s="212"/>
      <c r="L81" s="407"/>
    </row>
    <row r="82" spans="1:17" s="164" customFormat="1" ht="34.5" customHeight="1" x14ac:dyDescent="0.2">
      <c r="A82" s="531" t="s">
        <v>81</v>
      </c>
      <c r="B82" s="602"/>
      <c r="C82" s="240"/>
      <c r="D82" s="179" t="s">
        <v>5</v>
      </c>
      <c r="E82" s="126">
        <f>IF(D82=$N$6,1,IF(D82=$N$5,2,IF(D82=$N$4,3,IF(D82=$N$3,4,"n/a"))))</f>
        <v>3</v>
      </c>
      <c r="F82" s="526" t="s">
        <v>262</v>
      </c>
      <c r="G82" s="526"/>
      <c r="H82" s="526"/>
      <c r="I82" s="526"/>
      <c r="J82" s="526"/>
      <c r="K82" s="526"/>
      <c r="L82" s="407"/>
    </row>
    <row r="83" spans="1:17" s="164" customFormat="1" ht="27.75" customHeight="1" thickBot="1" x14ac:dyDescent="0.25">
      <c r="A83" s="511" t="s">
        <v>82</v>
      </c>
      <c r="B83" s="512"/>
      <c r="C83" s="241"/>
      <c r="D83" s="178" t="s">
        <v>44</v>
      </c>
      <c r="E83" s="186">
        <f>IF(D83=$N$6,1,IF(D83=$N$5,2,IF(D83=$N$4,3,IF(D83=$N$3,4,"n/a"))))</f>
        <v>2</v>
      </c>
      <c r="F83" s="599" t="s">
        <v>263</v>
      </c>
      <c r="G83" s="600"/>
      <c r="H83" s="600"/>
      <c r="I83" s="600"/>
      <c r="J83" s="600"/>
      <c r="K83" s="601"/>
      <c r="L83" s="400" t="s">
        <v>100</v>
      </c>
      <c r="Q83" s="165"/>
    </row>
    <row r="84" spans="1:17" s="164" customFormat="1" ht="26.25" customHeight="1" thickBot="1" x14ac:dyDescent="0.25">
      <c r="A84" s="221"/>
      <c r="B84" s="222"/>
      <c r="C84" s="223" t="s">
        <v>24</v>
      </c>
      <c r="D84" s="29" t="str">
        <f>IF(E84&lt;1.5,"Low",IF(E84&lt;2.5,"Moderate",IF(E84&lt;3.5,"Substantial",IF(E84&lt;4.5,"High","n/a"))))</f>
        <v>Substantial</v>
      </c>
      <c r="E84" s="155">
        <f>IF(COUNT(E82:E83)=0,"n/a",AVERAGE(E82:E83))</f>
        <v>2.5</v>
      </c>
      <c r="F84" s="51">
        <f>E84</f>
        <v>2.5</v>
      </c>
      <c r="G84" s="228"/>
      <c r="H84" s="346" t="s">
        <v>23</v>
      </c>
      <c r="I84" s="347" t="str">
        <f>D84</f>
        <v>Substantial</v>
      </c>
      <c r="J84" s="93">
        <f>IF(I84=$N$7,"n/a",IF(AND(I84=$N$5,D84=$N$6),1.5,IF(AND(I84=$N$4,D84=$N$5),2.5,IF(AND(I84=$N$3,D84=$N$4),3.5,IF(AND(I84=$N$6,D84=$N$5),1.49,IF(AND(I84=$N$5,D84=$N$4),2.49,IF(AND(I84=$N$4,D84=$N$3),3.49,E84)))))))</f>
        <v>2.5</v>
      </c>
      <c r="K84" s="348" t="s">
        <v>95</v>
      </c>
      <c r="L84" s="407"/>
      <c r="Q84" s="166"/>
    </row>
    <row r="85" spans="1:17" s="164" customFormat="1" ht="26.25" customHeight="1" thickBot="1" x14ac:dyDescent="0.25">
      <c r="A85" s="302" t="s">
        <v>157</v>
      </c>
      <c r="B85" s="301"/>
      <c r="C85" s="301"/>
      <c r="D85" s="301"/>
      <c r="E85" s="301"/>
      <c r="F85" s="301"/>
      <c r="G85" s="301"/>
      <c r="H85" s="301"/>
      <c r="I85" s="301"/>
      <c r="J85" s="301"/>
      <c r="K85" s="301"/>
      <c r="L85" s="407"/>
      <c r="Q85" s="166"/>
    </row>
    <row r="86" spans="1:17" s="164" customFormat="1" ht="21.75" customHeight="1" x14ac:dyDescent="0.2">
      <c r="A86" s="417" t="s">
        <v>181</v>
      </c>
      <c r="B86" s="303"/>
      <c r="C86" s="303"/>
      <c r="D86" s="303"/>
      <c r="E86" s="303"/>
      <c r="F86" s="303"/>
      <c r="G86" s="303"/>
      <c r="H86" s="303"/>
      <c r="I86" s="303"/>
      <c r="J86" s="303"/>
      <c r="K86" s="304"/>
      <c r="L86" s="407"/>
      <c r="Q86" s="166"/>
    </row>
    <row r="87" spans="1:17" s="164" customFormat="1" ht="33.75" customHeight="1" x14ac:dyDescent="0.2">
      <c r="A87" s="539" t="s">
        <v>158</v>
      </c>
      <c r="B87" s="540"/>
      <c r="C87" s="305"/>
      <c r="D87" s="236" t="s">
        <v>44</v>
      </c>
      <c r="E87" s="224">
        <f>IF(D87=$N$6,1,IF(D87=$N$5,2,IF(D87=$N$4,3,IF(D87=$N$3,4,"n/a"))))</f>
        <v>2</v>
      </c>
      <c r="F87" s="526" t="s">
        <v>267</v>
      </c>
      <c r="G87" s="526"/>
      <c r="H87" s="526"/>
      <c r="I87" s="526"/>
      <c r="J87" s="526"/>
      <c r="K87" s="526"/>
      <c r="L87" s="407"/>
      <c r="Q87" s="166"/>
    </row>
    <row r="88" spans="1:17" s="164" customFormat="1" ht="33.75" customHeight="1" x14ac:dyDescent="0.2">
      <c r="A88" s="539" t="s">
        <v>159</v>
      </c>
      <c r="B88" s="540"/>
      <c r="C88" s="305"/>
      <c r="D88" s="236" t="s">
        <v>44</v>
      </c>
      <c r="E88" s="224">
        <f>IF(D88=$N$6,1,IF(D88=$N$5,2,IF(D88=$N$4,3,IF(D88=$N$3,4,"n/a"))))</f>
        <v>2</v>
      </c>
      <c r="F88" s="526" t="s">
        <v>268</v>
      </c>
      <c r="G88" s="526"/>
      <c r="H88" s="526"/>
      <c r="I88" s="526"/>
      <c r="J88" s="526"/>
      <c r="K88" s="526"/>
      <c r="L88" s="400" t="s">
        <v>100</v>
      </c>
      <c r="Q88" s="166"/>
    </row>
    <row r="89" spans="1:17" s="164" customFormat="1" ht="30.75" customHeight="1" x14ac:dyDescent="0.2">
      <c r="A89" s="539" t="s">
        <v>160</v>
      </c>
      <c r="B89" s="540"/>
      <c r="C89" s="305"/>
      <c r="D89" s="236" t="s">
        <v>44</v>
      </c>
      <c r="E89" s="224">
        <f>IF(D89=$N$6,1,IF(D89=$N$5,2,IF(D89=$N$4,3,IF(D89=$N$3,4,"n/a"))))</f>
        <v>2</v>
      </c>
      <c r="F89" s="526" t="s">
        <v>269</v>
      </c>
      <c r="G89" s="526"/>
      <c r="H89" s="526"/>
      <c r="I89" s="526"/>
      <c r="J89" s="526"/>
      <c r="K89" s="526"/>
      <c r="L89" s="407"/>
      <c r="Q89" s="166"/>
    </row>
    <row r="90" spans="1:17" s="164" customFormat="1" ht="45.75" customHeight="1" thickBot="1" x14ac:dyDescent="0.25">
      <c r="A90" s="539" t="s">
        <v>182</v>
      </c>
      <c r="B90" s="540"/>
      <c r="C90" s="305"/>
      <c r="D90" s="236" t="s">
        <v>44</v>
      </c>
      <c r="E90" s="224">
        <f>IF(D90=$N$6,1,IF(D90=$N$5,2,IF(D90=$N$4,3,IF(D90=$N$3,4,"n/a"))))</f>
        <v>2</v>
      </c>
      <c r="F90" s="526" t="s">
        <v>270</v>
      </c>
      <c r="G90" s="526"/>
      <c r="H90" s="526"/>
      <c r="I90" s="526"/>
      <c r="J90" s="541"/>
      <c r="K90" s="526"/>
      <c r="L90" s="407"/>
      <c r="Q90" s="166"/>
    </row>
    <row r="91" spans="1:17" s="164" customFormat="1" ht="26.25" customHeight="1" thickBot="1" x14ac:dyDescent="0.25">
      <c r="A91" s="544"/>
      <c r="B91" s="545"/>
      <c r="C91" s="306" t="s">
        <v>24</v>
      </c>
      <c r="D91" s="29" t="str">
        <f>IF(E91&lt;1.5,"Low",IF(E91&lt;2.5,"Moderate",IF(E91&lt;3.5,"Substantial",IF(E91&lt;4.5,"High","n/a"))))</f>
        <v>Moderate</v>
      </c>
      <c r="E91" s="155">
        <f>IF(COUNT(E87:E90)=0,"n/a",AVERAGE(E87:E90))</f>
        <v>2</v>
      </c>
      <c r="F91" s="30">
        <f>E91</f>
        <v>2</v>
      </c>
      <c r="G91" s="228"/>
      <c r="H91" s="53" t="s">
        <v>23</v>
      </c>
      <c r="I91" s="28" t="str">
        <f>D91</f>
        <v>Moderate</v>
      </c>
      <c r="J91" s="32">
        <f>IF(I91=$N$7,"n/a",IF(AND(I91=$N$5,D91=$N$6),1.5,IF(AND(I91=$N$4,D91=$N$5),2.5,IF(AND(I91=$N$3,D91=$N$4),3.5,IF(AND(I91=$N$6,D91=$N$5),1.49,IF(AND(I91=$N$5,D91=$N$4),2.49,IF(AND(I91=$N$4,D91=$N$3),3.49,E91)))))))</f>
        <v>2</v>
      </c>
      <c r="K91" s="91" t="s">
        <v>95</v>
      </c>
      <c r="L91" s="407"/>
      <c r="Q91" s="166"/>
    </row>
    <row r="92" spans="1:17" s="164" customFormat="1" ht="21" customHeight="1" x14ac:dyDescent="0.2">
      <c r="A92" s="417" t="s">
        <v>172</v>
      </c>
      <c r="B92" s="303"/>
      <c r="C92" s="303"/>
      <c r="D92" s="303"/>
      <c r="E92" s="303"/>
      <c r="F92" s="303"/>
      <c r="G92" s="303"/>
      <c r="H92" s="303"/>
      <c r="I92" s="303"/>
      <c r="J92" s="303"/>
      <c r="K92" s="304"/>
      <c r="L92" s="407"/>
      <c r="Q92" s="166"/>
    </row>
    <row r="93" spans="1:17" s="164" customFormat="1" ht="47.25" customHeight="1" x14ac:dyDescent="0.2">
      <c r="A93" s="539" t="s">
        <v>173</v>
      </c>
      <c r="B93" s="540"/>
      <c r="C93" s="305"/>
      <c r="D93" s="179" t="s">
        <v>44</v>
      </c>
      <c r="E93" s="224">
        <f>IF(D93=$N$6,1,IF(D93=$N$5,2,IF(D93=$N$4,3,IF(D93=$N$3,4,"n/a"))))</f>
        <v>2</v>
      </c>
      <c r="F93" s="526" t="s">
        <v>271</v>
      </c>
      <c r="G93" s="526"/>
      <c r="H93" s="526"/>
      <c r="I93" s="526"/>
      <c r="J93" s="526"/>
      <c r="K93" s="526"/>
      <c r="L93" s="407"/>
      <c r="Q93" s="166"/>
    </row>
    <row r="94" spans="1:17" s="164" customFormat="1" ht="31.5" customHeight="1" thickBot="1" x14ac:dyDescent="0.25">
      <c r="A94" s="613" t="s">
        <v>184</v>
      </c>
      <c r="B94" s="614"/>
      <c r="C94" s="307"/>
      <c r="D94" s="178" t="s">
        <v>44</v>
      </c>
      <c r="E94" s="186">
        <f>IF(D94=$N$6,1,IF(D94=$N$5,2,IF(D94=$N$4,3,IF(D94=$N$3,4,"n/a"))))</f>
        <v>2</v>
      </c>
      <c r="F94" s="611" t="s">
        <v>272</v>
      </c>
      <c r="G94" s="612"/>
      <c r="H94" s="612"/>
      <c r="I94" s="612"/>
      <c r="J94" s="612"/>
      <c r="K94" s="610"/>
      <c r="L94" s="400" t="s">
        <v>100</v>
      </c>
      <c r="Q94" s="166"/>
    </row>
    <row r="95" spans="1:17" s="164" customFormat="1" ht="26.25" customHeight="1" thickBot="1" x14ac:dyDescent="0.25">
      <c r="A95" s="615"/>
      <c r="B95" s="616"/>
      <c r="C95" s="306" t="s">
        <v>24</v>
      </c>
      <c r="D95" s="29" t="str">
        <f>IF(E95&lt;1.5,"Low",IF(E95&lt;2.5,"Moderate",IF(E95&lt;3.5,"Substantial",IF(E95&lt;4.5,"High","n/a"))))</f>
        <v>Moderate</v>
      </c>
      <c r="E95" s="155">
        <f>IF(COUNT(E93:E94)=0,"n/a",AVERAGE(E93:E94))</f>
        <v>2</v>
      </c>
      <c r="F95" s="30">
        <f>E95</f>
        <v>2</v>
      </c>
      <c r="G95" s="227"/>
      <c r="H95" s="31" t="s">
        <v>23</v>
      </c>
      <c r="I95" s="28" t="str">
        <f>D95</f>
        <v>Moderate</v>
      </c>
      <c r="J95" s="32">
        <f>IF(I95=$N$7,"n/a",IF(AND(I95=$N$5,D95=$N$6),1.5,IF(AND(I95=$N$4,D95=$N$5),2.5,IF(AND(I95=$N$3,D95=$N$4),3.5,IF(AND(I95=$N$6,D95=$N$5),1.49,IF(AND(I95=$N$5,D95=$N$4),2.49,IF(AND(I95=$N$4,D95=$N$3),3.49,E95)))))))</f>
        <v>2</v>
      </c>
      <c r="K95" s="91" t="s">
        <v>95</v>
      </c>
      <c r="L95" s="407"/>
      <c r="Q95" s="166"/>
    </row>
    <row r="96" spans="1:17" s="164" customFormat="1" ht="21" customHeight="1" x14ac:dyDescent="0.2">
      <c r="A96" s="417" t="s">
        <v>162</v>
      </c>
      <c r="B96" s="303"/>
      <c r="C96" s="303"/>
      <c r="D96" s="303"/>
      <c r="E96" s="303"/>
      <c r="F96" s="303"/>
      <c r="G96" s="303"/>
      <c r="H96" s="303"/>
      <c r="I96" s="303"/>
      <c r="J96" s="303"/>
      <c r="K96" s="304"/>
      <c r="L96" s="407"/>
      <c r="Q96" s="166"/>
    </row>
    <row r="97" spans="1:17" s="164" customFormat="1" ht="33.75" customHeight="1" x14ac:dyDescent="0.2">
      <c r="A97" s="539" t="s">
        <v>163</v>
      </c>
      <c r="B97" s="540"/>
      <c r="C97" s="308"/>
      <c r="D97" s="179" t="s">
        <v>19</v>
      </c>
      <c r="E97" s="126" t="str">
        <f>IF(D97=$N$6,1,IF(D97=$N$5,2,IF(D97=$N$4,3,IF(D97=$N$3,4,"n/a"))))</f>
        <v>n/a</v>
      </c>
      <c r="F97" s="526" t="s">
        <v>16</v>
      </c>
      <c r="G97" s="526"/>
      <c r="H97" s="526"/>
      <c r="I97" s="526"/>
      <c r="J97" s="526"/>
      <c r="K97" s="526"/>
      <c r="L97" s="400" t="s">
        <v>100</v>
      </c>
      <c r="Q97" s="166"/>
    </row>
    <row r="98" spans="1:17" s="164" customFormat="1" ht="33" customHeight="1" x14ac:dyDescent="0.2">
      <c r="A98" s="613" t="s">
        <v>164</v>
      </c>
      <c r="B98" s="617"/>
      <c r="C98" s="308"/>
      <c r="D98" s="50" t="s">
        <v>19</v>
      </c>
      <c r="E98" s="126" t="str">
        <f>IF(D98=$N$6,1,IF(D98=$N$5,2,IF(D98=$N$4,3,IF(D98=$N$3,4,"n/a"))))</f>
        <v>n/a</v>
      </c>
      <c r="F98" s="607" t="s">
        <v>16</v>
      </c>
      <c r="G98" s="520"/>
      <c r="H98" s="520"/>
      <c r="I98" s="520"/>
      <c r="J98" s="520"/>
      <c r="K98" s="608"/>
      <c r="L98" s="400" t="s">
        <v>100</v>
      </c>
      <c r="P98" s="333"/>
      <c r="Q98" s="166"/>
    </row>
    <row r="99" spans="1:17" s="164" customFormat="1" ht="31.5" customHeight="1" thickBot="1" x14ac:dyDescent="0.25">
      <c r="A99" s="618" t="s">
        <v>165</v>
      </c>
      <c r="B99" s="619"/>
      <c r="C99" s="309"/>
      <c r="D99" s="299" t="s">
        <v>44</v>
      </c>
      <c r="E99" s="300">
        <f>IF(D99=$N$6,1,IF(D99=$N$5,2,IF(D99=$N$4,3,IF(D99=$N$3,4,"n/a"))))</f>
        <v>2</v>
      </c>
      <c r="F99" s="609" t="s">
        <v>273</v>
      </c>
      <c r="G99" s="521"/>
      <c r="H99" s="521"/>
      <c r="I99" s="521"/>
      <c r="J99" s="521"/>
      <c r="K99" s="610"/>
      <c r="L99" s="407"/>
      <c r="P99" s="333"/>
      <c r="Q99" s="166"/>
    </row>
    <row r="100" spans="1:17" s="164" customFormat="1" ht="26.25" customHeight="1" thickBot="1" x14ac:dyDescent="0.25">
      <c r="A100" s="605"/>
      <c r="B100" s="606"/>
      <c r="C100" s="306" t="s">
        <v>24</v>
      </c>
      <c r="D100" s="29" t="str">
        <f>IF(E100&lt;1.5,"Low",IF(E100&lt;2.5,"Moderate",IF(E100&lt;3.5,"Substantial",IF(E100&lt;4.5,"High","n/a"))))</f>
        <v>Moderate</v>
      </c>
      <c r="E100" s="155">
        <f>IF(COUNT(E97:E99)=0,"n/a",AVERAGE(E97:E99))</f>
        <v>2</v>
      </c>
      <c r="F100" s="30">
        <f>E100</f>
        <v>2</v>
      </c>
      <c r="G100" s="227"/>
      <c r="H100" s="31" t="s">
        <v>23</v>
      </c>
      <c r="I100" s="28" t="str">
        <f>D100</f>
        <v>Moderate</v>
      </c>
      <c r="J100" s="32">
        <f>IF(I100=$N$7,"n/a",IF(AND(I100=$N$5,D100=$N$6),1.5,IF(AND(I100=$N$4,D100=$N$5),2.5,IF(AND(I100=$N$3,D100=$N$4),3.5,IF(AND(I100=$N$6,D100=$N$5),1.49,IF(AND(I100=$N$5,D100=$N$4),2.49,IF(AND(I100=$N$4,D100=$N$3),3.49,E100)))))))</f>
        <v>2</v>
      </c>
      <c r="K100" s="91" t="s">
        <v>95</v>
      </c>
      <c r="L100" s="407"/>
      <c r="P100" s="333"/>
      <c r="Q100" s="166"/>
    </row>
    <row r="101" spans="1:17" s="164" customFormat="1" ht="23.25" customHeight="1" thickBot="1" x14ac:dyDescent="0.25">
      <c r="A101" s="167" t="s">
        <v>167</v>
      </c>
      <c r="B101" s="168"/>
      <c r="C101" s="168"/>
      <c r="D101" s="168"/>
      <c r="E101" s="168"/>
      <c r="F101" s="168"/>
      <c r="G101" s="168"/>
      <c r="H101" s="168"/>
      <c r="I101" s="168"/>
      <c r="J101" s="168"/>
      <c r="K101" s="168"/>
      <c r="L101" s="407"/>
      <c r="M101" s="166"/>
    </row>
    <row r="102" spans="1:17" s="164" customFormat="1" ht="20.25" customHeight="1" x14ac:dyDescent="0.2">
      <c r="A102" s="418" t="s">
        <v>168</v>
      </c>
      <c r="B102" s="225"/>
      <c r="C102" s="225"/>
      <c r="D102" s="225"/>
      <c r="E102" s="225"/>
      <c r="F102" s="225"/>
      <c r="G102" s="225"/>
      <c r="H102" s="225"/>
      <c r="I102" s="225"/>
      <c r="J102" s="225"/>
      <c r="K102" s="226"/>
      <c r="L102" s="407"/>
    </row>
    <row r="103" spans="1:17" s="164" customFormat="1" ht="30.75" customHeight="1" x14ac:dyDescent="0.2">
      <c r="A103" s="524" t="s">
        <v>187</v>
      </c>
      <c r="B103" s="525"/>
      <c r="C103" s="242"/>
      <c r="D103" s="236" t="s">
        <v>5</v>
      </c>
      <c r="E103" s="224">
        <f>IF(D103=$N$6,1,IF(D103=$N$5,2,IF(D103=$N$4,3,IF(D103=$N$3,4,"n/a"))))</f>
        <v>3</v>
      </c>
      <c r="F103" s="526" t="s">
        <v>274</v>
      </c>
      <c r="G103" s="526"/>
      <c r="H103" s="526"/>
      <c r="I103" s="526"/>
      <c r="J103" s="526"/>
      <c r="K103" s="526"/>
      <c r="L103" s="400" t="s">
        <v>100</v>
      </c>
      <c r="Q103" s="166"/>
    </row>
    <row r="104" spans="1:17" s="164" customFormat="1" ht="32.25" customHeight="1" x14ac:dyDescent="0.2">
      <c r="A104" s="595" t="s">
        <v>188</v>
      </c>
      <c r="B104" s="596"/>
      <c r="C104" s="243"/>
      <c r="D104" s="206" t="s">
        <v>5</v>
      </c>
      <c r="E104" s="126">
        <f>IF(D104=$N$6,1,IF(D104=$N$5,2,IF(D104=$N$4,3,IF(D104=$N$3,4,"n/a"))))</f>
        <v>3</v>
      </c>
      <c r="F104" s="520" t="s">
        <v>16</v>
      </c>
      <c r="G104" s="520"/>
      <c r="H104" s="520"/>
      <c r="I104" s="520"/>
      <c r="J104" s="520"/>
      <c r="K104" s="520"/>
      <c r="L104" s="400" t="s">
        <v>100</v>
      </c>
      <c r="Q104" s="169"/>
    </row>
    <row r="105" spans="1:17" ht="31.5" customHeight="1" thickBot="1" x14ac:dyDescent="0.25">
      <c r="A105" s="537" t="s">
        <v>189</v>
      </c>
      <c r="B105" s="538"/>
      <c r="C105" s="244"/>
      <c r="D105" s="176" t="s">
        <v>4</v>
      </c>
      <c r="E105" s="186">
        <f>IF(D105=$N$6,1,IF(D105=$N$5,2,IF(D105=$N$4,3,IF(D105=$N$3,4,"n/a"))))</f>
        <v>4</v>
      </c>
      <c r="F105" s="520" t="s">
        <v>277</v>
      </c>
      <c r="G105" s="521"/>
      <c r="H105" s="520"/>
      <c r="I105" s="520"/>
      <c r="J105" s="521"/>
      <c r="K105" s="520"/>
      <c r="L105" s="400" t="s">
        <v>100</v>
      </c>
    </row>
    <row r="106" spans="1:17" ht="32.25" customHeight="1" thickBot="1" x14ac:dyDescent="0.25">
      <c r="A106" s="542"/>
      <c r="B106" s="543"/>
      <c r="C106" s="41" t="s">
        <v>24</v>
      </c>
      <c r="D106" s="29" t="str">
        <f>IF(E106&lt;1.5,"Low",IF(E106&lt;2.5,"Moderate",IF(E106&lt;3.5,"Substantial",IF(E106&lt;4.5,"High","n/a"))))</f>
        <v>Substantial</v>
      </c>
      <c r="E106" s="155">
        <f>IF(COUNT(E103:E105)=0,"n/a",AVERAGE(E103:E105))</f>
        <v>3.3333333333333335</v>
      </c>
      <c r="F106" s="30">
        <f>E106</f>
        <v>3.3333333333333335</v>
      </c>
      <c r="G106" s="228"/>
      <c r="H106" s="53" t="s">
        <v>23</v>
      </c>
      <c r="I106" s="28" t="str">
        <f>D106</f>
        <v>Substantial</v>
      </c>
      <c r="J106" s="32">
        <f>IF(I106=$N$7,"n/a",IF(AND(I106=$N$5,D106=$N$6),1.5,IF(AND(I106=$N$4,D106=$N$5),2.5,IF(AND(I106=$N$3,D106=$N$4),3.5,IF(AND(I106=$N$6,D106=$N$5),1.49,IF(AND(I106=$N$5,D106=$N$4),2.49,IF(AND(I106=$N$4,D106=$N$3),3.49,E106)))))))</f>
        <v>3.3333333333333335</v>
      </c>
      <c r="K106" s="91" t="s">
        <v>95</v>
      </c>
      <c r="L106" s="402"/>
    </row>
    <row r="107" spans="1:17" ht="19.5" customHeight="1" x14ac:dyDescent="0.2">
      <c r="A107" s="419" t="s">
        <v>169</v>
      </c>
      <c r="B107" s="225"/>
      <c r="C107" s="225"/>
      <c r="D107" s="225"/>
      <c r="E107" s="225"/>
      <c r="F107" s="225"/>
      <c r="G107" s="225"/>
      <c r="H107" s="225"/>
      <c r="I107" s="225"/>
      <c r="J107" s="225"/>
      <c r="K107" s="226"/>
      <c r="L107" s="402"/>
    </row>
    <row r="108" spans="1:17" ht="31.5" customHeight="1" x14ac:dyDescent="0.2">
      <c r="A108" s="524" t="s">
        <v>190</v>
      </c>
      <c r="B108" s="525"/>
      <c r="C108" s="242"/>
      <c r="D108" s="179" t="s">
        <v>5</v>
      </c>
      <c r="E108" s="224">
        <f>IF(D108=$N$6,1,IF(D108=$N$5,2,IF(D108=$N$4,3,IF(D108=$N$3,4,"n/a"))))</f>
        <v>3</v>
      </c>
      <c r="F108" s="526" t="s">
        <v>275</v>
      </c>
      <c r="G108" s="526"/>
      <c r="H108" s="526"/>
      <c r="I108" s="526"/>
      <c r="J108" s="526"/>
      <c r="K108" s="526"/>
      <c r="L108" s="402"/>
    </row>
    <row r="109" spans="1:17" ht="31.5" customHeight="1" thickBot="1" x14ac:dyDescent="0.25">
      <c r="A109" s="597" t="s">
        <v>191</v>
      </c>
      <c r="B109" s="598"/>
      <c r="C109" s="245"/>
      <c r="D109" s="178" t="s">
        <v>5</v>
      </c>
      <c r="E109" s="186">
        <f>IF(D109=$N$6,1,IF(D109=$N$5,2,IF(D109=$N$4,3,IF(D109=$N$3,4,"n/a"))))</f>
        <v>3</v>
      </c>
      <c r="F109" s="611" t="s">
        <v>276</v>
      </c>
      <c r="G109" s="612"/>
      <c r="H109" s="612"/>
      <c r="I109" s="612"/>
      <c r="J109" s="612"/>
      <c r="K109" s="610"/>
      <c r="L109" s="402"/>
    </row>
    <row r="110" spans="1:17" ht="27" customHeight="1" thickBot="1" x14ac:dyDescent="0.25">
      <c r="A110" s="522"/>
      <c r="B110" s="523"/>
      <c r="C110" s="41" t="s">
        <v>24</v>
      </c>
      <c r="D110" s="29" t="str">
        <f>IF(E110&lt;1.5,"Low",IF(E110&lt;2.5,"Moderate",IF(E110&lt;3.5,"Substantial",IF(E110&lt;4.5,"High","n/a"))))</f>
        <v>Substantial</v>
      </c>
      <c r="E110" s="155">
        <f>IF(COUNT(E108:E109)=0,"n/a",AVERAGE(E108:E109))</f>
        <v>3</v>
      </c>
      <c r="F110" s="30">
        <f>E110</f>
        <v>3</v>
      </c>
      <c r="G110" s="227"/>
      <c r="H110" s="31" t="s">
        <v>23</v>
      </c>
      <c r="I110" s="28" t="str">
        <f>D110</f>
        <v>Substantial</v>
      </c>
      <c r="J110" s="32">
        <f>IF(I110=$N$7,"n/a",IF(AND(I110=$N$5,D110=$N$6),1.5,IF(AND(I110=$N$4,D110=$N$5),2.5,IF(AND(I110=$N$3,D110=$N$4),3.5,IF(AND(I110=$N$6,D110=$N$5),1.49,IF(AND(I110=$N$5,D110=$N$4),2.49,IF(AND(I110=$N$4,D110=$N$3),3.49,E110)))))))</f>
        <v>3</v>
      </c>
      <c r="K110" s="91" t="s">
        <v>95</v>
      </c>
      <c r="L110" s="402"/>
    </row>
    <row r="111" spans="1:17" ht="21" customHeight="1" x14ac:dyDescent="0.2">
      <c r="A111" s="419" t="s">
        <v>170</v>
      </c>
      <c r="B111" s="225"/>
      <c r="C111" s="225"/>
      <c r="D111" s="225"/>
      <c r="E111" s="225"/>
      <c r="F111" s="225"/>
      <c r="G111" s="225"/>
      <c r="H111" s="225"/>
      <c r="I111" s="225"/>
      <c r="J111" s="225"/>
      <c r="K111" s="226"/>
      <c r="L111" s="402"/>
      <c r="Q111" s="170"/>
    </row>
    <row r="112" spans="1:17" ht="29.25" customHeight="1" x14ac:dyDescent="0.2">
      <c r="A112" s="524" t="s">
        <v>192</v>
      </c>
      <c r="B112" s="525"/>
      <c r="C112" s="242"/>
      <c r="D112" s="236" t="s">
        <v>5</v>
      </c>
      <c r="E112" s="224">
        <f>IF(D112=$N$6,1,IF(D112=$N$5,2,IF(D112=$N$4,3,IF(D112=$N$3,4,"n/a"))))</f>
        <v>3</v>
      </c>
      <c r="F112" s="526" t="s">
        <v>278</v>
      </c>
      <c r="G112" s="526"/>
      <c r="H112" s="526"/>
      <c r="I112" s="526"/>
      <c r="J112" s="526"/>
      <c r="K112" s="526"/>
      <c r="L112" s="402"/>
    </row>
    <row r="113" spans="1:12" ht="30.75" customHeight="1" x14ac:dyDescent="0.2">
      <c r="A113" s="595" t="s">
        <v>193</v>
      </c>
      <c r="B113" s="596"/>
      <c r="C113" s="243"/>
      <c r="D113" s="206" t="s">
        <v>44</v>
      </c>
      <c r="E113" s="126">
        <f>IF(D113=$N$6,1,IF(D113=$N$5,2,IF(D113=$N$4,3,IF(D113=$N$3,4,"n/a"))))</f>
        <v>2</v>
      </c>
      <c r="F113" s="607" t="s">
        <v>279</v>
      </c>
      <c r="G113" s="520"/>
      <c r="H113" s="520"/>
      <c r="I113" s="520"/>
      <c r="J113" s="520"/>
      <c r="K113" s="608"/>
      <c r="L113" s="402"/>
    </row>
    <row r="114" spans="1:12" ht="42.75" customHeight="1" thickBot="1" x14ac:dyDescent="0.25">
      <c r="A114" s="537" t="s">
        <v>171</v>
      </c>
      <c r="B114" s="538"/>
      <c r="C114" s="244"/>
      <c r="D114" s="176" t="s">
        <v>44</v>
      </c>
      <c r="E114" s="186">
        <f>IF(D114=$N$6,1,IF(D114=$N$5,2,IF(D114=$N$4,3,IF(D114=$N$3,4,"n/a"))))</f>
        <v>2</v>
      </c>
      <c r="F114" s="609" t="s">
        <v>280</v>
      </c>
      <c r="G114" s="521"/>
      <c r="H114" s="521"/>
      <c r="I114" s="521"/>
      <c r="J114" s="521"/>
      <c r="K114" s="610"/>
      <c r="L114" s="400" t="s">
        <v>100</v>
      </c>
    </row>
    <row r="115" spans="1:12" ht="26.25" customHeight="1" thickBot="1" x14ac:dyDescent="0.25">
      <c r="A115" s="529"/>
      <c r="B115" s="530"/>
      <c r="C115" s="41" t="s">
        <v>24</v>
      </c>
      <c r="D115" s="29" t="str">
        <f>IF(E115&lt;1.5,"Low",IF(E115&lt;2.5,"Moderate",IF(E115&lt;3.5,"Substantial",IF(E115&lt;4.5,"High","n/a"))))</f>
        <v>Moderate</v>
      </c>
      <c r="E115" s="155">
        <f>IF(COUNT(E112:E114)=0,"n/a",AVERAGE(E112:E114))</f>
        <v>2.3333333333333335</v>
      </c>
      <c r="F115" s="30">
        <f>E115</f>
        <v>2.3333333333333335</v>
      </c>
      <c r="G115" s="227"/>
      <c r="H115" s="31" t="s">
        <v>23</v>
      </c>
      <c r="I115" s="28" t="str">
        <f>D115</f>
        <v>Moderate</v>
      </c>
      <c r="J115" s="32">
        <f>IF(I115=$N$7,"n/a",IF(AND(I115=$N$5,D115=$N$6),1.5,IF(AND(I115=$N$4,D115=$N$5),2.5,IF(AND(I115=$N$3,D115=$N$4),3.5,IF(AND(I115=$N$6,D115=$N$5),1.49,IF(AND(I115=$N$5,D115=$N$4),2.49,IF(AND(I115=$N$4,D115=$N$3),3.49,E115)))))))</f>
        <v>2.3333333333333335</v>
      </c>
      <c r="K115" s="91" t="s">
        <v>95</v>
      </c>
      <c r="L115" s="402"/>
    </row>
    <row r="116" spans="1:12" ht="23.25" customHeight="1" x14ac:dyDescent="0.2">
      <c r="A116" s="419" t="s">
        <v>174</v>
      </c>
      <c r="B116" s="225"/>
      <c r="C116" s="225"/>
      <c r="D116" s="225"/>
      <c r="E116" s="225"/>
      <c r="F116" s="225"/>
      <c r="G116" s="225"/>
      <c r="H116" s="225"/>
      <c r="I116" s="225"/>
      <c r="J116" s="225"/>
      <c r="K116" s="226"/>
      <c r="L116" s="402"/>
    </row>
    <row r="117" spans="1:12" ht="33" customHeight="1" x14ac:dyDescent="0.2">
      <c r="A117" s="535" t="s">
        <v>175</v>
      </c>
      <c r="B117" s="536"/>
      <c r="C117" s="246"/>
      <c r="D117" s="179" t="s">
        <v>19</v>
      </c>
      <c r="E117" s="126" t="str">
        <f>IF(D117=$N$6,1,IF(D117=$N$5,2,IF(D117=$N$4,3,IF(D117=$N$3,4,"n/a"))))</f>
        <v>n/a</v>
      </c>
      <c r="F117" s="526" t="s">
        <v>281</v>
      </c>
      <c r="G117" s="526"/>
      <c r="H117" s="526"/>
      <c r="I117" s="526"/>
      <c r="J117" s="526"/>
      <c r="K117" s="526"/>
      <c r="L117" s="400"/>
    </row>
    <row r="118" spans="1:12" ht="33" customHeight="1" x14ac:dyDescent="0.2">
      <c r="A118" s="535" t="s">
        <v>176</v>
      </c>
      <c r="B118" s="536"/>
      <c r="C118" s="243"/>
      <c r="D118" s="206" t="s">
        <v>19</v>
      </c>
      <c r="E118" s="126" t="str">
        <f>IF(D118=$N$6,1,IF(D118=$N$5,2,IF(D118=$N$4,3,IF(D118=$N$3,4,"n/a"))))</f>
        <v>n/a</v>
      </c>
      <c r="F118" s="607" t="s">
        <v>281</v>
      </c>
      <c r="G118" s="520"/>
      <c r="H118" s="520"/>
      <c r="I118" s="520"/>
      <c r="J118" s="520"/>
      <c r="K118" s="608"/>
      <c r="L118" s="400"/>
    </row>
    <row r="119" spans="1:12" ht="34.5" customHeight="1" thickBot="1" x14ac:dyDescent="0.25">
      <c r="A119" s="533" t="s">
        <v>200</v>
      </c>
      <c r="B119" s="534"/>
      <c r="C119" s="246"/>
      <c r="D119" s="178" t="s">
        <v>19</v>
      </c>
      <c r="E119" s="186" t="str">
        <f>IF(D119=$N$6,1,IF(D119=$N$5,2,IF(D119=$N$4,3,IF(D119=$N$3,4,"n/a"))))</f>
        <v>n/a</v>
      </c>
      <c r="F119" s="609" t="s">
        <v>281</v>
      </c>
      <c r="G119" s="521"/>
      <c r="H119" s="521"/>
      <c r="I119" s="521"/>
      <c r="J119" s="521"/>
      <c r="K119" s="610"/>
      <c r="L119" s="400"/>
    </row>
    <row r="120" spans="1:12" ht="27" customHeight="1" thickBot="1" x14ac:dyDescent="0.25">
      <c r="A120" s="522"/>
      <c r="B120" s="523"/>
      <c r="C120" s="41" t="s">
        <v>24</v>
      </c>
      <c r="D120" s="29" t="str">
        <f>IF(E120&lt;1.5,"Low",IF(E120&lt;2.5,"Moderate",IF(E120&lt;3.5,"Substantial",IF(E120&lt;4.5,"High","n/a"))))</f>
        <v>n/a</v>
      </c>
      <c r="E120" s="155" t="str">
        <f>IF(COUNT(E117:E119)=0,"n/a",AVERAGE(E117:E119))</f>
        <v>n/a</v>
      </c>
      <c r="F120" s="30" t="str">
        <f>E120</f>
        <v>n/a</v>
      </c>
      <c r="G120" s="227"/>
      <c r="H120" s="31" t="s">
        <v>23</v>
      </c>
      <c r="I120" s="28" t="str">
        <f>D120</f>
        <v>n/a</v>
      </c>
      <c r="J120" s="32" t="str">
        <f>IF(I120=$N$7,"n/a",IF(AND(I120=$N$5,D120=$N$6),1.5,IF(AND(I120=$N$4,D120=$N$5),2.5,IF(AND(I120=$N$3,D120=$N$4),3.5,IF(AND(I120=$N$6,D120=$N$5),1.49,IF(AND(I120=$N$5,D120=$N$4),2.49,IF(AND(I120=$N$4,D120=$N$3),3.49,E120)))))))</f>
        <v>n/a</v>
      </c>
      <c r="K120" s="91" t="s">
        <v>95</v>
      </c>
      <c r="L120" s="402"/>
    </row>
  </sheetData>
  <sheetProtection password="CC15" sheet="1" objects="1" scenarios="1"/>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4"/>
  <sheetViews>
    <sheetView topLeftCell="A43" zoomScaleNormal="100" zoomScaleSheetLayoutView="115" workbookViewId="0">
      <selection sqref="A1:B1"/>
    </sheetView>
  </sheetViews>
  <sheetFormatPr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21" t="s">
        <v>126</v>
      </c>
      <c r="B1" s="622"/>
    </row>
    <row r="2" spans="1:2" s="164" customFormat="1" ht="23.25" customHeight="1" x14ac:dyDescent="0.2">
      <c r="A2" s="623" t="s">
        <v>216</v>
      </c>
      <c r="B2" s="624"/>
    </row>
    <row r="3" spans="1:2" ht="40.5" customHeight="1" x14ac:dyDescent="0.2">
      <c r="A3" s="410" t="s">
        <v>205</v>
      </c>
      <c r="B3" s="415" t="s">
        <v>201</v>
      </c>
    </row>
    <row r="4" spans="1:2" ht="36" customHeight="1" thickBot="1" x14ac:dyDescent="0.25">
      <c r="A4" s="416" t="s">
        <v>206</v>
      </c>
      <c r="B4" s="97" t="s">
        <v>203</v>
      </c>
    </row>
    <row r="5" spans="1:2" ht="23.25" customHeight="1" x14ac:dyDescent="0.2">
      <c r="A5" s="625" t="s">
        <v>202</v>
      </c>
      <c r="B5" s="626"/>
    </row>
    <row r="6" spans="1:2" ht="21.75" customHeight="1" x14ac:dyDescent="0.2">
      <c r="A6" s="409" t="s">
        <v>138</v>
      </c>
      <c r="B6" s="265"/>
    </row>
    <row r="7" spans="1:2" ht="37.5" customHeight="1" x14ac:dyDescent="0.2">
      <c r="A7" s="96">
        <v>1</v>
      </c>
      <c r="B7" s="415" t="s">
        <v>204</v>
      </c>
    </row>
    <row r="8" spans="1:2" ht="22.5" customHeight="1" x14ac:dyDescent="0.25">
      <c r="A8" s="409" t="s">
        <v>136</v>
      </c>
      <c r="B8" s="264"/>
    </row>
    <row r="9" spans="1:2" ht="130.5" customHeight="1" x14ac:dyDescent="0.2">
      <c r="A9" s="414">
        <f>+A7+1</f>
        <v>2</v>
      </c>
      <c r="B9" s="97" t="s">
        <v>218</v>
      </c>
    </row>
    <row r="10" spans="1:2" ht="27" customHeight="1" x14ac:dyDescent="0.2">
      <c r="A10" s="414">
        <f>+A9+1</f>
        <v>3</v>
      </c>
      <c r="B10" s="97" t="s">
        <v>207</v>
      </c>
    </row>
    <row r="11" spans="1:2" ht="23.25" customHeight="1" x14ac:dyDescent="0.2">
      <c r="A11" s="414">
        <f t="shared" ref="A11:A12" si="0">+A10+1</f>
        <v>4</v>
      </c>
      <c r="B11" s="97" t="s">
        <v>214</v>
      </c>
    </row>
    <row r="12" spans="1:2" ht="114" customHeight="1" x14ac:dyDescent="0.2">
      <c r="A12" s="414">
        <f t="shared" si="0"/>
        <v>5</v>
      </c>
      <c r="B12" s="97" t="s">
        <v>215</v>
      </c>
    </row>
    <row r="13" spans="1:2" ht="22.5" customHeight="1" x14ac:dyDescent="0.2">
      <c r="A13" s="409" t="s">
        <v>137</v>
      </c>
      <c r="B13" s="265"/>
    </row>
    <row r="14" spans="1:2" ht="54.75" customHeight="1" x14ac:dyDescent="0.2">
      <c r="A14" s="414">
        <f>+A12+1</f>
        <v>6</v>
      </c>
      <c r="B14" s="97" t="s">
        <v>208</v>
      </c>
    </row>
    <row r="15" spans="1:2" ht="23.25" customHeight="1" x14ac:dyDescent="0.2">
      <c r="A15" s="414">
        <f t="shared" ref="A15:A17" si="1">+A14+1</f>
        <v>7</v>
      </c>
      <c r="B15" s="97" t="s">
        <v>209</v>
      </c>
    </row>
    <row r="16" spans="1:2" ht="24.75" customHeight="1" x14ac:dyDescent="0.2">
      <c r="A16" s="414">
        <f t="shared" si="1"/>
        <v>8</v>
      </c>
      <c r="B16" s="97" t="s">
        <v>210</v>
      </c>
    </row>
    <row r="17" spans="1:6" ht="24.75" customHeight="1" x14ac:dyDescent="0.2">
      <c r="A17" s="414">
        <f t="shared" si="1"/>
        <v>9</v>
      </c>
      <c r="B17" s="97" t="s">
        <v>211</v>
      </c>
    </row>
    <row r="18" spans="1:6" ht="21.75" customHeight="1" x14ac:dyDescent="0.2">
      <c r="A18" s="409" t="s">
        <v>138</v>
      </c>
      <c r="B18" s="265"/>
    </row>
    <row r="19" spans="1:6" ht="40.5" customHeight="1" thickBot="1" x14ac:dyDescent="0.25">
      <c r="A19" s="96">
        <f>+A17+1</f>
        <v>10</v>
      </c>
      <c r="B19" s="413" t="s">
        <v>212</v>
      </c>
    </row>
    <row r="20" spans="1:6" ht="52.5" customHeight="1" thickBot="1" x14ac:dyDescent="0.25">
      <c r="A20" s="412" t="s">
        <v>127</v>
      </c>
      <c r="B20" s="266" t="s">
        <v>213</v>
      </c>
      <c r="E20" s="14"/>
      <c r="F20" s="14"/>
    </row>
    <row r="23" spans="1:6" ht="17.25" customHeight="1" x14ac:dyDescent="0.2">
      <c r="A23" s="411" t="s">
        <v>97</v>
      </c>
      <c r="B23" s="411" t="s">
        <v>96</v>
      </c>
    </row>
    <row r="24" spans="1:6" x14ac:dyDescent="0.2">
      <c r="A24" s="98" t="s">
        <v>98</v>
      </c>
      <c r="B24" s="98" t="s">
        <v>76</v>
      </c>
    </row>
    <row r="25" spans="1:6" x14ac:dyDescent="0.2">
      <c r="A25" s="98" t="s">
        <v>99</v>
      </c>
      <c r="B25" s="98" t="s">
        <v>76</v>
      </c>
    </row>
    <row r="26" spans="1:6" x14ac:dyDescent="0.2">
      <c r="A26" s="98" t="s">
        <v>101</v>
      </c>
      <c r="B26" s="99" t="s">
        <v>102</v>
      </c>
    </row>
    <row r="27" spans="1:6" ht="36" x14ac:dyDescent="0.2">
      <c r="A27" s="100">
        <v>2.1</v>
      </c>
      <c r="B27" s="101" t="s">
        <v>67</v>
      </c>
    </row>
    <row r="28" spans="1:6" x14ac:dyDescent="0.2">
      <c r="A28" s="102" t="s">
        <v>103</v>
      </c>
      <c r="B28" s="102" t="s">
        <v>68</v>
      </c>
    </row>
    <row r="29" spans="1:6" x14ac:dyDescent="0.2">
      <c r="A29" s="102" t="s">
        <v>104</v>
      </c>
      <c r="B29" s="102" t="s">
        <v>51</v>
      </c>
    </row>
    <row r="30" spans="1:6" ht="24" x14ac:dyDescent="0.2">
      <c r="A30" s="103" t="s">
        <v>105</v>
      </c>
      <c r="B30" s="102" t="s">
        <v>70</v>
      </c>
    </row>
    <row r="31" spans="1:6" x14ac:dyDescent="0.2">
      <c r="A31" s="104" t="s">
        <v>106</v>
      </c>
      <c r="B31" s="104" t="s">
        <v>34</v>
      </c>
    </row>
    <row r="32" spans="1:6" ht="24" x14ac:dyDescent="0.2">
      <c r="A32" s="105">
        <v>4</v>
      </c>
      <c r="B32" s="105" t="s">
        <v>107</v>
      </c>
    </row>
    <row r="33" spans="1:6" x14ac:dyDescent="0.2">
      <c r="A33" s="90" t="s">
        <v>108</v>
      </c>
      <c r="B33" s="90" t="s">
        <v>199</v>
      </c>
    </row>
    <row r="34" spans="1:6" x14ac:dyDescent="0.2">
      <c r="A34" s="90" t="s">
        <v>109</v>
      </c>
      <c r="B34" s="90" t="s">
        <v>120</v>
      </c>
    </row>
    <row r="35" spans="1:6" x14ac:dyDescent="0.2">
      <c r="A35" s="90" t="s">
        <v>110</v>
      </c>
      <c r="B35" s="90" t="s">
        <v>119</v>
      </c>
    </row>
    <row r="36" spans="1:6" ht="36" x14ac:dyDescent="0.2">
      <c r="A36" s="90" t="s">
        <v>111</v>
      </c>
      <c r="B36" s="90" t="s">
        <v>112</v>
      </c>
    </row>
    <row r="37" spans="1:6" ht="24" x14ac:dyDescent="0.2">
      <c r="A37" s="90" t="s">
        <v>113</v>
      </c>
      <c r="B37" s="90" t="s">
        <v>80</v>
      </c>
    </row>
    <row r="38" spans="1:6" x14ac:dyDescent="0.2">
      <c r="A38" s="90" t="s">
        <v>114</v>
      </c>
      <c r="B38" s="90" t="s">
        <v>121</v>
      </c>
    </row>
    <row r="39" spans="1:6" x14ac:dyDescent="0.2">
      <c r="A39" s="330" t="s">
        <v>115</v>
      </c>
      <c r="B39" s="330" t="s">
        <v>161</v>
      </c>
    </row>
    <row r="40" spans="1:6" x14ac:dyDescent="0.2">
      <c r="A40" s="331" t="s">
        <v>183</v>
      </c>
      <c r="B40" s="331" t="s">
        <v>186</v>
      </c>
    </row>
    <row r="41" spans="1:6" x14ac:dyDescent="0.2">
      <c r="A41" s="331" t="s">
        <v>166</v>
      </c>
      <c r="B41" s="331" t="s">
        <v>124</v>
      </c>
    </row>
    <row r="42" spans="1:6" x14ac:dyDescent="0.2">
      <c r="A42" s="331" t="s">
        <v>118</v>
      </c>
      <c r="B42" s="331" t="s">
        <v>125</v>
      </c>
    </row>
    <row r="43" spans="1:6" x14ac:dyDescent="0.2">
      <c r="A43" s="106" t="s">
        <v>177</v>
      </c>
      <c r="B43" s="106" t="s">
        <v>116</v>
      </c>
    </row>
    <row r="44" spans="1:6" x14ac:dyDescent="0.2">
      <c r="A44" s="106" t="s">
        <v>178</v>
      </c>
      <c r="B44" s="107" t="s">
        <v>117</v>
      </c>
    </row>
    <row r="45" spans="1:6" x14ac:dyDescent="0.2">
      <c r="A45" s="107" t="s">
        <v>179</v>
      </c>
      <c r="B45" s="107" t="s">
        <v>122</v>
      </c>
    </row>
    <row r="46" spans="1:6" x14ac:dyDescent="0.2">
      <c r="A46" s="107" t="s">
        <v>180</v>
      </c>
      <c r="B46" s="107" t="s">
        <v>123</v>
      </c>
    </row>
    <row r="47" spans="1:6" ht="13.5" thickBot="1" x14ac:dyDescent="0.25">
      <c r="A47" s="334"/>
      <c r="B47" s="334"/>
      <c r="C47" s="14"/>
    </row>
    <row r="48" spans="1:6" ht="27.75" customHeight="1" thickBot="1" x14ac:dyDescent="0.25">
      <c r="A48" s="262"/>
      <c r="B48" s="263"/>
      <c r="D48" s="267"/>
      <c r="E48" s="273" t="s">
        <v>129</v>
      </c>
      <c r="F48" s="268" t="s">
        <v>131</v>
      </c>
    </row>
    <row r="49" spans="1:6" ht="45" customHeight="1" thickBot="1" x14ac:dyDescent="0.25">
      <c r="A49" s="262"/>
      <c r="B49" s="263" t="s">
        <v>139</v>
      </c>
      <c r="C49" s="15"/>
      <c r="D49" s="278" t="s">
        <v>130</v>
      </c>
      <c r="E49" s="274" t="s">
        <v>132</v>
      </c>
      <c r="F49" s="272" t="s">
        <v>133</v>
      </c>
    </row>
    <row r="50" spans="1:6" ht="21.75" customHeight="1" x14ac:dyDescent="0.2">
      <c r="A50" s="262"/>
      <c r="B50" s="263"/>
      <c r="C50" s="15"/>
      <c r="D50" s="279" t="s">
        <v>4</v>
      </c>
      <c r="E50" s="275">
        <v>4</v>
      </c>
      <c r="F50" s="271" t="s">
        <v>140</v>
      </c>
    </row>
    <row r="51" spans="1:6" ht="21.75" customHeight="1" x14ac:dyDescent="0.2">
      <c r="A51" s="262"/>
      <c r="B51" s="263"/>
      <c r="C51" s="15"/>
      <c r="D51" s="280" t="s">
        <v>5</v>
      </c>
      <c r="E51" s="276">
        <v>3</v>
      </c>
      <c r="F51" s="269" t="s">
        <v>141</v>
      </c>
    </row>
    <row r="52" spans="1:6" ht="21.75" customHeight="1" x14ac:dyDescent="0.2">
      <c r="A52" s="262"/>
      <c r="B52" s="263"/>
      <c r="C52" s="15"/>
      <c r="D52" s="281" t="s">
        <v>44</v>
      </c>
      <c r="E52" s="276">
        <v>2</v>
      </c>
      <c r="F52" s="269" t="s">
        <v>142</v>
      </c>
    </row>
    <row r="53" spans="1:6" ht="21.75" customHeight="1" x14ac:dyDescent="0.2">
      <c r="A53" s="262"/>
      <c r="B53" s="263"/>
      <c r="C53" s="15"/>
      <c r="D53" s="282" t="s">
        <v>83</v>
      </c>
      <c r="E53" s="276">
        <v>1</v>
      </c>
      <c r="F53" s="269" t="s">
        <v>135</v>
      </c>
    </row>
    <row r="54" spans="1:6" ht="21.75" customHeight="1" thickBot="1" x14ac:dyDescent="0.25">
      <c r="A54" s="262"/>
      <c r="B54" s="263"/>
      <c r="C54" s="15"/>
      <c r="D54" s="283" t="s">
        <v>19</v>
      </c>
      <c r="E54" s="277" t="s">
        <v>134</v>
      </c>
      <c r="F54" s="270" t="s">
        <v>134</v>
      </c>
    </row>
  </sheetData>
  <sheetProtection password="CC15" sheet="1" objects="1" scenarios="1"/>
  <mergeCells count="3">
    <mergeCell ref="A1:B1"/>
    <mergeCell ref="A2:B2"/>
    <mergeCell ref="A5:B5"/>
  </mergeCells>
  <phoneticPr fontId="1" type="noConversion"/>
  <conditionalFormatting sqref="A24:B25 B39">
    <cfRule type="cellIs" dxfId="59" priority="69" operator="equal">
      <formula>$N$5</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6">
    <cfRule type="cellIs" dxfId="55" priority="65" operator="equal">
      <formula>$N$5</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7">
    <cfRule type="cellIs" dxfId="51" priority="61" operator="equal">
      <formula>$N$5</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1:B31">
    <cfRule type="cellIs" dxfId="47" priority="57" operator="equal">
      <formula>$N$5</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4:B34">
    <cfRule type="cellIs" dxfId="43" priority="41" operator="equal">
      <formula>$N$5</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2:B32">
    <cfRule type="cellIs" dxfId="39" priority="49" operator="equal">
      <formula>$N$5</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3:B33">
    <cfRule type="cellIs" dxfId="35" priority="45" operator="equal">
      <formula>$N$5</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5:B35">
    <cfRule type="cellIs" dxfId="31" priority="37" operator="equal">
      <formula>$N$5</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6:B36">
    <cfRule type="cellIs" dxfId="27" priority="33" operator="equal">
      <formula>$N$5</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7:B37">
    <cfRule type="cellIs" dxfId="23" priority="29" operator="equal">
      <formula>$N$5</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8:B38">
    <cfRule type="cellIs" dxfId="19" priority="25" operator="equal">
      <formula>$N$5</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3">
    <cfRule type="cellIs" dxfId="15" priority="21" operator="equal">
      <formula>$N$5</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3">
    <cfRule type="cellIs" dxfId="11" priority="17" operator="equal">
      <formula>$N$5</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4">
    <cfRule type="cellIs" dxfId="7" priority="13" operator="equal">
      <formula>$N$5</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39">
    <cfRule type="cellIs" dxfId="3" priority="1" operator="equal">
      <formula>$N$5</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3"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schemas.microsoft.com/office/2006/metadata/properties"/>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schemas.microsoft.com/sharepoint/v3"/>
    <ds:schemaRef ds:uri="http://purl.org/dc/elements/1.1/"/>
  </ds:schemaRefs>
</ds:datastoreItem>
</file>

<file path=customXml/itemProps2.xml><?xml version="1.0" encoding="utf-8"?>
<ds:datastoreItem xmlns:ds="http://schemas.openxmlformats.org/officeDocument/2006/customXml" ds:itemID="{EB28BDAC-E09D-46EB-B96A-AAECB80BB824}"/>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Klaver, Dieuwke</cp:lastModifiedBy>
  <cp:lastPrinted>2015-09-16T12:49:58Z</cp:lastPrinted>
  <dcterms:created xsi:type="dcterms:W3CDTF">2012-01-04T16:00:22Z</dcterms:created>
  <dcterms:modified xsi:type="dcterms:W3CDTF">2017-08-25T10:10:32Z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