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-120" yWindow="-120" windowWidth="29040" windowHeight="15840" activeTab="1"/>
  </bookViews>
  <sheets>
    <sheet name="ДНП" sheetId="1" r:id="rId1"/>
    <sheet name="Проверка_пример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3" i="2" l="1"/>
  <c r="D24" i="2" s="1"/>
  <c r="E31" i="2" s="1"/>
  <c r="C64" i="2"/>
  <c r="C65" i="2"/>
  <c r="C66" i="2"/>
  <c r="C67" i="2"/>
  <c r="C68" i="2"/>
  <c r="B37" i="2" s="1"/>
  <c r="C40" i="2" s="1"/>
  <c r="C62" i="2"/>
  <c r="J27" i="1"/>
  <c r="J28" i="1"/>
  <c r="J29" i="1"/>
  <c r="J30" i="1"/>
  <c r="J31" i="1"/>
  <c r="J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C26" i="1"/>
  <c r="D26" i="1"/>
  <c r="E26" i="1"/>
  <c r="F26" i="1"/>
  <c r="G26" i="1"/>
  <c r="H26" i="1"/>
  <c r="I26" i="1"/>
  <c r="B26" i="1"/>
  <c r="A13" i="1"/>
  <c r="A14" i="1" s="1"/>
  <c r="A15" i="1" s="1"/>
  <c r="A12" i="1"/>
  <c r="J12" i="1" s="1"/>
  <c r="A23" i="1"/>
  <c r="A21" i="1"/>
  <c r="A22" i="1"/>
  <c r="A20" i="1"/>
  <c r="C13" i="2"/>
  <c r="G2" i="2"/>
  <c r="C15" i="2" s="1"/>
  <c r="C19" i="1"/>
  <c r="D19" i="1"/>
  <c r="E19" i="1"/>
  <c r="F19" i="1"/>
  <c r="G19" i="1"/>
  <c r="H19" i="1"/>
  <c r="I19" i="1"/>
  <c r="J19" i="1"/>
  <c r="B19" i="1"/>
  <c r="D12" i="1"/>
  <c r="H12" i="1"/>
  <c r="H20" i="1" s="1"/>
  <c r="I12" i="1"/>
  <c r="B12" i="1"/>
  <c r="J11" i="1"/>
  <c r="C11" i="1"/>
  <c r="D11" i="1"/>
  <c r="E11" i="1"/>
  <c r="F11" i="1"/>
  <c r="G11" i="1"/>
  <c r="H11" i="1"/>
  <c r="I11" i="1"/>
  <c r="B11" i="1"/>
  <c r="E29" i="2" l="1"/>
  <c r="B32" i="2"/>
  <c r="C32" i="2" s="1"/>
  <c r="E30" i="2"/>
  <c r="B31" i="2"/>
  <c r="C31" i="2" s="1"/>
  <c r="C44" i="2"/>
  <c r="B16" i="2"/>
  <c r="B30" i="2"/>
  <c r="C30" i="2" s="1"/>
  <c r="C43" i="2"/>
  <c r="B28" i="2"/>
  <c r="C28" i="2" s="1"/>
  <c r="C41" i="2"/>
  <c r="C45" i="2"/>
  <c r="C42" i="2"/>
  <c r="B27" i="2"/>
  <c r="C27" i="2" s="1"/>
  <c r="B29" i="2"/>
  <c r="C29" i="2" s="1"/>
  <c r="E28" i="2"/>
  <c r="E27" i="2"/>
  <c r="E26" i="2"/>
  <c r="E32" i="2"/>
  <c r="C18" i="2"/>
  <c r="B15" i="2"/>
  <c r="B18" i="2"/>
  <c r="C17" i="2"/>
  <c r="C16" i="2"/>
  <c r="B17" i="2"/>
  <c r="D19" i="2" s="1"/>
  <c r="B19" i="2"/>
  <c r="C14" i="2"/>
  <c r="B14" i="2"/>
  <c r="B20" i="1"/>
  <c r="J20" i="1"/>
  <c r="I20" i="1"/>
  <c r="D20" i="1"/>
  <c r="G12" i="1"/>
  <c r="G20" i="1" s="1"/>
  <c r="F12" i="1"/>
  <c r="F20" i="1" s="1"/>
  <c r="E12" i="1"/>
  <c r="E20" i="1" s="1"/>
  <c r="C12" i="1"/>
  <c r="C20" i="1" s="1"/>
  <c r="B36" i="3"/>
  <c r="C36" i="3" s="1"/>
  <c r="E2" i="5"/>
  <c r="F31" i="2" l="1"/>
  <c r="G31" i="2" s="1"/>
  <c r="H31" i="2" s="1"/>
  <c r="F28" i="2"/>
  <c r="G28" i="2" s="1"/>
  <c r="F27" i="2"/>
  <c r="G27" i="2" s="1"/>
  <c r="F30" i="2"/>
  <c r="G30" i="2" s="1"/>
  <c r="F29" i="2"/>
  <c r="G29" i="2" s="1"/>
  <c r="F32" i="2"/>
  <c r="G32" i="2" s="1"/>
  <c r="J13" i="1"/>
  <c r="J21" i="1" s="1"/>
  <c r="C13" i="1"/>
  <c r="D13" i="1"/>
  <c r="E13" i="1"/>
  <c r="B13" i="1"/>
  <c r="H13" i="1"/>
  <c r="I13" i="1"/>
  <c r="F13" i="1"/>
  <c r="G13" i="1"/>
  <c r="G21" i="1" s="1"/>
  <c r="G40" i="10"/>
  <c r="G39" i="10"/>
  <c r="G38" i="10"/>
  <c r="G37" i="10"/>
  <c r="G36" i="10"/>
  <c r="B40" i="10"/>
  <c r="C40" i="10" s="1"/>
  <c r="B39" i="10"/>
  <c r="C39" i="10" s="1"/>
  <c r="B38" i="10"/>
  <c r="C38" i="10" s="1"/>
  <c r="B37" i="10"/>
  <c r="C37" i="10" s="1"/>
  <c r="B36" i="10"/>
  <c r="C36" i="10" s="1"/>
  <c r="G40" i="9"/>
  <c r="G39" i="9"/>
  <c r="G38" i="9"/>
  <c r="G37" i="9"/>
  <c r="G36" i="9"/>
  <c r="B40" i="9"/>
  <c r="C40" i="9" s="1"/>
  <c r="B39" i="9"/>
  <c r="C39" i="9" s="1"/>
  <c r="B38" i="9"/>
  <c r="C38" i="9" s="1"/>
  <c r="B37" i="9"/>
  <c r="C37" i="9" s="1"/>
  <c r="B36" i="9"/>
  <c r="C36" i="9" s="1"/>
  <c r="C40" i="8"/>
  <c r="G40" i="8"/>
  <c r="G39" i="8"/>
  <c r="G38" i="8"/>
  <c r="G37" i="8"/>
  <c r="G36" i="8"/>
  <c r="B40" i="8"/>
  <c r="B39" i="8"/>
  <c r="C39" i="8" s="1"/>
  <c r="B38" i="8"/>
  <c r="C38" i="8" s="1"/>
  <c r="B37" i="8"/>
  <c r="C37" i="8" s="1"/>
  <c r="B36" i="8"/>
  <c r="C36" i="8" s="1"/>
  <c r="G40" i="7"/>
  <c r="G39" i="7"/>
  <c r="G38" i="7"/>
  <c r="G37" i="7"/>
  <c r="G36" i="7"/>
  <c r="B40" i="7"/>
  <c r="C40" i="7" s="1"/>
  <c r="B39" i="7"/>
  <c r="C39" i="7" s="1"/>
  <c r="B38" i="7"/>
  <c r="C38" i="7" s="1"/>
  <c r="B37" i="7"/>
  <c r="C37" i="7" s="1"/>
  <c r="B36" i="7"/>
  <c r="C36" i="7" s="1"/>
  <c r="G36" i="6"/>
  <c r="G40" i="6"/>
  <c r="G39" i="6"/>
  <c r="G38" i="6"/>
  <c r="G37" i="6"/>
  <c r="B37" i="6"/>
  <c r="C37" i="6" s="1"/>
  <c r="B38" i="6"/>
  <c r="C38" i="6" s="1"/>
  <c r="B39" i="6"/>
  <c r="C39" i="6" s="1"/>
  <c r="B40" i="6"/>
  <c r="C40" i="6" s="1"/>
  <c r="B36" i="6"/>
  <c r="C36" i="6" s="1"/>
  <c r="B36" i="5"/>
  <c r="C36" i="5" s="1"/>
  <c r="G38" i="5"/>
  <c r="G40" i="5"/>
  <c r="G39" i="5"/>
  <c r="G37" i="5"/>
  <c r="G36" i="5"/>
  <c r="B40" i="5"/>
  <c r="C40" i="5" s="1"/>
  <c r="B39" i="5"/>
  <c r="C39" i="5" s="1"/>
  <c r="B38" i="5"/>
  <c r="C38" i="5" s="1"/>
  <c r="B37" i="5"/>
  <c r="C37" i="5" s="1"/>
  <c r="B36" i="4"/>
  <c r="C36" i="4" s="1"/>
  <c r="G37" i="4"/>
  <c r="B37" i="4"/>
  <c r="C37" i="4" s="1"/>
  <c r="B38" i="4"/>
  <c r="C38" i="4" s="1"/>
  <c r="B39" i="4"/>
  <c r="C39" i="4" s="1"/>
  <c r="B40" i="4"/>
  <c r="C40" i="4" s="1"/>
  <c r="G40" i="4"/>
  <c r="G39" i="4"/>
  <c r="G38" i="4"/>
  <c r="G36" i="4"/>
  <c r="G36" i="3"/>
  <c r="G40" i="3"/>
  <c r="G39" i="3"/>
  <c r="G38" i="3"/>
  <c r="G37" i="3"/>
  <c r="B37" i="3"/>
  <c r="C37" i="3" s="1"/>
  <c r="B38" i="3"/>
  <c r="C38" i="3" s="1"/>
  <c r="B39" i="3"/>
  <c r="C39" i="3" s="1"/>
  <c r="B40" i="3"/>
  <c r="C40" i="3" s="1"/>
  <c r="G62" i="2"/>
  <c r="G68" i="2"/>
  <c r="G63" i="2"/>
  <c r="B63" i="2"/>
  <c r="P44" i="2" l="1"/>
  <c r="Q44" i="2" s="1"/>
  <c r="H27" i="2"/>
  <c r="P42" i="2"/>
  <c r="Q42" i="2" s="1"/>
  <c r="P40" i="2"/>
  <c r="Q40" i="2" s="1"/>
  <c r="H30" i="2"/>
  <c r="P45" i="2"/>
  <c r="Q45" i="2" s="1"/>
  <c r="P41" i="2"/>
  <c r="Q41" i="2" s="1"/>
  <c r="P43" i="2"/>
  <c r="Q43" i="2" s="1"/>
  <c r="H29" i="2"/>
  <c r="H28" i="2"/>
  <c r="H32" i="2"/>
  <c r="J14" i="1"/>
  <c r="J22" i="1" s="1"/>
  <c r="C14" i="1"/>
  <c r="B14" i="1"/>
  <c r="D14" i="1"/>
  <c r="I14" i="1"/>
  <c r="E14" i="1"/>
  <c r="H14" i="1"/>
  <c r="F14" i="1"/>
  <c r="G14" i="1"/>
  <c r="G22" i="1" s="1"/>
  <c r="I21" i="1"/>
  <c r="H21" i="1"/>
  <c r="B21" i="1"/>
  <c r="D21" i="1"/>
  <c r="F21" i="1"/>
  <c r="E21" i="1"/>
  <c r="C21" i="1"/>
  <c r="B64" i="2"/>
  <c r="H2" i="2"/>
  <c r="C3" i="10"/>
  <c r="C4" i="10"/>
  <c r="B4" i="10"/>
  <c r="B3" i="10"/>
  <c r="F2" i="10"/>
  <c r="E2" i="10"/>
  <c r="D2" i="10"/>
  <c r="C2" i="10"/>
  <c r="B2" i="10"/>
  <c r="C4" i="9"/>
  <c r="B4" i="9"/>
  <c r="C3" i="9"/>
  <c r="B3" i="9"/>
  <c r="F2" i="9"/>
  <c r="E2" i="9"/>
  <c r="D2" i="9"/>
  <c r="C2" i="9"/>
  <c r="B2" i="9"/>
  <c r="C4" i="8"/>
  <c r="B4" i="8"/>
  <c r="C3" i="8"/>
  <c r="B3" i="8"/>
  <c r="F2" i="8"/>
  <c r="E2" i="8"/>
  <c r="D2" i="8"/>
  <c r="C2" i="8"/>
  <c r="B2" i="8"/>
  <c r="C4" i="7"/>
  <c r="B4" i="7"/>
  <c r="C3" i="7"/>
  <c r="B3" i="7"/>
  <c r="F2" i="7"/>
  <c r="E2" i="7"/>
  <c r="D2" i="7"/>
  <c r="C2" i="7"/>
  <c r="B2" i="7"/>
  <c r="C4" i="6"/>
  <c r="B4" i="6"/>
  <c r="C3" i="6"/>
  <c r="B3" i="6"/>
  <c r="F2" i="6"/>
  <c r="E2" i="6"/>
  <c r="D2" i="6"/>
  <c r="C2" i="6"/>
  <c r="B2" i="6"/>
  <c r="C4" i="5"/>
  <c r="B4" i="5"/>
  <c r="C3" i="5"/>
  <c r="B3" i="5"/>
  <c r="F2" i="5"/>
  <c r="D2" i="5"/>
  <c r="C2" i="5"/>
  <c r="B2" i="5"/>
  <c r="C4" i="4"/>
  <c r="B4" i="4"/>
  <c r="C3" i="4"/>
  <c r="B3" i="4"/>
  <c r="F2" i="4"/>
  <c r="E2" i="4"/>
  <c r="D2" i="4"/>
  <c r="C2" i="4"/>
  <c r="B2" i="4"/>
  <c r="C4" i="3"/>
  <c r="C3" i="3"/>
  <c r="B3" i="3"/>
  <c r="B4" i="3"/>
  <c r="D2" i="3"/>
  <c r="E2" i="3"/>
  <c r="F2" i="3"/>
  <c r="C2" i="3"/>
  <c r="B2" i="3"/>
  <c r="B11" i="3"/>
  <c r="D11" i="3" s="1"/>
  <c r="B11" i="4" s="1"/>
  <c r="D13" i="2"/>
  <c r="B7" i="3" s="1"/>
  <c r="D7" i="3" s="1"/>
  <c r="B7" i="4" s="1"/>
  <c r="D7" i="4" s="1"/>
  <c r="B7" i="5" s="1"/>
  <c r="D42" i="2" l="1"/>
  <c r="E42" i="2" s="1"/>
  <c r="D43" i="2"/>
  <c r="E43" i="2" s="1"/>
  <c r="D41" i="2"/>
  <c r="E41" i="2" s="1"/>
  <c r="D40" i="2"/>
  <c r="E40" i="2" s="1"/>
  <c r="D45" i="2"/>
  <c r="E45" i="2" s="1"/>
  <c r="D44" i="2"/>
  <c r="E44" i="2" s="1"/>
  <c r="G2" i="9"/>
  <c r="C19" i="2"/>
  <c r="I15" i="1"/>
  <c r="J15" i="1"/>
  <c r="J23" i="1" s="1"/>
  <c r="C15" i="1"/>
  <c r="B15" i="1"/>
  <c r="D15" i="1"/>
  <c r="E15" i="1"/>
  <c r="H15" i="1"/>
  <c r="F15" i="1"/>
  <c r="G15" i="1"/>
  <c r="H22" i="1"/>
  <c r="E22" i="1"/>
  <c r="I22" i="1"/>
  <c r="B22" i="1"/>
  <c r="F22" i="1"/>
  <c r="D22" i="1"/>
  <c r="C22" i="1"/>
  <c r="B18" i="4"/>
  <c r="C18" i="4" s="1"/>
  <c r="B65" i="2"/>
  <c r="G65" i="2"/>
  <c r="G64" i="2"/>
  <c r="B18" i="8"/>
  <c r="C18" i="8" s="1"/>
  <c r="D11" i="4"/>
  <c r="B11" i="5" s="1"/>
  <c r="D11" i="5" s="1"/>
  <c r="B11" i="6" s="1"/>
  <c r="B17" i="6"/>
  <c r="C17" i="6" s="1"/>
  <c r="B16" i="5"/>
  <c r="C16" i="5" s="1"/>
  <c r="B18" i="9"/>
  <c r="C18" i="9" s="1"/>
  <c r="B18" i="10"/>
  <c r="C18" i="10" s="1"/>
  <c r="B17" i="3"/>
  <c r="C17" i="3" s="1"/>
  <c r="B17" i="7"/>
  <c r="C17" i="7" s="1"/>
  <c r="B17" i="5"/>
  <c r="C17" i="5" s="1"/>
  <c r="B16" i="8"/>
  <c r="C16" i="8" s="1"/>
  <c r="B16" i="10"/>
  <c r="C16" i="10" s="1"/>
  <c r="B18" i="3"/>
  <c r="C18" i="3" s="1"/>
  <c r="B16" i="6"/>
  <c r="C16" i="6" s="1"/>
  <c r="B18" i="7"/>
  <c r="C18" i="7" s="1"/>
  <c r="G2" i="3"/>
  <c r="G2" i="10"/>
  <c r="B16" i="7"/>
  <c r="C16" i="7" s="1"/>
  <c r="B17" i="10"/>
  <c r="C17" i="10" s="1"/>
  <c r="G2" i="8"/>
  <c r="B18" i="6"/>
  <c r="C18" i="6" s="1"/>
  <c r="G2" i="6"/>
  <c r="B16" i="4"/>
  <c r="C16" i="4" s="1"/>
  <c r="B17" i="4"/>
  <c r="C17" i="4" s="1"/>
  <c r="B16" i="3"/>
  <c r="C16" i="3" s="1"/>
  <c r="G2" i="4"/>
  <c r="B16" i="9"/>
  <c r="C16" i="9" s="1"/>
  <c r="G2" i="5"/>
  <c r="G2" i="7"/>
  <c r="D7" i="5"/>
  <c r="B7" i="6" s="1"/>
  <c r="B17" i="9"/>
  <c r="C17" i="9" s="1"/>
  <c r="B17" i="8"/>
  <c r="C17" i="8" s="1"/>
  <c r="B18" i="5"/>
  <c r="C18" i="5" s="1"/>
  <c r="F37" i="2" l="1"/>
  <c r="B66" i="2"/>
  <c r="B67" i="2" s="1"/>
  <c r="G23" i="1"/>
  <c r="I23" i="1"/>
  <c r="F23" i="1"/>
  <c r="H23" i="1"/>
  <c r="D23" i="1"/>
  <c r="E23" i="1"/>
  <c r="B23" i="1"/>
  <c r="C23" i="1"/>
  <c r="D11" i="6"/>
  <c r="B11" i="7" s="1"/>
  <c r="D7" i="6"/>
  <c r="B7" i="7" s="1"/>
  <c r="K37" i="2"/>
  <c r="B25" i="2"/>
  <c r="C25" i="2" s="1"/>
  <c r="B26" i="2"/>
  <c r="C26" i="2" s="1"/>
  <c r="B24" i="2"/>
  <c r="C24" i="2" s="1"/>
  <c r="G43" i="2" l="1"/>
  <c r="H43" i="2" s="1"/>
  <c r="I43" i="2" s="1"/>
  <c r="J43" i="2" s="1"/>
  <c r="G42" i="2"/>
  <c r="H42" i="2" s="1"/>
  <c r="I42" i="2" s="1"/>
  <c r="J42" i="2" s="1"/>
  <c r="G45" i="2"/>
  <c r="H45" i="2" s="1"/>
  <c r="I45" i="2" s="1"/>
  <c r="J45" i="2" s="1"/>
  <c r="G41" i="2"/>
  <c r="H41" i="2" s="1"/>
  <c r="I41" i="2" s="1"/>
  <c r="J41" i="2" s="1"/>
  <c r="G40" i="2"/>
  <c r="H40" i="2" s="1"/>
  <c r="I40" i="2" s="1"/>
  <c r="J40" i="2" s="1"/>
  <c r="G44" i="2"/>
  <c r="H44" i="2" s="1"/>
  <c r="I44" i="2" s="1"/>
  <c r="J44" i="2" s="1"/>
  <c r="L40" i="2"/>
  <c r="M40" i="2" s="1"/>
  <c r="L41" i="2"/>
  <c r="M41" i="2" s="1"/>
  <c r="L44" i="2"/>
  <c r="M44" i="2" s="1"/>
  <c r="L42" i="2"/>
  <c r="M42" i="2" s="1"/>
  <c r="L45" i="2"/>
  <c r="M45" i="2" s="1"/>
  <c r="L43" i="2"/>
  <c r="M43" i="2" s="1"/>
  <c r="C39" i="2"/>
  <c r="D39" i="2" s="1"/>
  <c r="E39" i="2" s="1"/>
  <c r="C38" i="2"/>
  <c r="D38" i="2" s="1"/>
  <c r="E38" i="2" s="1"/>
  <c r="D11" i="7"/>
  <c r="B11" i="8" s="1"/>
  <c r="D7" i="7"/>
  <c r="B7" i="8" s="1"/>
  <c r="L37" i="2"/>
  <c r="M37" i="2" s="1"/>
  <c r="L38" i="2"/>
  <c r="M38" i="2" s="1"/>
  <c r="L39" i="2"/>
  <c r="M39" i="2" s="1"/>
  <c r="F26" i="2"/>
  <c r="G26" i="2" s="1"/>
  <c r="E25" i="2"/>
  <c r="F25" i="2" s="1"/>
  <c r="G25" i="2" s="1"/>
  <c r="E24" i="2"/>
  <c r="F24" i="2" s="1"/>
  <c r="G24" i="2" s="1"/>
  <c r="G38" i="2"/>
  <c r="H38" i="2" s="1"/>
  <c r="G39" i="2"/>
  <c r="H39" i="2" s="1"/>
  <c r="G37" i="2"/>
  <c r="H37" i="2" s="1"/>
  <c r="C37" i="2"/>
  <c r="D37" i="2" s="1"/>
  <c r="E37" i="2" s="1"/>
  <c r="N43" i="2" l="1"/>
  <c r="O43" i="2" s="1"/>
  <c r="N45" i="2"/>
  <c r="O45" i="2" s="1"/>
  <c r="N42" i="2"/>
  <c r="O42" i="2" s="1"/>
  <c r="N41" i="2"/>
  <c r="O41" i="2" s="1"/>
  <c r="N44" i="2"/>
  <c r="O44" i="2" s="1"/>
  <c r="N40" i="2"/>
  <c r="O40" i="2" s="1"/>
  <c r="H24" i="2"/>
  <c r="I38" i="2"/>
  <c r="I37" i="2"/>
  <c r="I39" i="2"/>
  <c r="D11" i="8"/>
  <c r="B11" i="9" s="1"/>
  <c r="D7" i="8"/>
  <c r="B7" i="9" s="1"/>
  <c r="P37" i="2"/>
  <c r="Q37" i="2" s="1"/>
  <c r="H25" i="2"/>
  <c r="P38" i="2"/>
  <c r="H26" i="2"/>
  <c r="P39" i="2"/>
  <c r="E79" i="2" l="1"/>
  <c r="C79" i="2"/>
  <c r="C80" i="2"/>
  <c r="E80" i="2"/>
  <c r="E81" i="2"/>
  <c r="C81" i="2"/>
  <c r="C83" i="2"/>
  <c r="E83" i="2"/>
  <c r="C84" i="2"/>
  <c r="E84" i="2"/>
  <c r="E82" i="2"/>
  <c r="C82" i="2"/>
  <c r="J37" i="2"/>
  <c r="J38" i="2"/>
  <c r="J39" i="2"/>
  <c r="D11" i="9"/>
  <c r="B11" i="10" s="1"/>
  <c r="Q39" i="2"/>
  <c r="Q38" i="2"/>
  <c r="D7" i="9"/>
  <c r="B7" i="10" s="1"/>
  <c r="D7" i="10" s="1"/>
  <c r="P46" i="2"/>
  <c r="N39" i="2" l="1"/>
  <c r="N38" i="2"/>
  <c r="N37" i="2"/>
  <c r="O37" i="2" l="1"/>
  <c r="O38" i="2"/>
  <c r="O39" i="2"/>
  <c r="Q46" i="2"/>
  <c r="E78" i="2" l="1"/>
  <c r="C78" i="2"/>
  <c r="E77" i="2"/>
  <c r="C77" i="2"/>
  <c r="C76" i="2"/>
  <c r="E76" i="2"/>
  <c r="C85" i="2" l="1"/>
  <c r="D76" i="2" s="1"/>
  <c r="E85" i="2"/>
  <c r="B88" i="2" l="1"/>
  <c r="C88" i="2" s="1"/>
  <c r="B23" i="3"/>
  <c r="C96" i="2" l="1"/>
  <c r="C89" i="2"/>
  <c r="C90" i="2"/>
  <c r="C91" i="2"/>
  <c r="C95" i="2"/>
  <c r="C92" i="2"/>
  <c r="C93" i="2"/>
  <c r="C94" i="2"/>
  <c r="E91" i="2"/>
  <c r="E92" i="2"/>
  <c r="E93" i="2"/>
  <c r="E96" i="2"/>
  <c r="E94" i="2"/>
  <c r="E95" i="2"/>
  <c r="E90" i="2"/>
  <c r="E89" i="2"/>
  <c r="E88" i="2"/>
  <c r="C25" i="3"/>
  <c r="D25" i="3" s="1"/>
  <c r="E25" i="3" s="1"/>
  <c r="C23" i="3"/>
  <c r="D23" i="3" s="1"/>
  <c r="E23" i="3" s="1"/>
  <c r="C24" i="3"/>
  <c r="D24" i="3" s="1"/>
  <c r="E24" i="3" s="1"/>
  <c r="C97" i="2" l="1"/>
  <c r="D88" i="2" s="1"/>
  <c r="E97" i="2"/>
  <c r="B100" i="2" l="1"/>
  <c r="C102" i="2" l="1"/>
  <c r="C107" i="2"/>
  <c r="C108" i="2"/>
  <c r="C101" i="2"/>
  <c r="C103" i="2"/>
  <c r="C104" i="2"/>
  <c r="C105" i="2"/>
  <c r="C106" i="2"/>
  <c r="E107" i="2"/>
  <c r="E105" i="2"/>
  <c r="E108" i="2"/>
  <c r="E103" i="2"/>
  <c r="E104" i="2"/>
  <c r="E106" i="2"/>
  <c r="E101" i="2"/>
  <c r="E102" i="2"/>
  <c r="C100" i="2"/>
  <c r="E100" i="2"/>
  <c r="E109" i="2" l="1"/>
  <c r="C109" i="2"/>
  <c r="D100" i="2" s="1"/>
  <c r="D16" i="4"/>
  <c r="B112" i="2" l="1"/>
  <c r="E17" i="4"/>
  <c r="E16" i="4"/>
  <c r="E18" i="4"/>
  <c r="C112" i="2" l="1"/>
  <c r="C113" i="2"/>
  <c r="C114" i="2"/>
  <c r="C115" i="2"/>
  <c r="C116" i="2"/>
  <c r="C119" i="2"/>
  <c r="C117" i="2"/>
  <c r="C118" i="2"/>
  <c r="C120" i="2"/>
  <c r="E119" i="2"/>
  <c r="E116" i="2"/>
  <c r="E115" i="2"/>
  <c r="E117" i="2"/>
  <c r="E120" i="2"/>
  <c r="E118" i="2"/>
  <c r="E113" i="2"/>
  <c r="E114" i="2"/>
  <c r="E112" i="2"/>
  <c r="C121" i="2" l="1"/>
  <c r="D112" i="2" s="1"/>
  <c r="E121" i="2"/>
  <c r="F23" i="4"/>
  <c r="G23" i="4" s="1"/>
  <c r="K23" i="4"/>
  <c r="L25" i="4" s="1"/>
  <c r="B124" i="2" l="1"/>
  <c r="G24" i="4"/>
  <c r="G25" i="4"/>
  <c r="L23" i="4"/>
  <c r="L24" i="4"/>
  <c r="C126" i="2" l="1"/>
  <c r="C127" i="2"/>
  <c r="C131" i="2"/>
  <c r="C128" i="2"/>
  <c r="C130" i="2"/>
  <c r="C125" i="2"/>
  <c r="C129" i="2"/>
  <c r="C132" i="2"/>
  <c r="E127" i="2"/>
  <c r="E128" i="2"/>
  <c r="E131" i="2"/>
  <c r="E129" i="2"/>
  <c r="E132" i="2"/>
  <c r="E130" i="2"/>
  <c r="E125" i="2"/>
  <c r="E126" i="2"/>
  <c r="C124" i="2"/>
  <c r="E124" i="2"/>
  <c r="C133" i="2" l="1"/>
  <c r="D124" i="2" s="1"/>
  <c r="E133" i="2"/>
  <c r="B136" i="2" l="1"/>
  <c r="D16" i="3"/>
  <c r="E144" i="2" l="1"/>
  <c r="C144" i="2"/>
  <c r="C137" i="2"/>
  <c r="C139" i="2"/>
  <c r="E143" i="2"/>
  <c r="E138" i="2"/>
  <c r="C138" i="2"/>
  <c r="E139" i="2"/>
  <c r="E140" i="2"/>
  <c r="C140" i="2"/>
  <c r="C142" i="2"/>
  <c r="E141" i="2"/>
  <c r="C141" i="2"/>
  <c r="E142" i="2"/>
  <c r="C143" i="2"/>
  <c r="E137" i="2"/>
  <c r="E136" i="2"/>
  <c r="C136" i="2"/>
  <c r="K23" i="3"/>
  <c r="E18" i="3"/>
  <c r="E16" i="3"/>
  <c r="E17" i="3"/>
  <c r="C145" i="2" l="1"/>
  <c r="D136" i="2" s="1"/>
  <c r="E145" i="2"/>
  <c r="F23" i="3"/>
  <c r="L25" i="3"/>
  <c r="L23" i="3"/>
  <c r="L24" i="3"/>
  <c r="B23" i="5"/>
  <c r="C25" i="5" s="1"/>
  <c r="D25" i="5" s="1"/>
  <c r="E25" i="5" s="1"/>
  <c r="B148" i="2" l="1"/>
  <c r="G23" i="3"/>
  <c r="G25" i="3"/>
  <c r="G24" i="3"/>
  <c r="C24" i="5"/>
  <c r="D24" i="5" s="1"/>
  <c r="E24" i="5" s="1"/>
  <c r="F23" i="5"/>
  <c r="G24" i="5" s="1"/>
  <c r="C23" i="5"/>
  <c r="D23" i="5" s="1"/>
  <c r="E23" i="5" s="1"/>
  <c r="K23" i="5"/>
  <c r="C156" i="2" l="1"/>
  <c r="C149" i="2"/>
  <c r="C155" i="2"/>
  <c r="C150" i="2"/>
  <c r="C151" i="2"/>
  <c r="C154" i="2"/>
  <c r="C152" i="2"/>
  <c r="C153" i="2"/>
  <c r="R37" i="2"/>
  <c r="E151" i="2"/>
  <c r="E156" i="2"/>
  <c r="E155" i="2"/>
  <c r="E152" i="2"/>
  <c r="E153" i="2"/>
  <c r="E154" i="2"/>
  <c r="E150" i="2"/>
  <c r="E149" i="2"/>
  <c r="R38" i="2"/>
  <c r="R43" i="2"/>
  <c r="R39" i="2"/>
  <c r="E148" i="2"/>
  <c r="R44" i="2"/>
  <c r="R42" i="2"/>
  <c r="R40" i="2"/>
  <c r="K24" i="2"/>
  <c r="R41" i="2"/>
  <c r="R45" i="2"/>
  <c r="C148" i="2"/>
  <c r="G25" i="5"/>
  <c r="G23" i="5"/>
  <c r="L23" i="5"/>
  <c r="L24" i="5"/>
  <c r="L25" i="5"/>
  <c r="J32" i="2" l="1"/>
  <c r="F58" i="2"/>
  <c r="S43" i="2"/>
  <c r="O30" i="2" s="1"/>
  <c r="F56" i="2"/>
  <c r="I31" i="2"/>
  <c r="F57" i="2"/>
  <c r="S40" i="2"/>
  <c r="M27" i="2" s="1"/>
  <c r="F53" i="2"/>
  <c r="F52" i="2"/>
  <c r="I29" i="2"/>
  <c r="B55" i="2"/>
  <c r="C55" i="2" s="1"/>
  <c r="F55" i="2"/>
  <c r="I28" i="2"/>
  <c r="F54" i="2"/>
  <c r="S38" i="2"/>
  <c r="N25" i="2" s="1"/>
  <c r="F51" i="2"/>
  <c r="C157" i="2"/>
  <c r="D148" i="2" s="1"/>
  <c r="E157" i="2"/>
  <c r="J28" i="2"/>
  <c r="I24" i="2"/>
  <c r="J24" i="2"/>
  <c r="F50" i="2"/>
  <c r="S37" i="2"/>
  <c r="O24" i="2" s="1"/>
  <c r="S42" i="2"/>
  <c r="I25" i="2"/>
  <c r="S41" i="2"/>
  <c r="K30" i="2"/>
  <c r="I30" i="2"/>
  <c r="J30" i="2"/>
  <c r="K31" i="2"/>
  <c r="J31" i="2"/>
  <c r="K27" i="2"/>
  <c r="K25" i="2"/>
  <c r="S44" i="2"/>
  <c r="J25" i="2"/>
  <c r="J27" i="2"/>
  <c r="K29" i="2"/>
  <c r="J26" i="2"/>
  <c r="R46" i="2"/>
  <c r="B50" i="2" s="1"/>
  <c r="C50" i="2" s="1"/>
  <c r="I26" i="2"/>
  <c r="J29" i="2"/>
  <c r="K26" i="2"/>
  <c r="S39" i="2"/>
  <c r="S45" i="2"/>
  <c r="I32" i="2"/>
  <c r="K32" i="2"/>
  <c r="I27" i="2"/>
  <c r="K28" i="2"/>
  <c r="L27" i="2"/>
  <c r="N27" i="2" l="1"/>
  <c r="B52" i="2"/>
  <c r="C52" i="2" s="1"/>
  <c r="B57" i="2"/>
  <c r="C57" i="2" s="1"/>
  <c r="O25" i="2"/>
  <c r="N30" i="2"/>
  <c r="M30" i="2"/>
  <c r="M25" i="2"/>
  <c r="B56" i="2"/>
  <c r="C56" i="2" s="1"/>
  <c r="L32" i="2"/>
  <c r="L58" i="2"/>
  <c r="I58" i="2"/>
  <c r="L30" i="2"/>
  <c r="L56" i="2"/>
  <c r="I56" i="2"/>
  <c r="L52" i="2"/>
  <c r="I52" i="2"/>
  <c r="L25" i="2"/>
  <c r="O29" i="2"/>
  <c r="L55" i="2"/>
  <c r="I55" i="2"/>
  <c r="G51" i="2"/>
  <c r="H51" i="2" s="1"/>
  <c r="B54" i="2"/>
  <c r="C54" i="2" s="1"/>
  <c r="B53" i="2"/>
  <c r="C53" i="2" s="1"/>
  <c r="O31" i="2"/>
  <c r="L57" i="2"/>
  <c r="I57" i="2"/>
  <c r="N28" i="2"/>
  <c r="L54" i="2"/>
  <c r="I54" i="2"/>
  <c r="B51" i="2"/>
  <c r="C51" i="2" s="1"/>
  <c r="F59" i="2"/>
  <c r="G54" i="2" s="1"/>
  <c r="H54" i="2" s="1"/>
  <c r="G52" i="2"/>
  <c r="H52" i="2" s="1"/>
  <c r="O27" i="2"/>
  <c r="L53" i="2"/>
  <c r="I53" i="2"/>
  <c r="B58" i="2"/>
  <c r="C58" i="2" s="1"/>
  <c r="L51" i="2"/>
  <c r="I51" i="2"/>
  <c r="M24" i="2"/>
  <c r="N24" i="2"/>
  <c r="N29" i="2"/>
  <c r="L50" i="2"/>
  <c r="I50" i="2"/>
  <c r="L24" i="2"/>
  <c r="L31" i="2"/>
  <c r="K33" i="2"/>
  <c r="D15" i="2" s="1"/>
  <c r="B9" i="3" s="1"/>
  <c r="L28" i="2"/>
  <c r="J33" i="2"/>
  <c r="E14" i="2" s="1"/>
  <c r="C8" i="3" s="1"/>
  <c r="L29" i="2"/>
  <c r="I33" i="2"/>
  <c r="D14" i="2" s="1"/>
  <c r="B8" i="3" s="1"/>
  <c r="M29" i="2"/>
  <c r="N31" i="2"/>
  <c r="M31" i="2"/>
  <c r="N32" i="2"/>
  <c r="M28" i="2"/>
  <c r="O28" i="2"/>
  <c r="M32" i="2"/>
  <c r="O32" i="2"/>
  <c r="L26" i="2"/>
  <c r="M26" i="2"/>
  <c r="O26" i="2"/>
  <c r="O33" i="2" s="1"/>
  <c r="I2" i="2"/>
  <c r="E13" i="2" s="1"/>
  <c r="C7" i="3" s="1"/>
  <c r="S46" i="2"/>
  <c r="D50" i="2" s="1"/>
  <c r="E50" i="2" s="1"/>
  <c r="N26" i="2"/>
  <c r="G53" i="2" l="1"/>
  <c r="H53" i="2" s="1"/>
  <c r="G58" i="2"/>
  <c r="H58" i="2" s="1"/>
  <c r="G55" i="2"/>
  <c r="H55" i="2" s="1"/>
  <c r="C59" i="2"/>
  <c r="D62" i="2" s="1"/>
  <c r="E62" i="2" s="1"/>
  <c r="D56" i="2"/>
  <c r="E56" i="2" s="1"/>
  <c r="G57" i="2"/>
  <c r="H57" i="2" s="1"/>
  <c r="G56" i="2"/>
  <c r="H56" i="2" s="1"/>
  <c r="D52" i="2"/>
  <c r="E52" i="2" s="1"/>
  <c r="D58" i="2"/>
  <c r="E58" i="2" s="1"/>
  <c r="D53" i="2"/>
  <c r="E53" i="2" s="1"/>
  <c r="J57" i="2"/>
  <c r="K57" i="2" s="1"/>
  <c r="J53" i="2"/>
  <c r="K53" i="2" s="1"/>
  <c r="D51" i="2"/>
  <c r="E51" i="2" s="1"/>
  <c r="D54" i="2"/>
  <c r="E54" i="2" s="1"/>
  <c r="D57" i="2"/>
  <c r="E57" i="2" s="1"/>
  <c r="D55" i="2"/>
  <c r="E55" i="2" s="1"/>
  <c r="I59" i="2"/>
  <c r="J54" i="2" s="1"/>
  <c r="K54" i="2" s="1"/>
  <c r="J52" i="2"/>
  <c r="K52" i="2" s="1"/>
  <c r="L59" i="2"/>
  <c r="M51" i="2" s="1"/>
  <c r="N51" i="2" s="1"/>
  <c r="L33" i="2"/>
  <c r="E16" i="2" s="1"/>
  <c r="C10" i="3" s="1"/>
  <c r="G50" i="2"/>
  <c r="H50" i="2" s="1"/>
  <c r="M33" i="2"/>
  <c r="D16" i="2" s="1"/>
  <c r="B10" i="3" s="1"/>
  <c r="N33" i="2"/>
  <c r="E15" i="2" s="1"/>
  <c r="C9" i="3" s="1"/>
  <c r="M25" i="3" s="1"/>
  <c r="F17" i="3"/>
  <c r="G17" i="3" s="1"/>
  <c r="P24" i="3" s="1"/>
  <c r="Q24" i="3" s="1"/>
  <c r="J50" i="2"/>
  <c r="K50" i="2" s="1"/>
  <c r="F16" i="3"/>
  <c r="G16" i="3" s="1"/>
  <c r="H16" i="3" s="1"/>
  <c r="F18" i="3"/>
  <c r="G18" i="3" s="1"/>
  <c r="P25" i="3" s="1"/>
  <c r="Q25" i="3" s="1"/>
  <c r="J2" i="2"/>
  <c r="E19" i="2" s="1"/>
  <c r="C11" i="3" s="1"/>
  <c r="J51" i="2" l="1"/>
  <c r="K51" i="2" s="1"/>
  <c r="J58" i="2"/>
  <c r="K58" i="2" s="1"/>
  <c r="J56" i="2"/>
  <c r="K56" i="2" s="1"/>
  <c r="H59" i="2"/>
  <c r="M58" i="2"/>
  <c r="N58" i="2" s="1"/>
  <c r="E59" i="2"/>
  <c r="J55" i="2"/>
  <c r="K55" i="2" s="1"/>
  <c r="M57" i="2"/>
  <c r="N57" i="2" s="1"/>
  <c r="M50" i="2"/>
  <c r="N50" i="2" s="1"/>
  <c r="M56" i="2"/>
  <c r="N56" i="2" s="1"/>
  <c r="M54" i="2"/>
  <c r="N54" i="2" s="1"/>
  <c r="M52" i="2"/>
  <c r="N52" i="2" s="1"/>
  <c r="M53" i="2"/>
  <c r="N53" i="2" s="1"/>
  <c r="M55" i="2"/>
  <c r="N55" i="2" s="1"/>
  <c r="H24" i="3"/>
  <c r="I24" i="3" s="1"/>
  <c r="J24" i="3" s="1"/>
  <c r="D63" i="2"/>
  <c r="E63" i="2" s="1"/>
  <c r="H23" i="3"/>
  <c r="I23" i="3" s="1"/>
  <c r="J23" i="3" s="1"/>
  <c r="H18" i="3"/>
  <c r="H25" i="3"/>
  <c r="I25" i="3" s="1"/>
  <c r="J25" i="3" s="1"/>
  <c r="N25" i="3" s="1"/>
  <c r="H17" i="3"/>
  <c r="M23" i="3"/>
  <c r="N23" i="3" s="1"/>
  <c r="O23" i="3" s="1"/>
  <c r="E48" i="3" s="1"/>
  <c r="M24" i="3"/>
  <c r="K2" i="2"/>
  <c r="L2" i="2" s="1"/>
  <c r="P23" i="3"/>
  <c r="Q23" i="3" s="1"/>
  <c r="Q26" i="3" s="1"/>
  <c r="D68" i="2"/>
  <c r="E68" i="2" s="1"/>
  <c r="K59" i="2" l="1"/>
  <c r="D64" i="2" s="1"/>
  <c r="E64" i="2" s="1"/>
  <c r="N59" i="2"/>
  <c r="D65" i="2" s="1"/>
  <c r="E65" i="2" s="1"/>
  <c r="N24" i="3"/>
  <c r="O24" i="3" s="1"/>
  <c r="C49" i="3" s="1"/>
  <c r="O25" i="3"/>
  <c r="E50" i="3" s="1"/>
  <c r="P26" i="3"/>
  <c r="C48" i="3"/>
  <c r="B23" i="6"/>
  <c r="E49" i="3" l="1"/>
  <c r="E51" i="3" s="1"/>
  <c r="C50" i="3"/>
  <c r="C51" i="3" s="1"/>
  <c r="D48" i="3" s="1"/>
  <c r="C25" i="6"/>
  <c r="D25" i="6" s="1"/>
  <c r="E25" i="6" s="1"/>
  <c r="C24" i="6"/>
  <c r="D24" i="6" s="1"/>
  <c r="E24" i="6" s="1"/>
  <c r="C23" i="6"/>
  <c r="D23" i="6" s="1"/>
  <c r="E23" i="6" s="1"/>
  <c r="K23" i="6"/>
  <c r="B54" i="3" l="1"/>
  <c r="E56" i="3" s="1"/>
  <c r="L24" i="6"/>
  <c r="L23" i="6"/>
  <c r="L25" i="6"/>
  <c r="C54" i="3" l="1"/>
  <c r="C56" i="3"/>
  <c r="C55" i="3"/>
  <c r="E55" i="3"/>
  <c r="E54" i="3"/>
  <c r="D16" i="7"/>
  <c r="C57" i="3" l="1"/>
  <c r="D54" i="3" s="1"/>
  <c r="E57" i="3"/>
  <c r="B23" i="4"/>
  <c r="E17" i="7"/>
  <c r="E16" i="7"/>
  <c r="E18" i="7"/>
  <c r="B60" i="3" l="1"/>
  <c r="C61" i="3" s="1"/>
  <c r="C23" i="4"/>
  <c r="D23" i="4" s="1"/>
  <c r="E23" i="4" s="1"/>
  <c r="C25" i="4"/>
  <c r="D25" i="4" s="1"/>
  <c r="E25" i="4" s="1"/>
  <c r="C24" i="4"/>
  <c r="D24" i="4" s="1"/>
  <c r="E24" i="4" s="1"/>
  <c r="E62" i="3" l="1"/>
  <c r="C62" i="3"/>
  <c r="E61" i="3"/>
  <c r="E60" i="3"/>
  <c r="C60" i="3"/>
  <c r="C63" i="3" l="1"/>
  <c r="D60" i="3" s="1"/>
  <c r="E63" i="3"/>
  <c r="B66" i="3" s="1"/>
  <c r="C66" i="3" s="1"/>
  <c r="E67" i="3" l="1"/>
  <c r="E66" i="3"/>
  <c r="C68" i="3"/>
  <c r="C67" i="3"/>
  <c r="E68" i="3"/>
  <c r="K23" i="7"/>
  <c r="L24" i="7" s="1"/>
  <c r="B23" i="7"/>
  <c r="C25" i="7" s="1"/>
  <c r="D25" i="7" s="1"/>
  <c r="E25" i="7" s="1"/>
  <c r="C69" i="3" l="1"/>
  <c r="D66" i="3" s="1"/>
  <c r="E69" i="3"/>
  <c r="D16" i="5"/>
  <c r="L25" i="7"/>
  <c r="L23" i="7"/>
  <c r="C23" i="7"/>
  <c r="D23" i="7" s="1"/>
  <c r="E23" i="7" s="1"/>
  <c r="C24" i="7"/>
  <c r="D24" i="7" s="1"/>
  <c r="E24" i="7" s="1"/>
  <c r="F23" i="7"/>
  <c r="B72" i="3" l="1"/>
  <c r="C73" i="3" s="1"/>
  <c r="E18" i="5"/>
  <c r="E16" i="5"/>
  <c r="E17" i="5"/>
  <c r="G23" i="7"/>
  <c r="G24" i="7"/>
  <c r="G25" i="7"/>
  <c r="C74" i="3" l="1"/>
  <c r="C72" i="3"/>
  <c r="E73" i="3"/>
  <c r="E72" i="3"/>
  <c r="E74" i="3"/>
  <c r="C75" i="3" l="1"/>
  <c r="D72" i="3" s="1"/>
  <c r="E75" i="3"/>
  <c r="B78" i="3" l="1"/>
  <c r="E80" i="3" s="1"/>
  <c r="E78" i="3"/>
  <c r="E79" i="3" l="1"/>
  <c r="E81" i="3" s="1"/>
  <c r="C79" i="3"/>
  <c r="C80" i="3"/>
  <c r="C78" i="3"/>
  <c r="C81" i="3" l="1"/>
  <c r="D78" i="3" s="1"/>
  <c r="B84" i="3"/>
  <c r="D16" i="6"/>
  <c r="R24" i="3" l="1"/>
  <c r="E85" i="3"/>
  <c r="C84" i="3"/>
  <c r="C86" i="3"/>
  <c r="C85" i="3"/>
  <c r="E84" i="3"/>
  <c r="R25" i="3"/>
  <c r="E86" i="3"/>
  <c r="R23" i="3"/>
  <c r="E17" i="6"/>
  <c r="E16" i="6"/>
  <c r="E18" i="6"/>
  <c r="F23" i="6"/>
  <c r="C87" i="3" l="1"/>
  <c r="D84" i="3" s="1"/>
  <c r="E87" i="3"/>
  <c r="S25" i="3"/>
  <c r="F32" i="3"/>
  <c r="J18" i="3"/>
  <c r="K18" i="3"/>
  <c r="I18" i="3"/>
  <c r="S23" i="3"/>
  <c r="I16" i="3"/>
  <c r="F30" i="3"/>
  <c r="K16" i="3"/>
  <c r="R26" i="3"/>
  <c r="B32" i="3" s="1"/>
  <c r="C32" i="3" s="1"/>
  <c r="J16" i="3"/>
  <c r="S24" i="3"/>
  <c r="K17" i="3"/>
  <c r="I17" i="3"/>
  <c r="J17" i="3"/>
  <c r="F31" i="3"/>
  <c r="G23" i="6"/>
  <c r="G24" i="6"/>
  <c r="G25" i="6"/>
  <c r="J19" i="3" l="1"/>
  <c r="E8" i="3" s="1"/>
  <c r="C8" i="4" s="1"/>
  <c r="L16" i="3"/>
  <c r="M16" i="3"/>
  <c r="O16" i="3"/>
  <c r="I30" i="3"/>
  <c r="L30" i="3"/>
  <c r="S26" i="3"/>
  <c r="I2" i="3" s="1"/>
  <c r="E11" i="3" s="1"/>
  <c r="C11" i="4" s="1"/>
  <c r="N16" i="3"/>
  <c r="I19" i="3"/>
  <c r="D8" i="3" s="1"/>
  <c r="B8" i="4" s="1"/>
  <c r="K19" i="3"/>
  <c r="D9" i="3" s="1"/>
  <c r="B9" i="4" s="1"/>
  <c r="F33" i="3"/>
  <c r="G30" i="3" s="1"/>
  <c r="H30" i="3" s="1"/>
  <c r="L18" i="3"/>
  <c r="O18" i="3"/>
  <c r="M18" i="3"/>
  <c r="I32" i="3"/>
  <c r="L32" i="3"/>
  <c r="N18" i="3"/>
  <c r="M17" i="3"/>
  <c r="L31" i="3"/>
  <c r="L17" i="3"/>
  <c r="I31" i="3"/>
  <c r="N17" i="3"/>
  <c r="O17" i="3"/>
  <c r="H2" i="3"/>
  <c r="B30" i="3"/>
  <c r="C30" i="3" s="1"/>
  <c r="B31" i="3"/>
  <c r="C31" i="3" s="1"/>
  <c r="K23" i="8"/>
  <c r="L24" i="8" s="1"/>
  <c r="D30" i="3" l="1"/>
  <c r="E30" i="3" s="1"/>
  <c r="D32" i="3"/>
  <c r="E32" i="3" s="1"/>
  <c r="D31" i="3"/>
  <c r="E31" i="3" s="1"/>
  <c r="N19" i="3"/>
  <c r="E9" i="3" s="1"/>
  <c r="C9" i="4" s="1"/>
  <c r="M24" i="4" s="1"/>
  <c r="M19" i="3"/>
  <c r="D10" i="3" s="1"/>
  <c r="B10" i="4" s="1"/>
  <c r="F17" i="4"/>
  <c r="G17" i="4" s="1"/>
  <c r="P24" i="4" s="1"/>
  <c r="Q24" i="4" s="1"/>
  <c r="F16" i="4"/>
  <c r="G16" i="4" s="1"/>
  <c r="H16" i="4" s="1"/>
  <c r="F18" i="4"/>
  <c r="G18" i="4" s="1"/>
  <c r="H18" i="4" s="1"/>
  <c r="E7" i="3"/>
  <c r="C7" i="4" s="1"/>
  <c r="J2" i="3"/>
  <c r="K2" i="3" s="1"/>
  <c r="L33" i="3"/>
  <c r="M32" i="3" s="1"/>
  <c r="N32" i="3" s="1"/>
  <c r="I33" i="3"/>
  <c r="J31" i="3" s="1"/>
  <c r="K31" i="3" s="1"/>
  <c r="G31" i="3"/>
  <c r="H31" i="3" s="1"/>
  <c r="G32" i="3"/>
  <c r="H32" i="3" s="1"/>
  <c r="O19" i="3"/>
  <c r="C33" i="3"/>
  <c r="D36" i="3" s="1"/>
  <c r="E36" i="3" s="1"/>
  <c r="L19" i="3"/>
  <c r="E10" i="3" s="1"/>
  <c r="C10" i="4" s="1"/>
  <c r="L25" i="8"/>
  <c r="L23" i="8"/>
  <c r="E33" i="3" l="1"/>
  <c r="D40" i="3" s="1"/>
  <c r="E40" i="3" s="1"/>
  <c r="P25" i="4"/>
  <c r="Q25" i="4" s="1"/>
  <c r="M23" i="4"/>
  <c r="M25" i="4"/>
  <c r="J32" i="3"/>
  <c r="K32" i="3" s="1"/>
  <c r="P23" i="4"/>
  <c r="Q23" i="4" s="1"/>
  <c r="H17" i="4"/>
  <c r="H24" i="4"/>
  <c r="I24" i="4" s="1"/>
  <c r="J24" i="4" s="1"/>
  <c r="N24" i="4" s="1"/>
  <c r="J30" i="3"/>
  <c r="K30" i="3" s="1"/>
  <c r="H33" i="3"/>
  <c r="D37" i="3" s="1"/>
  <c r="E37" i="3" s="1"/>
  <c r="M31" i="3"/>
  <c r="N31" i="3" s="1"/>
  <c r="H23" i="4"/>
  <c r="I23" i="4" s="1"/>
  <c r="J23" i="4" s="1"/>
  <c r="H25" i="4"/>
  <c r="I25" i="4" s="1"/>
  <c r="J25" i="4" s="1"/>
  <c r="M30" i="3"/>
  <c r="N30" i="3" s="1"/>
  <c r="D16" i="10"/>
  <c r="E18" i="10" s="1"/>
  <c r="N25" i="4" l="1"/>
  <c r="O25" i="4" s="1"/>
  <c r="K33" i="3"/>
  <c r="D38" i="3" s="1"/>
  <c r="E38" i="3" s="1"/>
  <c r="O24" i="4"/>
  <c r="E49" i="4" s="1"/>
  <c r="Q26" i="4"/>
  <c r="N23" i="4"/>
  <c r="O23" i="4" s="1"/>
  <c r="C48" i="4" s="1"/>
  <c r="P26" i="4"/>
  <c r="E50" i="4"/>
  <c r="C50" i="4"/>
  <c r="N33" i="3"/>
  <c r="D39" i="3" s="1"/>
  <c r="E39" i="3" s="1"/>
  <c r="E17" i="10"/>
  <c r="E16" i="10"/>
  <c r="C49" i="4" l="1"/>
  <c r="C51" i="4" s="1"/>
  <c r="D48" i="4" s="1"/>
  <c r="E48" i="4"/>
  <c r="E51" i="4" s="1"/>
  <c r="B54" i="4" l="1"/>
  <c r="E54" i="4" l="1"/>
  <c r="C56" i="4"/>
  <c r="C54" i="4"/>
  <c r="C55" i="4"/>
  <c r="E56" i="4"/>
  <c r="E55" i="4"/>
  <c r="E57" i="4" l="1"/>
  <c r="C57" i="4"/>
  <c r="D54" i="4" s="1"/>
  <c r="K23" i="9"/>
  <c r="L23" i="9" s="1"/>
  <c r="B23" i="9"/>
  <c r="B60" i="4" l="1"/>
  <c r="C60" i="4" s="1"/>
  <c r="F23" i="9"/>
  <c r="G23" i="9" s="1"/>
  <c r="L24" i="9"/>
  <c r="L25" i="9"/>
  <c r="C23" i="9"/>
  <c r="D23" i="9" s="1"/>
  <c r="E23" i="9" s="1"/>
  <c r="C24" i="9"/>
  <c r="D24" i="9" s="1"/>
  <c r="E24" i="9" s="1"/>
  <c r="C25" i="9"/>
  <c r="D25" i="9" s="1"/>
  <c r="E25" i="9" s="1"/>
  <c r="C61" i="4" l="1"/>
  <c r="C62" i="4"/>
  <c r="E60" i="4"/>
  <c r="E62" i="4"/>
  <c r="E61" i="4"/>
  <c r="G25" i="9"/>
  <c r="G24" i="9"/>
  <c r="E63" i="4" l="1"/>
  <c r="C63" i="4"/>
  <c r="D60" i="4" s="1"/>
  <c r="B66" i="4" l="1"/>
  <c r="E66" i="4" s="1"/>
  <c r="E68" i="4" l="1"/>
  <c r="E67" i="4"/>
  <c r="C66" i="4"/>
  <c r="C68" i="4"/>
  <c r="C67" i="4"/>
  <c r="B23" i="8"/>
  <c r="D16" i="8"/>
  <c r="E69" i="4" l="1"/>
  <c r="C69" i="4"/>
  <c r="D66" i="4" s="1"/>
  <c r="C25" i="8"/>
  <c r="D25" i="8" s="1"/>
  <c r="E25" i="8" s="1"/>
  <c r="C24" i="8"/>
  <c r="D24" i="8" s="1"/>
  <c r="E24" i="8" s="1"/>
  <c r="C23" i="8"/>
  <c r="D23" i="8" s="1"/>
  <c r="E23" i="8" s="1"/>
  <c r="E16" i="8"/>
  <c r="E17" i="8"/>
  <c r="E18" i="8"/>
  <c r="F23" i="8"/>
  <c r="B72" i="4" l="1"/>
  <c r="C73" i="4" s="1"/>
  <c r="E73" i="4"/>
  <c r="G24" i="8"/>
  <c r="G25" i="8"/>
  <c r="G23" i="8"/>
  <c r="E72" i="4" l="1"/>
  <c r="E75" i="4" s="1"/>
  <c r="B78" i="4" s="1"/>
  <c r="E79" i="4" s="1"/>
  <c r="C72" i="4"/>
  <c r="C74" i="4"/>
  <c r="E74" i="4"/>
  <c r="C75" i="4"/>
  <c r="D72" i="4" s="1"/>
  <c r="B23" i="10"/>
  <c r="C25" i="10" s="1"/>
  <c r="D25" i="10" s="1"/>
  <c r="E25" i="10" s="1"/>
  <c r="C79" i="4" l="1"/>
  <c r="E78" i="4"/>
  <c r="E80" i="4"/>
  <c r="C78" i="4"/>
  <c r="C80" i="4"/>
  <c r="F23" i="10"/>
  <c r="G24" i="10" s="1"/>
  <c r="K23" i="10"/>
  <c r="L23" i="10" s="1"/>
  <c r="C24" i="10"/>
  <c r="D24" i="10" s="1"/>
  <c r="E24" i="10" s="1"/>
  <c r="C23" i="10"/>
  <c r="D23" i="10" s="1"/>
  <c r="E23" i="10" s="1"/>
  <c r="E81" i="4" l="1"/>
  <c r="C81" i="4"/>
  <c r="D78" i="4" s="1"/>
  <c r="G25" i="10"/>
  <c r="G23" i="10"/>
  <c r="L25" i="10"/>
  <c r="L24" i="10"/>
  <c r="B84" i="4" l="1"/>
  <c r="C86" i="4" s="1"/>
  <c r="E84" i="4" l="1"/>
  <c r="C85" i="4"/>
  <c r="C84" i="4"/>
  <c r="C87" i="4" s="1"/>
  <c r="D84" i="4" s="1"/>
  <c r="E86" i="4"/>
  <c r="R23" i="4"/>
  <c r="I16" i="4" s="1"/>
  <c r="R25" i="4"/>
  <c r="S25" i="4" s="1"/>
  <c r="N18" i="4" s="1"/>
  <c r="R24" i="4"/>
  <c r="S24" i="4" s="1"/>
  <c r="N17" i="4" s="1"/>
  <c r="E85" i="4"/>
  <c r="E87" i="4" l="1"/>
  <c r="J18" i="4"/>
  <c r="M17" i="4"/>
  <c r="L31" i="4"/>
  <c r="S23" i="4"/>
  <c r="I30" i="4" s="1"/>
  <c r="O18" i="4"/>
  <c r="I18" i="4"/>
  <c r="K18" i="4"/>
  <c r="K16" i="4"/>
  <c r="L17" i="4"/>
  <c r="F32" i="4"/>
  <c r="R26" i="4"/>
  <c r="B32" i="4" s="1"/>
  <c r="C32" i="4" s="1"/>
  <c r="M18" i="4"/>
  <c r="L18" i="4"/>
  <c r="L32" i="4"/>
  <c r="O17" i="4"/>
  <c r="J16" i="4"/>
  <c r="I32" i="4"/>
  <c r="J17" i="4"/>
  <c r="I31" i="4"/>
  <c r="I17" i="4"/>
  <c r="F30" i="4"/>
  <c r="K17" i="4"/>
  <c r="F31" i="4"/>
  <c r="M16" i="4"/>
  <c r="D16" i="9"/>
  <c r="O16" i="4" l="1"/>
  <c r="O19" i="4" s="1"/>
  <c r="I19" i="4"/>
  <c r="D8" i="4" s="1"/>
  <c r="B8" i="5" s="1"/>
  <c r="K19" i="4"/>
  <c r="D9" i="4" s="1"/>
  <c r="B9" i="5" s="1"/>
  <c r="F33" i="4"/>
  <c r="G30" i="4" s="1"/>
  <c r="H30" i="4" s="1"/>
  <c r="L16" i="4"/>
  <c r="L30" i="4"/>
  <c r="L33" i="4" s="1"/>
  <c r="M31" i="4" s="1"/>
  <c r="N31" i="4" s="1"/>
  <c r="N16" i="4"/>
  <c r="N19" i="4" s="1"/>
  <c r="E9" i="4" s="1"/>
  <c r="C9" i="5" s="1"/>
  <c r="I33" i="4"/>
  <c r="J32" i="4" s="1"/>
  <c r="K32" i="4" s="1"/>
  <c r="S26" i="4"/>
  <c r="D30" i="4" s="1"/>
  <c r="E30" i="4" s="1"/>
  <c r="B31" i="4"/>
  <c r="C31" i="4" s="1"/>
  <c r="H2" i="4"/>
  <c r="E7" i="4" s="1"/>
  <c r="C7" i="5" s="1"/>
  <c r="J19" i="4"/>
  <c r="E8" i="4" s="1"/>
  <c r="C8" i="5" s="1"/>
  <c r="F16" i="5" s="1"/>
  <c r="G16" i="5" s="1"/>
  <c r="P23" i="5" s="1"/>
  <c r="Q23" i="5" s="1"/>
  <c r="B30" i="4"/>
  <c r="C30" i="4" s="1"/>
  <c r="M19" i="4"/>
  <c r="D10" i="4" s="1"/>
  <c r="B10" i="5" s="1"/>
  <c r="L19" i="4"/>
  <c r="E10" i="4" s="1"/>
  <c r="C10" i="5" s="1"/>
  <c r="I2" i="4"/>
  <c r="E16" i="9"/>
  <c r="E18" i="9"/>
  <c r="E17" i="9"/>
  <c r="M23" i="5" l="1"/>
  <c r="J31" i="4"/>
  <c r="K31" i="4" s="1"/>
  <c r="M25" i="5"/>
  <c r="M24" i="5"/>
  <c r="G32" i="4"/>
  <c r="H32" i="4" s="1"/>
  <c r="H16" i="5"/>
  <c r="J30" i="4"/>
  <c r="K30" i="4" s="1"/>
  <c r="K33" i="4" s="1"/>
  <c r="D38" i="4" s="1"/>
  <c r="E38" i="4" s="1"/>
  <c r="F17" i="5"/>
  <c r="G17" i="5" s="1"/>
  <c r="H17" i="5" s="1"/>
  <c r="G31" i="4"/>
  <c r="H31" i="4" s="1"/>
  <c r="H33" i="4" s="1"/>
  <c r="D37" i="4" s="1"/>
  <c r="E37" i="4" s="1"/>
  <c r="M32" i="4"/>
  <c r="N32" i="4" s="1"/>
  <c r="J2" i="4"/>
  <c r="K2" i="4" s="1"/>
  <c r="M30" i="4"/>
  <c r="N30" i="4" s="1"/>
  <c r="F18" i="5"/>
  <c r="G18" i="5" s="1"/>
  <c r="H18" i="5" s="1"/>
  <c r="H25" i="5"/>
  <c r="I25" i="5" s="1"/>
  <c r="J25" i="5" s="1"/>
  <c r="C33" i="4"/>
  <c r="D36" i="4" s="1"/>
  <c r="E36" i="4" s="1"/>
  <c r="P24" i="5"/>
  <c r="Q24" i="5" s="1"/>
  <c r="D32" i="4"/>
  <c r="E32" i="4" s="1"/>
  <c r="D31" i="4"/>
  <c r="E31" i="4" s="1"/>
  <c r="H24" i="5"/>
  <c r="I24" i="5" s="1"/>
  <c r="J24" i="5" s="1"/>
  <c r="N24" i="5" s="1"/>
  <c r="O24" i="5" s="1"/>
  <c r="E49" i="5" s="1"/>
  <c r="H23" i="5"/>
  <c r="I23" i="5" s="1"/>
  <c r="J23" i="5" s="1"/>
  <c r="N23" i="5" s="1"/>
  <c r="E11" i="4"/>
  <c r="C11" i="5" s="1"/>
  <c r="N25" i="5" l="1"/>
  <c r="O25" i="5" s="1"/>
  <c r="E50" i="5" s="1"/>
  <c r="N33" i="4"/>
  <c r="D39" i="4" s="1"/>
  <c r="E39" i="4" s="1"/>
  <c r="O23" i="5"/>
  <c r="C48" i="5" s="1"/>
  <c r="P25" i="5"/>
  <c r="Q25" i="5" s="1"/>
  <c r="Q26" i="5" s="1"/>
  <c r="C49" i="5"/>
  <c r="E33" i="4"/>
  <c r="D40" i="4" s="1"/>
  <c r="E40" i="4" s="1"/>
  <c r="E48" i="5"/>
  <c r="C50" i="5"/>
  <c r="P26" i="5" l="1"/>
  <c r="C51" i="5"/>
  <c r="D48" i="5" s="1"/>
  <c r="E51" i="5"/>
  <c r="B54" i="5" s="1"/>
  <c r="C54" i="5" l="1"/>
  <c r="C56" i="5"/>
  <c r="E56" i="5"/>
  <c r="E55" i="5"/>
  <c r="C55" i="5"/>
  <c r="E54" i="5"/>
  <c r="E57" i="5" l="1"/>
  <c r="C57" i="5"/>
  <c r="D54" i="5" s="1"/>
  <c r="B60" i="5" l="1"/>
  <c r="E61" i="5" s="1"/>
  <c r="C62" i="5" l="1"/>
  <c r="E62" i="5"/>
  <c r="C60" i="5"/>
  <c r="E60" i="5"/>
  <c r="E63" i="5" s="1"/>
  <c r="C61" i="5"/>
  <c r="C63" i="5" s="1"/>
  <c r="D60" i="5" s="1"/>
  <c r="B66" i="5" l="1"/>
  <c r="E68" i="5" s="1"/>
  <c r="E67" i="5" l="1"/>
  <c r="C67" i="5"/>
  <c r="E66" i="5"/>
  <c r="C66" i="5"/>
  <c r="C68" i="5"/>
  <c r="C69" i="5" l="1"/>
  <c r="D66" i="5" s="1"/>
  <c r="B72" i="5" s="1"/>
  <c r="E72" i="5" s="1"/>
  <c r="E69" i="5"/>
  <c r="C74" i="5" l="1"/>
  <c r="C72" i="5"/>
  <c r="E74" i="5"/>
  <c r="C73" i="5"/>
  <c r="E73" i="5"/>
  <c r="E75" i="5" l="1"/>
  <c r="C75" i="5"/>
  <c r="D72" i="5" s="1"/>
  <c r="B78" i="5" l="1"/>
  <c r="E78" i="5" s="1"/>
  <c r="C79" i="5"/>
  <c r="C78" i="5" l="1"/>
  <c r="E79" i="5"/>
  <c r="E81" i="5" s="1"/>
  <c r="E80" i="5"/>
  <c r="C80" i="5"/>
  <c r="C81" i="5" s="1"/>
  <c r="D78" i="5" s="1"/>
  <c r="B84" i="5" l="1"/>
  <c r="C85" i="5" s="1"/>
  <c r="C84" i="5" l="1"/>
  <c r="R23" i="5"/>
  <c r="F30" i="5" s="1"/>
  <c r="R24" i="5"/>
  <c r="S24" i="5" s="1"/>
  <c r="M17" i="5" s="1"/>
  <c r="E86" i="5"/>
  <c r="E84" i="5"/>
  <c r="E87" i="5" s="1"/>
  <c r="C86" i="5"/>
  <c r="E85" i="5"/>
  <c r="R25" i="5"/>
  <c r="I16" i="5"/>
  <c r="J16" i="5"/>
  <c r="I17" i="5"/>
  <c r="O17" i="5"/>
  <c r="S23" i="5"/>
  <c r="I30" i="5" s="1"/>
  <c r="J17" i="5"/>
  <c r="K16" i="5"/>
  <c r="L31" i="5"/>
  <c r="I31" i="5"/>
  <c r="K17" i="5"/>
  <c r="F31" i="5" l="1"/>
  <c r="N17" i="5"/>
  <c r="L17" i="5"/>
  <c r="C87" i="5"/>
  <c r="D84" i="5" s="1"/>
  <c r="I19" i="5"/>
  <c r="D8" i="5" s="1"/>
  <c r="B8" i="6" s="1"/>
  <c r="S25" i="5"/>
  <c r="K18" i="5"/>
  <c r="K19" i="5" s="1"/>
  <c r="D9" i="5" s="1"/>
  <c r="B9" i="6" s="1"/>
  <c r="F32" i="5"/>
  <c r="J18" i="5"/>
  <c r="J19" i="5" s="1"/>
  <c r="E8" i="5" s="1"/>
  <c r="C8" i="6" s="1"/>
  <c r="F16" i="6" s="1"/>
  <c r="G16" i="6" s="1"/>
  <c r="P23" i="6" s="1"/>
  <c r="I18" i="5"/>
  <c r="R26" i="5"/>
  <c r="H2" i="5" s="1"/>
  <c r="E7" i="5" s="1"/>
  <c r="C7" i="6" s="1"/>
  <c r="L30" i="5"/>
  <c r="L16" i="5"/>
  <c r="S26" i="5"/>
  <c r="D30" i="5" s="1"/>
  <c r="E30" i="5" s="1"/>
  <c r="O16" i="5"/>
  <c r="M16" i="5"/>
  <c r="N16" i="5"/>
  <c r="B30" i="5"/>
  <c r="C30" i="5" s="1"/>
  <c r="B31" i="5"/>
  <c r="C31" i="5" s="1"/>
  <c r="F33" i="5" l="1"/>
  <c r="G32" i="5" s="1"/>
  <c r="H32" i="5" s="1"/>
  <c r="I2" i="5"/>
  <c r="J2" i="5" s="1"/>
  <c r="K2" i="5" s="1"/>
  <c r="D31" i="5"/>
  <c r="E31" i="5" s="1"/>
  <c r="F18" i="6"/>
  <c r="G18" i="6" s="1"/>
  <c r="P25" i="6" s="1"/>
  <c r="Q25" i="6" s="1"/>
  <c r="F17" i="6"/>
  <c r="G17" i="6" s="1"/>
  <c r="O19" i="5"/>
  <c r="G30" i="5"/>
  <c r="H30" i="5" s="1"/>
  <c r="B32" i="5"/>
  <c r="C32" i="5" s="1"/>
  <c r="L18" i="5"/>
  <c r="L19" i="5" s="1"/>
  <c r="E10" i="5" s="1"/>
  <c r="C10" i="6" s="1"/>
  <c r="N18" i="5"/>
  <c r="N19" i="5" s="1"/>
  <c r="E9" i="5" s="1"/>
  <c r="C9" i="6" s="1"/>
  <c r="L32" i="5"/>
  <c r="L33" i="5" s="1"/>
  <c r="M30" i="5" s="1"/>
  <c r="N30" i="5" s="1"/>
  <c r="M18" i="5"/>
  <c r="M19" i="5" s="1"/>
  <c r="D10" i="5" s="1"/>
  <c r="B10" i="6" s="1"/>
  <c r="O18" i="5"/>
  <c r="I32" i="5"/>
  <c r="C33" i="5"/>
  <c r="D36" i="5" s="1"/>
  <c r="E36" i="5" s="1"/>
  <c r="D32" i="5"/>
  <c r="E32" i="5" s="1"/>
  <c r="M31" i="5"/>
  <c r="N31" i="5" s="1"/>
  <c r="H16" i="6"/>
  <c r="E11" i="5"/>
  <c r="C11" i="6" s="1"/>
  <c r="Q23" i="6"/>
  <c r="M25" i="6" l="1"/>
  <c r="N25" i="6" s="1"/>
  <c r="O25" i="6" s="1"/>
  <c r="M23" i="6"/>
  <c r="G31" i="5"/>
  <c r="H31" i="5" s="1"/>
  <c r="H33" i="5" s="1"/>
  <c r="D37" i="5" s="1"/>
  <c r="E37" i="5" s="1"/>
  <c r="H18" i="6"/>
  <c r="E33" i="5"/>
  <c r="D40" i="5" s="1"/>
  <c r="E40" i="5" s="1"/>
  <c r="H23" i="6"/>
  <c r="I23" i="6" s="1"/>
  <c r="J23" i="6" s="1"/>
  <c r="H25" i="6"/>
  <c r="I25" i="6" s="1"/>
  <c r="J25" i="6" s="1"/>
  <c r="H24" i="6"/>
  <c r="I24" i="6" s="1"/>
  <c r="J24" i="6" s="1"/>
  <c r="H17" i="6"/>
  <c r="P24" i="6"/>
  <c r="M24" i="6"/>
  <c r="N24" i="6" s="1"/>
  <c r="I33" i="5"/>
  <c r="M32" i="5"/>
  <c r="N32" i="5" s="1"/>
  <c r="N33" i="5" s="1"/>
  <c r="D39" i="5" s="1"/>
  <c r="E39" i="5" s="1"/>
  <c r="N23" i="6"/>
  <c r="O23" i="6" s="1"/>
  <c r="E48" i="6" s="1"/>
  <c r="E50" i="6" l="1"/>
  <c r="C50" i="6"/>
  <c r="J31" i="5"/>
  <c r="K31" i="5" s="1"/>
  <c r="J30" i="5"/>
  <c r="K30" i="5" s="1"/>
  <c r="K33" i="5" s="1"/>
  <c r="D38" i="5" s="1"/>
  <c r="E38" i="5" s="1"/>
  <c r="O24" i="6"/>
  <c r="E49" i="6" s="1"/>
  <c r="E51" i="6" s="1"/>
  <c r="J32" i="5"/>
  <c r="K32" i="5" s="1"/>
  <c r="Q24" i="6"/>
  <c r="Q26" i="6" s="1"/>
  <c r="P26" i="6"/>
  <c r="C48" i="6"/>
  <c r="C51" i="6" l="1"/>
  <c r="D48" i="6" s="1"/>
  <c r="B54" i="6" s="1"/>
  <c r="E54" i="6" s="1"/>
  <c r="C49" i="6"/>
  <c r="C55" i="6" l="1"/>
  <c r="C54" i="6"/>
  <c r="C56" i="6"/>
  <c r="E56" i="6"/>
  <c r="E55" i="6"/>
  <c r="E57" i="6" s="1"/>
  <c r="C57" i="6" l="1"/>
  <c r="D54" i="6" s="1"/>
  <c r="B60" i="6" s="1"/>
  <c r="C62" i="6" s="1"/>
  <c r="C60" i="6"/>
  <c r="E60" i="6" l="1"/>
  <c r="E62" i="6"/>
  <c r="C61" i="6"/>
  <c r="C63" i="6" s="1"/>
  <c r="D60" i="6" s="1"/>
  <c r="E61" i="6"/>
  <c r="E63" i="6"/>
  <c r="B66" i="6" l="1"/>
  <c r="E68" i="6" l="1"/>
  <c r="C68" i="6"/>
  <c r="C67" i="6"/>
  <c r="C66" i="6"/>
  <c r="E67" i="6"/>
  <c r="E66" i="6"/>
  <c r="E69" i="6" l="1"/>
  <c r="C69" i="6"/>
  <c r="D66" i="6" s="1"/>
  <c r="B72" i="6" l="1"/>
  <c r="E73" i="6" s="1"/>
  <c r="E74" i="6" l="1"/>
  <c r="E72" i="6"/>
  <c r="C73" i="6"/>
  <c r="C74" i="6"/>
  <c r="C72" i="6"/>
  <c r="E75" i="6" l="1"/>
  <c r="C75" i="6"/>
  <c r="D72" i="6" s="1"/>
  <c r="B78" i="6" l="1"/>
  <c r="E78" i="6" s="1"/>
  <c r="C78" i="6" l="1"/>
  <c r="E80" i="6"/>
  <c r="C79" i="6"/>
  <c r="E79" i="6"/>
  <c r="E81" i="6"/>
  <c r="C80" i="6"/>
  <c r="C81" i="6" l="1"/>
  <c r="D78" i="6" s="1"/>
  <c r="B84" i="6" s="1"/>
  <c r="C84" i="6" s="1"/>
  <c r="C86" i="6"/>
  <c r="E86" i="6"/>
  <c r="E85" i="6" l="1"/>
  <c r="E87" i="6" s="1"/>
  <c r="E84" i="6"/>
  <c r="R25" i="6"/>
  <c r="S25" i="6" s="1"/>
  <c r="L18" i="6" s="1"/>
  <c r="R23" i="6"/>
  <c r="K16" i="6" s="1"/>
  <c r="C85" i="6"/>
  <c r="C87" i="6" s="1"/>
  <c r="D84" i="6" s="1"/>
  <c r="R24" i="6"/>
  <c r="K17" i="6" s="1"/>
  <c r="S23" i="6"/>
  <c r="N16" i="6" s="1"/>
  <c r="S24" i="6"/>
  <c r="I31" i="6" s="1"/>
  <c r="J17" i="6"/>
  <c r="F31" i="6"/>
  <c r="I17" i="6"/>
  <c r="I16" i="6"/>
  <c r="J18" i="6"/>
  <c r="F32" i="6"/>
  <c r="K18" i="6"/>
  <c r="K19" i="6" s="1"/>
  <c r="D9" i="6" s="1"/>
  <c r="B9" i="7" s="1"/>
  <c r="R26" i="6"/>
  <c r="H2" i="6" s="1"/>
  <c r="E7" i="6" s="1"/>
  <c r="C7" i="7" s="1"/>
  <c r="L32" i="6"/>
  <c r="M18" i="6"/>
  <c r="O18" i="6"/>
  <c r="I32" i="6"/>
  <c r="M16" i="6"/>
  <c r="L16" i="6"/>
  <c r="F30" i="6" l="1"/>
  <c r="F33" i="6" s="1"/>
  <c r="G32" i="6" s="1"/>
  <c r="H32" i="6" s="1"/>
  <c r="N18" i="6"/>
  <c r="I18" i="6"/>
  <c r="J16" i="6"/>
  <c r="J19" i="6" s="1"/>
  <c r="E8" i="6" s="1"/>
  <c r="C8" i="7" s="1"/>
  <c r="I30" i="6"/>
  <c r="S26" i="6"/>
  <c r="I2" i="6" s="1"/>
  <c r="J2" i="6" s="1"/>
  <c r="K2" i="6" s="1"/>
  <c r="O16" i="6"/>
  <c r="O19" i="6" s="1"/>
  <c r="L30" i="6"/>
  <c r="L31" i="6"/>
  <c r="O17" i="6"/>
  <c r="N17" i="6"/>
  <c r="N19" i="6" s="1"/>
  <c r="E9" i="6" s="1"/>
  <c r="C9" i="7" s="1"/>
  <c r="M24" i="7" s="1"/>
  <c r="L17" i="6"/>
  <c r="L19" i="6" s="1"/>
  <c r="E10" i="6" s="1"/>
  <c r="C10" i="7" s="1"/>
  <c r="B30" i="6"/>
  <c r="C30" i="6" s="1"/>
  <c r="M17" i="6"/>
  <c r="M19" i="6" s="1"/>
  <c r="D10" i="6" s="1"/>
  <c r="B10" i="7" s="1"/>
  <c r="B32" i="6"/>
  <c r="C32" i="6" s="1"/>
  <c r="I19" i="6"/>
  <c r="D8" i="6" s="1"/>
  <c r="B8" i="7" s="1"/>
  <c r="B31" i="6"/>
  <c r="C31" i="6" s="1"/>
  <c r="D32" i="6"/>
  <c r="E32" i="6" s="1"/>
  <c r="I33" i="6"/>
  <c r="J31" i="6" s="1"/>
  <c r="K31" i="6" s="1"/>
  <c r="D31" i="6" l="1"/>
  <c r="E31" i="6" s="1"/>
  <c r="E33" i="6" s="1"/>
  <c r="D40" i="6" s="1"/>
  <c r="E40" i="6" s="1"/>
  <c r="E11" i="6"/>
  <c r="C11" i="7" s="1"/>
  <c r="L33" i="6"/>
  <c r="M32" i="6" s="1"/>
  <c r="N32" i="6" s="1"/>
  <c r="D30" i="6"/>
  <c r="E30" i="6" s="1"/>
  <c r="F17" i="7"/>
  <c r="G17" i="7" s="1"/>
  <c r="P24" i="7" s="1"/>
  <c r="Q24" i="7" s="1"/>
  <c r="C33" i="6"/>
  <c r="D36" i="6" s="1"/>
  <c r="E36" i="6" s="1"/>
  <c r="G31" i="6"/>
  <c r="H31" i="6" s="1"/>
  <c r="M23" i="7"/>
  <c r="G30" i="6"/>
  <c r="H30" i="6" s="1"/>
  <c r="F16" i="7"/>
  <c r="G16" i="7" s="1"/>
  <c r="H16" i="7" s="1"/>
  <c r="F18" i="7"/>
  <c r="G18" i="7" s="1"/>
  <c r="H18" i="7" s="1"/>
  <c r="M25" i="7"/>
  <c r="J30" i="6"/>
  <c r="K30" i="6" s="1"/>
  <c r="J32" i="6"/>
  <c r="K32" i="6" s="1"/>
  <c r="M30" i="6"/>
  <c r="N30" i="6" s="1"/>
  <c r="H23" i="7"/>
  <c r="I23" i="7" s="1"/>
  <c r="J23" i="7" s="1"/>
  <c r="N23" i="7" s="1"/>
  <c r="H24" i="7"/>
  <c r="I24" i="7" s="1"/>
  <c r="J24" i="7" s="1"/>
  <c r="N24" i="7" s="1"/>
  <c r="H25" i="7"/>
  <c r="I25" i="7" s="1"/>
  <c r="J25" i="7" s="1"/>
  <c r="H17" i="7" l="1"/>
  <c r="H33" i="6"/>
  <c r="D37" i="6" s="1"/>
  <c r="E37" i="6" s="1"/>
  <c r="M31" i="6"/>
  <c r="N31" i="6" s="1"/>
  <c r="P23" i="7"/>
  <c r="Q23" i="7" s="1"/>
  <c r="P25" i="7"/>
  <c r="Q25" i="7" s="1"/>
  <c r="N25" i="7"/>
  <c r="O25" i="7" s="1"/>
  <c r="N33" i="6"/>
  <c r="D39" i="6" s="1"/>
  <c r="E39" i="6" s="1"/>
  <c r="K33" i="6"/>
  <c r="D38" i="6" s="1"/>
  <c r="E38" i="6" s="1"/>
  <c r="O24" i="7"/>
  <c r="E49" i="7" s="1"/>
  <c r="O23" i="7"/>
  <c r="P26" i="7" l="1"/>
  <c r="Q26" i="7"/>
  <c r="C49" i="7"/>
  <c r="E50" i="7"/>
  <c r="C50" i="7"/>
  <c r="C48" i="7"/>
  <c r="E48" i="7"/>
  <c r="E51" i="7" l="1"/>
  <c r="C51" i="7"/>
  <c r="D48" i="7" s="1"/>
  <c r="B54" i="7" l="1"/>
  <c r="C56" i="7" s="1"/>
  <c r="C54" i="7"/>
  <c r="E56" i="7" l="1"/>
  <c r="E54" i="7"/>
  <c r="E55" i="7"/>
  <c r="C55" i="7"/>
  <c r="C57" i="7" s="1"/>
  <c r="D54" i="7" s="1"/>
  <c r="E57" i="7"/>
  <c r="B60" i="7" l="1"/>
  <c r="C62" i="7" s="1"/>
  <c r="E61" i="7" l="1"/>
  <c r="C61" i="7"/>
  <c r="E60" i="7"/>
  <c r="C60" i="7"/>
  <c r="E62" i="7"/>
  <c r="C63" i="7" l="1"/>
  <c r="D60" i="7" s="1"/>
  <c r="E63" i="7"/>
  <c r="B66" i="7" l="1"/>
  <c r="C67" i="7" s="1"/>
  <c r="C66" i="7"/>
  <c r="E67" i="7" l="1"/>
  <c r="E68" i="7"/>
  <c r="E66" i="7"/>
  <c r="E69" i="7" s="1"/>
  <c r="C68" i="7"/>
  <c r="C69" i="7"/>
  <c r="D66" i="7" s="1"/>
  <c r="B72" i="7" l="1"/>
  <c r="C73" i="7" s="1"/>
  <c r="C74" i="7" l="1"/>
  <c r="E72" i="7"/>
  <c r="C72" i="7"/>
  <c r="E73" i="7"/>
  <c r="E74" i="7"/>
  <c r="C75" i="7" l="1"/>
  <c r="D72" i="7" s="1"/>
  <c r="B78" i="7" s="1"/>
  <c r="E79" i="7" s="1"/>
  <c r="E75" i="7"/>
  <c r="E80" i="7" l="1"/>
  <c r="C80" i="7"/>
  <c r="E78" i="7"/>
  <c r="C78" i="7"/>
  <c r="C79" i="7"/>
  <c r="E81" i="7" l="1"/>
  <c r="C81" i="7"/>
  <c r="D78" i="7" s="1"/>
  <c r="B84" i="7" l="1"/>
  <c r="C84" i="7" s="1"/>
  <c r="E84" i="7"/>
  <c r="R24" i="7"/>
  <c r="C86" i="7" l="1"/>
  <c r="R25" i="7"/>
  <c r="S25" i="7" s="1"/>
  <c r="L32" i="7" s="1"/>
  <c r="C85" i="7"/>
  <c r="E86" i="7"/>
  <c r="E87" i="7" s="1"/>
  <c r="R23" i="7"/>
  <c r="S23" i="7" s="1"/>
  <c r="M16" i="7" s="1"/>
  <c r="E85" i="7"/>
  <c r="M18" i="7"/>
  <c r="N18" i="7"/>
  <c r="L18" i="7"/>
  <c r="F32" i="7"/>
  <c r="K18" i="7"/>
  <c r="I32" i="7"/>
  <c r="I18" i="7"/>
  <c r="O18" i="7"/>
  <c r="J18" i="7"/>
  <c r="C87" i="7"/>
  <c r="D84" i="7" s="1"/>
  <c r="L30" i="7"/>
  <c r="S24" i="7"/>
  <c r="J17" i="7"/>
  <c r="I17" i="7"/>
  <c r="K17" i="7"/>
  <c r="F31" i="7"/>
  <c r="R26" i="7"/>
  <c r="B32" i="7" s="1"/>
  <c r="C32" i="7" s="1"/>
  <c r="I30" i="7" l="1"/>
  <c r="L16" i="7"/>
  <c r="F30" i="7"/>
  <c r="F33" i="7" s="1"/>
  <c r="G30" i="7" s="1"/>
  <c r="H30" i="7" s="1"/>
  <c r="O16" i="7"/>
  <c r="J16" i="7"/>
  <c r="K16" i="7"/>
  <c r="K19" i="7" s="1"/>
  <c r="D9" i="7" s="1"/>
  <c r="B9" i="8" s="1"/>
  <c r="N16" i="7"/>
  <c r="I16" i="7"/>
  <c r="I19" i="7" s="1"/>
  <c r="D8" i="7" s="1"/>
  <c r="B8" i="8" s="1"/>
  <c r="J19" i="7"/>
  <c r="E8" i="7" s="1"/>
  <c r="C8" i="8" s="1"/>
  <c r="B31" i="7"/>
  <c r="C31" i="7" s="1"/>
  <c r="B30" i="7"/>
  <c r="C30" i="7" s="1"/>
  <c r="C33" i="7" s="1"/>
  <c r="D36" i="7" s="1"/>
  <c r="E36" i="7" s="1"/>
  <c r="H2" i="7"/>
  <c r="E7" i="7" s="1"/>
  <c r="C7" i="8" s="1"/>
  <c r="O17" i="7"/>
  <c r="O19" i="7" s="1"/>
  <c r="I31" i="7"/>
  <c r="I33" i="7" s="1"/>
  <c r="S26" i="7"/>
  <c r="L31" i="7"/>
  <c r="L33" i="7" s="1"/>
  <c r="M31" i="7" s="1"/>
  <c r="N31" i="7" s="1"/>
  <c r="L17" i="7"/>
  <c r="L19" i="7" s="1"/>
  <c r="E10" i="7" s="1"/>
  <c r="C10" i="8" s="1"/>
  <c r="N17" i="7"/>
  <c r="M17" i="7"/>
  <c r="M19" i="7" s="1"/>
  <c r="D10" i="7" s="1"/>
  <c r="B10" i="8" s="1"/>
  <c r="N19" i="7" l="1"/>
  <c r="E9" i="7" s="1"/>
  <c r="C9" i="8" s="1"/>
  <c r="M25" i="8" s="1"/>
  <c r="G32" i="7"/>
  <c r="H32" i="7" s="1"/>
  <c r="G31" i="7"/>
  <c r="H31" i="7" s="1"/>
  <c r="H33" i="7" s="1"/>
  <c r="D37" i="7" s="1"/>
  <c r="E37" i="7" s="1"/>
  <c r="F17" i="8"/>
  <c r="G17" i="8" s="1"/>
  <c r="P24" i="8" s="1"/>
  <c r="Q24" i="8" s="1"/>
  <c r="F18" i="8"/>
  <c r="G18" i="8" s="1"/>
  <c r="P25" i="8" s="1"/>
  <c r="Q25" i="8" s="1"/>
  <c r="F16" i="8"/>
  <c r="G16" i="8" s="1"/>
  <c r="P23" i="8" s="1"/>
  <c r="Q23" i="8" s="1"/>
  <c r="M30" i="7"/>
  <c r="N30" i="7" s="1"/>
  <c r="M32" i="7"/>
  <c r="N32" i="7" s="1"/>
  <c r="H23" i="8"/>
  <c r="I23" i="8" s="1"/>
  <c r="J23" i="8" s="1"/>
  <c r="M23" i="8"/>
  <c r="H24" i="8"/>
  <c r="I24" i="8" s="1"/>
  <c r="J24" i="8" s="1"/>
  <c r="H25" i="8"/>
  <c r="I25" i="8" s="1"/>
  <c r="J25" i="8" s="1"/>
  <c r="N25" i="8" s="1"/>
  <c r="J30" i="7"/>
  <c r="K30" i="7" s="1"/>
  <c r="J32" i="7"/>
  <c r="K32" i="7" s="1"/>
  <c r="J31" i="7"/>
  <c r="K31" i="7" s="1"/>
  <c r="D32" i="7"/>
  <c r="E32" i="7" s="1"/>
  <c r="D31" i="7"/>
  <c r="E31" i="7" s="1"/>
  <c r="I2" i="7"/>
  <c r="D30" i="7"/>
  <c r="E30" i="7" s="1"/>
  <c r="M24" i="8"/>
  <c r="N33" i="7" l="1"/>
  <c r="D39" i="7" s="1"/>
  <c r="E39" i="7" s="1"/>
  <c r="H18" i="8"/>
  <c r="P26" i="8"/>
  <c r="H16" i="8"/>
  <c r="H17" i="8"/>
  <c r="Q26" i="8"/>
  <c r="O25" i="8"/>
  <c r="C50" i="8" s="1"/>
  <c r="N23" i="8"/>
  <c r="O23" i="8" s="1"/>
  <c r="E48" i="8" s="1"/>
  <c r="E33" i="7"/>
  <c r="D40" i="7" s="1"/>
  <c r="E40" i="7" s="1"/>
  <c r="N24" i="8"/>
  <c r="K33" i="7"/>
  <c r="D38" i="7" s="1"/>
  <c r="E38" i="7" s="1"/>
  <c r="E11" i="7"/>
  <c r="C11" i="8" s="1"/>
  <c r="J2" i="7"/>
  <c r="K2" i="7" s="1"/>
  <c r="O24" i="8" l="1"/>
  <c r="E49" i="8" s="1"/>
  <c r="E50" i="8"/>
  <c r="C48" i="8"/>
  <c r="E51" i="8"/>
  <c r="C49" i="8" l="1"/>
  <c r="C51" i="8" s="1"/>
  <c r="D48" i="8" s="1"/>
  <c r="B54" i="8" s="1"/>
  <c r="E55" i="8" l="1"/>
  <c r="C55" i="8"/>
  <c r="E54" i="8"/>
  <c r="E56" i="8"/>
  <c r="C56" i="8"/>
  <c r="C54" i="8"/>
  <c r="E57" i="8" l="1"/>
  <c r="C57" i="8"/>
  <c r="D54" i="8" s="1"/>
  <c r="B60" i="8" l="1"/>
  <c r="E62" i="8" s="1"/>
  <c r="C62" i="8"/>
  <c r="E60" i="8" l="1"/>
  <c r="E63" i="8" s="1"/>
  <c r="E61" i="8"/>
  <c r="C61" i="8"/>
  <c r="C60" i="8"/>
  <c r="C63" i="8"/>
  <c r="D60" i="8" s="1"/>
  <c r="B66" i="8" s="1"/>
  <c r="E66" i="8" s="1"/>
  <c r="C68" i="8" l="1"/>
  <c r="E67" i="8"/>
  <c r="C67" i="8"/>
  <c r="E68" i="8"/>
  <c r="E69" i="8" s="1"/>
  <c r="C66" i="8"/>
  <c r="C69" i="8" s="1"/>
  <c r="D66" i="8" s="1"/>
  <c r="B72" i="8" s="1"/>
  <c r="E74" i="8" s="1"/>
  <c r="C74" i="8" l="1"/>
  <c r="E72" i="8"/>
  <c r="E73" i="8"/>
  <c r="E75" i="8" s="1"/>
  <c r="C73" i="8"/>
  <c r="C72" i="8"/>
  <c r="C75" i="8" l="1"/>
  <c r="D72" i="8" s="1"/>
  <c r="B78" i="8" s="1"/>
  <c r="E80" i="8" l="1"/>
  <c r="E79" i="8"/>
  <c r="E78" i="8"/>
  <c r="C80" i="8"/>
  <c r="C78" i="8"/>
  <c r="C79" i="8"/>
  <c r="C81" i="8" l="1"/>
  <c r="D78" i="8" s="1"/>
  <c r="E81" i="8"/>
  <c r="B84" i="8" l="1"/>
  <c r="C84" i="8" s="1"/>
  <c r="R25" i="8"/>
  <c r="S25" i="8" s="1"/>
  <c r="L32" i="8" s="1"/>
  <c r="E85" i="8"/>
  <c r="R23" i="8" l="1"/>
  <c r="K16" i="8" s="1"/>
  <c r="R24" i="8"/>
  <c r="C85" i="8"/>
  <c r="E84" i="8"/>
  <c r="C86" i="8"/>
  <c r="E86" i="8"/>
  <c r="J17" i="8"/>
  <c r="I17" i="8"/>
  <c r="L18" i="8"/>
  <c r="F32" i="8"/>
  <c r="O18" i="8"/>
  <c r="M18" i="8"/>
  <c r="I18" i="8"/>
  <c r="F31" i="8"/>
  <c r="I32" i="8"/>
  <c r="J16" i="8"/>
  <c r="N18" i="8"/>
  <c r="J18" i="8"/>
  <c r="E87" i="8"/>
  <c r="K18" i="8"/>
  <c r="F30" i="8" l="1"/>
  <c r="F33" i="8" s="1"/>
  <c r="G30" i="8" s="1"/>
  <c r="H30" i="8" s="1"/>
  <c r="R26" i="8"/>
  <c r="H2" i="8" s="1"/>
  <c r="I16" i="8"/>
  <c r="I19" i="8" s="1"/>
  <c r="D8" i="8" s="1"/>
  <c r="B8" i="9" s="1"/>
  <c r="S23" i="8"/>
  <c r="L30" i="8" s="1"/>
  <c r="C87" i="8"/>
  <c r="D84" i="8" s="1"/>
  <c r="S24" i="8"/>
  <c r="K17" i="8"/>
  <c r="K19" i="8" s="1"/>
  <c r="D9" i="8" s="1"/>
  <c r="B9" i="9" s="1"/>
  <c r="O16" i="8"/>
  <c r="I30" i="8"/>
  <c r="M16" i="8"/>
  <c r="N16" i="8"/>
  <c r="B32" i="8"/>
  <c r="C32" i="8" s="1"/>
  <c r="B31" i="8"/>
  <c r="C31" i="8" s="1"/>
  <c r="L16" i="8"/>
  <c r="S26" i="8"/>
  <c r="D30" i="8" s="1"/>
  <c r="E30" i="8" s="1"/>
  <c r="J19" i="8"/>
  <c r="E8" i="8" s="1"/>
  <c r="C8" i="9" s="1"/>
  <c r="E7" i="8"/>
  <c r="C7" i="9" s="1"/>
  <c r="N17" i="8" l="1"/>
  <c r="N19" i="8" s="1"/>
  <c r="E9" i="8" s="1"/>
  <c r="C9" i="9" s="1"/>
  <c r="M17" i="8"/>
  <c r="I31" i="8"/>
  <c r="O17" i="8"/>
  <c r="L17" i="8"/>
  <c r="L19" i="8" s="1"/>
  <c r="E10" i="8" s="1"/>
  <c r="C10" i="9" s="1"/>
  <c r="L31" i="8"/>
  <c r="M19" i="8"/>
  <c r="D10" i="8" s="1"/>
  <c r="B10" i="9" s="1"/>
  <c r="O19" i="8"/>
  <c r="I33" i="8"/>
  <c r="J30" i="8" s="1"/>
  <c r="K30" i="8" s="1"/>
  <c r="B30" i="8"/>
  <c r="C30" i="8" s="1"/>
  <c r="G32" i="8"/>
  <c r="H32" i="8" s="1"/>
  <c r="H33" i="8" s="1"/>
  <c r="D37" i="8" s="1"/>
  <c r="E37" i="8" s="1"/>
  <c r="C33" i="8"/>
  <c r="D36" i="8" s="1"/>
  <c r="E36" i="8" s="1"/>
  <c r="F18" i="9"/>
  <c r="G18" i="9" s="1"/>
  <c r="P25" i="9" s="1"/>
  <c r="Q25" i="9" s="1"/>
  <c r="G31" i="8"/>
  <c r="H31" i="8" s="1"/>
  <c r="F16" i="9"/>
  <c r="G16" i="9" s="1"/>
  <c r="H16" i="9" s="1"/>
  <c r="D32" i="8"/>
  <c r="E32" i="8" s="1"/>
  <c r="D31" i="8"/>
  <c r="E31" i="8" s="1"/>
  <c r="I2" i="8"/>
  <c r="E11" i="8" s="1"/>
  <c r="C11" i="9" s="1"/>
  <c r="F17" i="9"/>
  <c r="G17" i="9" s="1"/>
  <c r="P24" i="9" s="1"/>
  <c r="Q24" i="9" s="1"/>
  <c r="H25" i="9" l="1"/>
  <c r="I25" i="9" s="1"/>
  <c r="J25" i="9" s="1"/>
  <c r="H24" i="9"/>
  <c r="I24" i="9" s="1"/>
  <c r="J24" i="9" s="1"/>
  <c r="H23" i="9"/>
  <c r="I23" i="9" s="1"/>
  <c r="J23" i="9" s="1"/>
  <c r="M23" i="9"/>
  <c r="N23" i="9" s="1"/>
  <c r="O23" i="9" s="1"/>
  <c r="M25" i="9"/>
  <c r="N25" i="9" s="1"/>
  <c r="M24" i="9"/>
  <c r="J31" i="8"/>
  <c r="K31" i="8" s="1"/>
  <c r="J32" i="8"/>
  <c r="K32" i="8" s="1"/>
  <c r="K33" i="8" s="1"/>
  <c r="D38" i="8" s="1"/>
  <c r="E38" i="8" s="1"/>
  <c r="M31" i="8"/>
  <c r="N31" i="8" s="1"/>
  <c r="L33" i="8"/>
  <c r="H18" i="9"/>
  <c r="H17" i="9"/>
  <c r="O24" i="9" s="1"/>
  <c r="C49" i="9" s="1"/>
  <c r="N24" i="9"/>
  <c r="J2" i="8"/>
  <c r="K2" i="8" s="1"/>
  <c r="P23" i="9"/>
  <c r="Q23" i="9" s="1"/>
  <c r="Q26" i="9" s="1"/>
  <c r="E33" i="8"/>
  <c r="D40" i="8" s="1"/>
  <c r="E40" i="8" s="1"/>
  <c r="O25" i="9"/>
  <c r="M30" i="8" l="1"/>
  <c r="N30" i="8" s="1"/>
  <c r="N33" i="8" s="1"/>
  <c r="D39" i="8" s="1"/>
  <c r="E39" i="8" s="1"/>
  <c r="M32" i="8"/>
  <c r="N32" i="8" s="1"/>
  <c r="P26" i="9"/>
  <c r="E49" i="9"/>
  <c r="E50" i="9"/>
  <c r="C50" i="9"/>
  <c r="C48" i="9"/>
  <c r="E48" i="9"/>
  <c r="C51" i="9" l="1"/>
  <c r="D48" i="9" s="1"/>
  <c r="E51" i="9"/>
  <c r="B54" i="9" l="1"/>
  <c r="E55" i="9" s="1"/>
  <c r="C54" i="9" l="1"/>
  <c r="E56" i="9"/>
  <c r="C55" i="9"/>
  <c r="C56" i="9"/>
  <c r="E54" i="9"/>
  <c r="E57" i="9" l="1"/>
  <c r="B60" i="9" s="1"/>
  <c r="C60" i="9" s="1"/>
  <c r="C57" i="9"/>
  <c r="D54" i="9" s="1"/>
  <c r="E60" i="9" l="1"/>
  <c r="C62" i="9"/>
  <c r="C61" i="9"/>
  <c r="C63" i="9" s="1"/>
  <c r="D60" i="9" s="1"/>
  <c r="E61" i="9"/>
  <c r="E62" i="9"/>
  <c r="E63" i="9" l="1"/>
  <c r="B66" i="9" s="1"/>
  <c r="E66" i="9" l="1"/>
  <c r="C68" i="9"/>
  <c r="E68" i="9"/>
  <c r="E67" i="9"/>
  <c r="C66" i="9"/>
  <c r="C67" i="9"/>
  <c r="C69" i="9" l="1"/>
  <c r="D66" i="9" s="1"/>
  <c r="B72" i="9" s="1"/>
  <c r="E69" i="9"/>
  <c r="E72" i="9" l="1"/>
  <c r="E73" i="9"/>
  <c r="E74" i="9"/>
  <c r="C73" i="9"/>
  <c r="C74" i="9"/>
  <c r="C72" i="9"/>
  <c r="E75" i="9" l="1"/>
  <c r="C75" i="9"/>
  <c r="D72" i="9" s="1"/>
  <c r="B78" i="9" l="1"/>
  <c r="E79" i="9"/>
  <c r="C78" i="9" l="1"/>
  <c r="C79" i="9"/>
  <c r="C80" i="9"/>
  <c r="E78" i="9"/>
  <c r="E81" i="9" s="1"/>
  <c r="E80" i="9"/>
  <c r="C81" i="9" l="1"/>
  <c r="D78" i="9" s="1"/>
  <c r="B84" i="9" s="1"/>
  <c r="E84" i="9"/>
  <c r="C86" i="9" l="1"/>
  <c r="C84" i="9"/>
  <c r="C87" i="9" s="1"/>
  <c r="D84" i="9" s="1"/>
  <c r="R24" i="9"/>
  <c r="R25" i="9"/>
  <c r="E85" i="9"/>
  <c r="E87" i="9" s="1"/>
  <c r="R23" i="9"/>
  <c r="J16" i="9" s="1"/>
  <c r="E86" i="9"/>
  <c r="C85" i="9"/>
  <c r="K16" i="9"/>
  <c r="K19" i="9" l="1"/>
  <c r="D9" i="9" s="1"/>
  <c r="B9" i="10" s="1"/>
  <c r="S24" i="9"/>
  <c r="K17" i="9"/>
  <c r="I17" i="9"/>
  <c r="J17" i="9"/>
  <c r="J19" i="9" s="1"/>
  <c r="E8" i="9" s="1"/>
  <c r="C8" i="10" s="1"/>
  <c r="F31" i="9"/>
  <c r="B31" i="9"/>
  <c r="C31" i="9" s="1"/>
  <c r="J18" i="9"/>
  <c r="K18" i="9"/>
  <c r="I18" i="9"/>
  <c r="F32" i="9"/>
  <c r="S23" i="9"/>
  <c r="F30" i="9"/>
  <c r="R26" i="9"/>
  <c r="I16" i="9"/>
  <c r="S25" i="9"/>
  <c r="F16" i="10" l="1"/>
  <c r="G16" i="10" s="1"/>
  <c r="P23" i="10" s="1"/>
  <c r="N18" i="9"/>
  <c r="O18" i="9"/>
  <c r="M18" i="9"/>
  <c r="L18" i="9"/>
  <c r="L32" i="9"/>
  <c r="I32" i="9"/>
  <c r="L30" i="9"/>
  <c r="M16" i="9"/>
  <c r="N16" i="9"/>
  <c r="N19" i="9" s="1"/>
  <c r="E9" i="9" s="1"/>
  <c r="C9" i="10" s="1"/>
  <c r="M23" i="10" s="1"/>
  <c r="O16" i="9"/>
  <c r="I30" i="9"/>
  <c r="S26" i="9"/>
  <c r="L16" i="9"/>
  <c r="I19" i="9"/>
  <c r="D8" i="9" s="1"/>
  <c r="B8" i="10" s="1"/>
  <c r="F18" i="10" s="1"/>
  <c r="G18" i="10" s="1"/>
  <c r="B30" i="9"/>
  <c r="C30" i="9" s="1"/>
  <c r="C33" i="9" s="1"/>
  <c r="D36" i="9" s="1"/>
  <c r="E36" i="9" s="1"/>
  <c r="H2" i="9"/>
  <c r="B32" i="9"/>
  <c r="C32" i="9" s="1"/>
  <c r="N17" i="9"/>
  <c r="O17" i="9"/>
  <c r="L17" i="9"/>
  <c r="I31" i="9"/>
  <c r="M17" i="9"/>
  <c r="L31" i="9"/>
  <c r="D31" i="9"/>
  <c r="E31" i="9" s="1"/>
  <c r="F33" i="9"/>
  <c r="Q23" i="10"/>
  <c r="E7" i="9" l="1"/>
  <c r="C7" i="10" s="1"/>
  <c r="H16" i="10"/>
  <c r="D30" i="9"/>
  <c r="E30" i="9" s="1"/>
  <c r="I2" i="9"/>
  <c r="E11" i="9" s="1"/>
  <c r="C11" i="10" s="1"/>
  <c r="D32" i="9"/>
  <c r="E32" i="9" s="1"/>
  <c r="P25" i="10"/>
  <c r="Q25" i="10" s="1"/>
  <c r="H18" i="10"/>
  <c r="I33" i="9"/>
  <c r="J30" i="9"/>
  <c r="K30" i="9" s="1"/>
  <c r="L33" i="9"/>
  <c r="M32" i="9" s="1"/>
  <c r="N32" i="9" s="1"/>
  <c r="M30" i="9"/>
  <c r="N30" i="9" s="1"/>
  <c r="L19" i="9"/>
  <c r="E10" i="9" s="1"/>
  <c r="C10" i="10" s="1"/>
  <c r="M25" i="10"/>
  <c r="G32" i="9"/>
  <c r="H32" i="9" s="1"/>
  <c r="G30" i="9"/>
  <c r="H30" i="9" s="1"/>
  <c r="G31" i="9"/>
  <c r="H31" i="9" s="1"/>
  <c r="J31" i="9"/>
  <c r="K31" i="9" s="1"/>
  <c r="M24" i="10"/>
  <c r="O19" i="9"/>
  <c r="J32" i="9"/>
  <c r="K32" i="9" s="1"/>
  <c r="M19" i="9"/>
  <c r="D10" i="9" s="1"/>
  <c r="B10" i="10" s="1"/>
  <c r="F17" i="10"/>
  <c r="G17" i="10" s="1"/>
  <c r="H24" i="10" l="1"/>
  <c r="I24" i="10" s="1"/>
  <c r="J24" i="10" s="1"/>
  <c r="N24" i="10" s="1"/>
  <c r="O24" i="10" s="1"/>
  <c r="H23" i="10"/>
  <c r="I23" i="10" s="1"/>
  <c r="J23" i="10" s="1"/>
  <c r="N23" i="10" s="1"/>
  <c r="H25" i="10"/>
  <c r="I25" i="10" s="1"/>
  <c r="J25" i="10" s="1"/>
  <c r="N25" i="10" s="1"/>
  <c r="O25" i="10" s="1"/>
  <c r="K33" i="9"/>
  <c r="D38" i="9" s="1"/>
  <c r="E38" i="9" s="1"/>
  <c r="O23" i="10"/>
  <c r="J2" i="9"/>
  <c r="K2" i="9" s="1"/>
  <c r="H33" i="9"/>
  <c r="D37" i="9" s="1"/>
  <c r="E37" i="9" s="1"/>
  <c r="E33" i="9"/>
  <c r="D40" i="9" s="1"/>
  <c r="E40" i="9" s="1"/>
  <c r="H17" i="10"/>
  <c r="P24" i="10"/>
  <c r="M31" i="9"/>
  <c r="N31" i="9" s="1"/>
  <c r="N33" i="9" s="1"/>
  <c r="D39" i="9" s="1"/>
  <c r="E39" i="9" s="1"/>
  <c r="E50" i="10" l="1"/>
  <c r="C50" i="10"/>
  <c r="E49" i="10"/>
  <c r="C49" i="10"/>
  <c r="E48" i="10"/>
  <c r="E51" i="10" s="1"/>
  <c r="C48" i="10"/>
  <c r="Q24" i="10"/>
  <c r="Q26" i="10" s="1"/>
  <c r="P26" i="10"/>
  <c r="C51" i="10" l="1"/>
  <c r="D48" i="10" s="1"/>
  <c r="B54" i="10" s="1"/>
  <c r="E56" i="10" l="1"/>
  <c r="C54" i="10"/>
  <c r="E55" i="10"/>
  <c r="E54" i="10"/>
  <c r="C56" i="10"/>
  <c r="C55" i="10"/>
  <c r="E57" i="10" l="1"/>
  <c r="C57" i="10"/>
  <c r="D54" i="10" s="1"/>
  <c r="B60" i="10" l="1"/>
  <c r="C61" i="10" l="1"/>
  <c r="C62" i="10"/>
  <c r="E62" i="10"/>
  <c r="C60" i="10"/>
  <c r="E60" i="10"/>
  <c r="E63" i="10" s="1"/>
  <c r="E61" i="10"/>
  <c r="C63" i="10" l="1"/>
  <c r="D60" i="10" s="1"/>
  <c r="B66" i="10" s="1"/>
  <c r="E66" i="10" s="1"/>
  <c r="C68" i="10"/>
  <c r="E68" i="10" l="1"/>
  <c r="C66" i="10"/>
  <c r="C67" i="10"/>
  <c r="E67" i="10"/>
  <c r="E69" i="10" s="1"/>
  <c r="C69" i="10"/>
  <c r="D66" i="10" s="1"/>
  <c r="B72" i="10" l="1"/>
  <c r="C74" i="10" s="1"/>
  <c r="C72" i="10"/>
  <c r="E74" i="10"/>
  <c r="E72" i="10"/>
  <c r="E73" i="10"/>
  <c r="C73" i="10"/>
  <c r="C75" i="10" l="1"/>
  <c r="D72" i="10" s="1"/>
  <c r="E75" i="10"/>
  <c r="B78" i="10"/>
  <c r="C79" i="10" s="1"/>
  <c r="E78" i="10"/>
  <c r="E80" i="10"/>
  <c r="E79" i="10"/>
  <c r="C80" i="10" l="1"/>
  <c r="C78" i="10"/>
  <c r="C81" i="10"/>
  <c r="D78" i="10" s="1"/>
  <c r="E81" i="10"/>
  <c r="B84" i="10" l="1"/>
  <c r="R25" i="10" s="1"/>
  <c r="R24" i="10"/>
  <c r="I17" i="10" s="1"/>
  <c r="C114" i="10" s="1"/>
  <c r="E84" i="10"/>
  <c r="S25" i="10" l="1"/>
  <c r="N18" i="10" s="1"/>
  <c r="D107" i="10" s="1"/>
  <c r="J18" i="10"/>
  <c r="D106" i="10" s="1"/>
  <c r="D105" i="10"/>
  <c r="F32" i="10"/>
  <c r="E86" i="10"/>
  <c r="C85" i="10"/>
  <c r="C84" i="10"/>
  <c r="E85" i="10"/>
  <c r="R23" i="10"/>
  <c r="K17" i="10"/>
  <c r="C115" i="10" s="1"/>
  <c r="S24" i="10"/>
  <c r="L31" i="10" s="1"/>
  <c r="C86" i="10"/>
  <c r="S23" i="10"/>
  <c r="M16" i="10" s="1"/>
  <c r="K18" i="10"/>
  <c r="D115" i="10" s="1"/>
  <c r="F31" i="10"/>
  <c r="I18" i="10"/>
  <c r="D114" i="10" s="1"/>
  <c r="C105" i="10"/>
  <c r="J17" i="10"/>
  <c r="C106" i="10" s="1"/>
  <c r="L17" i="10"/>
  <c r="D109" i="10"/>
  <c r="L18" i="10"/>
  <c r="L32" i="10"/>
  <c r="O18" i="10"/>
  <c r="I32" i="10"/>
  <c r="O16" i="10"/>
  <c r="I30" i="10"/>
  <c r="L30" i="10"/>
  <c r="B109" i="10"/>
  <c r="N16" i="10"/>
  <c r="L16" i="10"/>
  <c r="O17" i="10" l="1"/>
  <c r="M18" i="10"/>
  <c r="D116" i="10" s="1"/>
  <c r="N17" i="10"/>
  <c r="C107" i="10" s="1"/>
  <c r="E87" i="10"/>
  <c r="M17" i="10"/>
  <c r="C116" i="10" s="1"/>
  <c r="C87" i="10"/>
  <c r="D84" i="10" s="1"/>
  <c r="S26" i="10"/>
  <c r="I2" i="10" s="1"/>
  <c r="E11" i="10" s="1"/>
  <c r="I31" i="10"/>
  <c r="I33" i="10" s="1"/>
  <c r="J31" i="10" s="1"/>
  <c r="C109" i="10"/>
  <c r="K16" i="10"/>
  <c r="B115" i="10" s="1"/>
  <c r="I16" i="10"/>
  <c r="R26" i="10"/>
  <c r="J16" i="10"/>
  <c r="B106" i="10" s="1"/>
  <c r="F30" i="10"/>
  <c r="F33" i="10" s="1"/>
  <c r="G30" i="10" s="1"/>
  <c r="H30" i="10" s="1"/>
  <c r="B105" i="10"/>
  <c r="O19" i="10"/>
  <c r="D108" i="10"/>
  <c r="P18" i="10"/>
  <c r="D117" i="10" s="1"/>
  <c r="B108" i="10"/>
  <c r="L19" i="10"/>
  <c r="E10" i="10" s="1"/>
  <c r="P16" i="10"/>
  <c r="B107" i="10"/>
  <c r="L33" i="10"/>
  <c r="M32" i="10" s="1"/>
  <c r="C108" i="10"/>
  <c r="P17" i="10"/>
  <c r="C117" i="10" s="1"/>
  <c r="B116" i="10"/>
  <c r="M19" i="10"/>
  <c r="D10" i="10" s="1"/>
  <c r="D32" i="10" l="1"/>
  <c r="E32" i="10" s="1"/>
  <c r="N19" i="10"/>
  <c r="E9" i="10" s="1"/>
  <c r="K19" i="10"/>
  <c r="D9" i="10" s="1"/>
  <c r="D31" i="10"/>
  <c r="C101" i="10" s="1"/>
  <c r="D30" i="10"/>
  <c r="B101" i="10" s="1"/>
  <c r="B98" i="10"/>
  <c r="B32" i="10"/>
  <c r="H2" i="10"/>
  <c r="B30" i="10"/>
  <c r="B31" i="10"/>
  <c r="G32" i="10"/>
  <c r="H32" i="10" s="1"/>
  <c r="B114" i="10"/>
  <c r="I19" i="10"/>
  <c r="D8" i="10" s="1"/>
  <c r="G31" i="10"/>
  <c r="J19" i="10"/>
  <c r="E8" i="10" s="1"/>
  <c r="E31" i="10"/>
  <c r="D101" i="10"/>
  <c r="M31" i="10"/>
  <c r="C100" i="10" s="1"/>
  <c r="J32" i="10"/>
  <c r="D99" i="10" s="1"/>
  <c r="M30" i="10"/>
  <c r="B100" i="10" s="1"/>
  <c r="K31" i="10"/>
  <c r="C99" i="10"/>
  <c r="N32" i="10"/>
  <c r="D100" i="10"/>
  <c r="B117" i="10"/>
  <c r="P19" i="10"/>
  <c r="D11" i="10" s="1"/>
  <c r="J30" i="10"/>
  <c r="E101" i="10" l="1"/>
  <c r="E30" i="10"/>
  <c r="E33" i="10" s="1"/>
  <c r="D40" i="10" s="1"/>
  <c r="E40" i="10" s="1"/>
  <c r="C31" i="10"/>
  <c r="C97" i="10"/>
  <c r="C30" i="10"/>
  <c r="B97" i="10"/>
  <c r="D98" i="10"/>
  <c r="E7" i="10"/>
  <c r="J2" i="10"/>
  <c r="K2" i="10" s="1"/>
  <c r="D97" i="10"/>
  <c r="C32" i="10"/>
  <c r="C98" i="10"/>
  <c r="H31" i="10"/>
  <c r="H33" i="10" s="1"/>
  <c r="D37" i="10" s="1"/>
  <c r="E37" i="10" s="1"/>
  <c r="N31" i="10"/>
  <c r="N30" i="10"/>
  <c r="K32" i="10"/>
  <c r="E100" i="10"/>
  <c r="B99" i="10"/>
  <c r="E99" i="10" s="1"/>
  <c r="K30" i="10"/>
  <c r="E98" i="10" l="1"/>
  <c r="K33" i="10"/>
  <c r="D38" i="10" s="1"/>
  <c r="E38" i="10" s="1"/>
  <c r="E97" i="10"/>
  <c r="C33" i="10"/>
  <c r="D36" i="10" s="1"/>
  <c r="E36" i="10" s="1"/>
  <c r="N33" i="10"/>
  <c r="D39" i="10" s="1"/>
  <c r="E39" i="10" s="1"/>
</calcChain>
</file>

<file path=xl/sharedStrings.xml><?xml version="1.0" encoding="utf-8"?>
<sst xmlns="http://schemas.openxmlformats.org/spreadsheetml/2006/main" count="1149" uniqueCount="110">
  <si>
    <t>L</t>
  </si>
  <si>
    <t>V</t>
  </si>
  <si>
    <t>Компонент</t>
  </si>
  <si>
    <t>Xi</t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</si>
  <si>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i</t>
    </r>
  </si>
  <si>
    <t>№ тарелки</t>
  </si>
  <si>
    <t>L0/D</t>
  </si>
  <si>
    <t>Расчет укрепляющей секции</t>
  </si>
  <si>
    <t>K1i=K1b*alphai</t>
  </si>
  <si>
    <t>K1b</t>
  </si>
  <si>
    <t>A1i=L1/(K1b*V1)</t>
  </si>
  <si>
    <t>l1i/di=A1i*(v1i/di)</t>
  </si>
  <si>
    <t>v1i/di=L0/D+1</t>
  </si>
  <si>
    <t>v2i/di=l1i/di+1</t>
  </si>
  <si>
    <t>Расчет исчерпывающей секции</t>
  </si>
  <si>
    <t>K4i=K4b*alphai</t>
  </si>
  <si>
    <t>K4b</t>
  </si>
  <si>
    <t>S4i=(K4i*V4)/B</t>
  </si>
  <si>
    <t>F, моль / ч</t>
  </si>
  <si>
    <t>D, моль / ч</t>
  </si>
  <si>
    <t>L0, моль / ч</t>
  </si>
  <si>
    <t>B, моль / ч</t>
  </si>
  <si>
    <t>l3i/bi=S4i+1</t>
  </si>
  <si>
    <t>K3b</t>
  </si>
  <si>
    <t>K3i=K3b*alphai</t>
  </si>
  <si>
    <t>S3i=K3i*V3/L3</t>
  </si>
  <si>
    <t>v3i/bi=S3i*l3i/bi</t>
  </si>
  <si>
    <t>l2i/bi=v3i/bi+1</t>
  </si>
  <si>
    <t>K2b</t>
  </si>
  <si>
    <t>K2i=K2b*alphai</t>
  </si>
  <si>
    <t>S2i=K2i*V2/L2</t>
  </si>
  <si>
    <t>v2i/bi=S2i*l2i/bi</t>
  </si>
  <si>
    <t>bi/di=(v2i/di)/(v2i/bi)</t>
  </si>
  <si>
    <t>di=F*Xi/(1+l1i/di)</t>
  </si>
  <si>
    <t>Расчет составов</t>
  </si>
  <si>
    <t>bi</t>
  </si>
  <si>
    <t>XDi=di/Sum(di)</t>
  </si>
  <si>
    <t>xBi=bi/Sum(bi)</t>
  </si>
  <si>
    <t>alphai * xBi</t>
  </si>
  <si>
    <t>alphai * XDi</t>
  </si>
  <si>
    <t>(l1i/di)*di</t>
  </si>
  <si>
    <t>x1i=(l1i/di)*di / Sum((l1i/di)*di)</t>
  </si>
  <si>
    <t>alphai*x1i</t>
  </si>
  <si>
    <t>(l2i/bi)*bi</t>
  </si>
  <si>
    <t>x2i=(l2i/bi)*bi / Sum((l2i/bi)*bi)</t>
  </si>
  <si>
    <t>alphai * x2i</t>
  </si>
  <si>
    <t>(l3i/bi)*bi</t>
  </si>
  <si>
    <t>x3i=(l3i/bi)*bi / Sum((l3i/bi)*bi)</t>
  </si>
  <si>
    <t>alphai * x3i</t>
  </si>
  <si>
    <t>Kjb</t>
  </si>
  <si>
    <t>Recalc</t>
  </si>
  <si>
    <t>Ex</t>
  </si>
  <si>
    <r>
      <t>Δ,</t>
    </r>
    <r>
      <rPr>
        <sz val="11"/>
        <color theme="1"/>
        <rFont val="Calibri"/>
        <family val="2"/>
      </rPr>
      <t xml:space="preserve"> %</t>
    </r>
  </si>
  <si>
    <t>l1i</t>
  </si>
  <si>
    <t>Recalc V</t>
  </si>
  <si>
    <t>Recalc L</t>
  </si>
  <si>
    <t>v1i</t>
  </si>
  <si>
    <t>v2i</t>
  </si>
  <si>
    <t>l3i</t>
  </si>
  <si>
    <t>v3i</t>
  </si>
  <si>
    <t>l2i</t>
  </si>
  <si>
    <t>Компонент 1</t>
  </si>
  <si>
    <t>Компонент 2</t>
  </si>
  <si>
    <t>Компонент 3</t>
  </si>
  <si>
    <t>№</t>
  </si>
  <si>
    <t>Recalc D</t>
  </si>
  <si>
    <t>Recalc B</t>
  </si>
  <si>
    <t>Recalc F</t>
  </si>
  <si>
    <t>Баланс</t>
  </si>
  <si>
    <t>Состав, мол. доли</t>
  </si>
  <si>
    <t>Мольный поток (жидкость), моль / ч</t>
  </si>
  <si>
    <t>Мольный поток (пар), моль / ч</t>
  </si>
  <si>
    <t>v4i</t>
  </si>
  <si>
    <t>t, °C</t>
  </si>
  <si>
    <t>Tray No</t>
  </si>
  <si>
    <t>a0</t>
  </si>
  <si>
    <t>a1</t>
  </si>
  <si>
    <t>a2</t>
  </si>
  <si>
    <t>Recalc t</t>
  </si>
  <si>
    <t>Ѳ-метод</t>
  </si>
  <si>
    <t>Ѳ</t>
  </si>
  <si>
    <t>g(Tetta)</t>
  </si>
  <si>
    <t>g/(Tetta)</t>
  </si>
  <si>
    <r>
      <t>F*Xi/(1+Tetta*(bi/di)</t>
    </r>
    <r>
      <rPr>
        <b/>
        <vertAlign val="subscript"/>
        <sz val="11"/>
        <color theme="1"/>
        <rFont val="Calibri"/>
        <family val="2"/>
        <charset val="204"/>
        <scheme val="minor"/>
      </rPr>
      <t>ca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</si>
  <si>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di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</si>
  <si>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r>
      <t>bi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</si>
  <si>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t>a</t>
  </si>
  <si>
    <t>b</t>
  </si>
  <si>
    <t>c</t>
  </si>
  <si>
    <t>d</t>
  </si>
  <si>
    <t>e</t>
  </si>
  <si>
    <t>f</t>
  </si>
  <si>
    <t>ДНП, кПа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</si>
  <si>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</si>
  <si>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</si>
  <si>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</si>
  <si>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</si>
  <si>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</si>
  <si>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</si>
  <si>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</si>
  <si>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</si>
  <si>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</si>
  <si>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T, K</t>
  </si>
  <si>
    <t>Отн. Летучесть</t>
  </si>
  <si>
    <t>F, кмоль / ч</t>
  </si>
  <si>
    <t>D, кмоль / ч</t>
  </si>
  <si>
    <t>,</t>
  </si>
  <si>
    <t>L0, кмоль / ч</t>
  </si>
  <si>
    <t>B, кмоль / ч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</si>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</sst>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"/>
    <numFmt numFmtId="165" formatCode="0.00000000"/>
    <numFmt numFmtId="166" formatCode="0.000000000"/>
    <numFmt numFmtId="167" formatCode="0.00000000000"/>
    <numFmt numFmtId="168" formatCode="0.0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/>
    <xf numFmtId="0" fontId="2" fillId="0" borderId="0" xfId="0" applyFont="1"/>
    <xf numFmtId="2" fontId="1" fillId="0" borderId="1" xfId="0" applyNumberFormat="1" applyFont="1" applyBorder="1"/>
    <xf numFmtId="2" fontId="2" fillId="0" borderId="0" xfId="0" applyNumberFormat="1" applyFont="1"/>
    <xf numFmtId="0" fontId="0" fillId="2" borderId="3" xfId="0" applyFill="1" applyBorder="1" applyAlignment="1">
      <alignment horizontal="center" vertical="center"/>
    </xf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" fillId="0" borderId="1" xfId="0" applyNumberFormat="1" applyFont="1" applyBorder="1"/>
    <xf numFmtId="166" fontId="1" fillId="0" borderId="1" xfId="0" applyNumberFormat="1" applyFont="1" applyBorder="1"/>
    <xf numFmtId="0" fontId="2" fillId="0" borderId="1" xfId="0" applyFont="1" applyFill="1" applyBorder="1"/>
    <xf numFmtId="2" fontId="0" fillId="0" borderId="1" xfId="0" applyNumberFormat="1" applyFill="1" applyBorder="1"/>
    <xf numFmtId="2" fontId="2" fillId="0" borderId="1" xfId="0" applyNumberFormat="1" applyFont="1" applyBorder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167" fontId="0" fillId="0" borderId="4" xfId="0" applyNumberFormat="1" applyBorder="1"/>
    <xf numFmtId="2" fontId="0" fillId="0" borderId="4" xfId="0" applyNumberFormat="1" applyBorder="1"/>
    <xf numFmtId="0" fontId="0" fillId="3" borderId="5" xfId="0" applyFill="1" applyBorder="1" applyAlignment="1">
      <alignment horizontal="center" vertical="center"/>
    </xf>
    <xf numFmtId="168" fontId="0" fillId="0" borderId="0" xfId="0" applyNumberFormat="1"/>
    <xf numFmtId="11" fontId="0" fillId="0" borderId="0" xfId="0" applyNumberFormat="1"/>
    <xf numFmtId="0" fontId="8" fillId="0" borderId="0" xfId="0" applyFont="1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ДНП!$B$2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ДНП!$B$11:$B$15</c:f>
              <c:numCache>
                <c:formatCode>0.00</c:formatCode>
                <c:ptCount val="5"/>
                <c:pt idx="0">
                  <c:v>10.461897492317805</c:v>
                </c:pt>
                <c:pt idx="1">
                  <c:v>11.531428448622755</c:v>
                </c:pt>
                <c:pt idx="2">
                  <c:v>12.628591196064825</c:v>
                </c:pt>
                <c:pt idx="3" formatCode="General">
                  <c:v>13.803805950733761</c:v>
                </c:pt>
                <c:pt idx="4" formatCode="General">
                  <c:v>15.084460013851084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249-4A08-AC79-BC36F437E8DB}"/>
            </c:ext>
          </c:extLst>
        </c:ser>
        <c:ser>
          <c:idx val="1"/>
          <c:order val="1"/>
          <c:tx>
            <c:strRef>
              <c:f>ДНП!$C$2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ДНП!$C$11:$C$15</c:f>
              <c:numCache>
                <c:formatCode>0.00</c:formatCode>
                <c:ptCount val="5"/>
                <c:pt idx="0">
                  <c:v>7.7810963009441956</c:v>
                </c:pt>
                <c:pt idx="1">
                  <c:v>8.8363442412943307</c:v>
                </c:pt>
                <c:pt idx="2">
                  <c:v>9.6954454925209337</c:v>
                </c:pt>
                <c:pt idx="3" formatCode="General">
                  <c:v>10.466207587891002</c:v>
                </c:pt>
                <c:pt idx="4" formatCode="General">
                  <c:v>11.208242927411497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249-4A08-AC79-BC36F437E8DB}"/>
            </c:ext>
          </c:extLst>
        </c:ser>
        <c:ser>
          <c:idx val="2"/>
          <c:order val="2"/>
          <c:tx>
            <c:strRef>
              <c:f>ДНП!$D$2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ДНП!$D$11:$D$15</c:f>
              <c:numCache>
                <c:formatCode>0.00</c:formatCode>
                <c:ptCount val="5"/>
                <c:pt idx="0">
                  <c:v>6.1640724903844175</c:v>
                </c:pt>
                <c:pt idx="1">
                  <c:v>7.4479923954241869</c:v>
                </c:pt>
                <c:pt idx="2">
                  <c:v>8.4059948766688812</c:v>
                </c:pt>
                <c:pt idx="3" formatCode="General">
                  <c:v>9.1885639735776721</c:v>
                </c:pt>
                <c:pt idx="4" formatCode="General">
                  <c:v>9.8793519424219873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249-4A08-AC79-BC36F437E8DB}"/>
            </c:ext>
          </c:extLst>
        </c:ser>
        <c:ser>
          <c:idx val="3"/>
          <c:order val="3"/>
          <c:tx>
            <c:strRef>
              <c:f>ДНП!$E$2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ДНП!$E$11:$E$15</c:f>
              <c:numCache>
                <c:formatCode>0.00</c:formatCode>
                <c:ptCount val="5"/>
                <c:pt idx="0">
                  <c:v>5.0499682098461234</c:v>
                </c:pt>
                <c:pt idx="1">
                  <c:v>6.5228062593756384</c:v>
                </c:pt>
                <c:pt idx="2">
                  <c:v>7.5895388760667082</c:v>
                </c:pt>
                <c:pt idx="3" formatCode="General">
                  <c:v>8.4298685887986444</c:v>
                </c:pt>
                <c:pt idx="4" formatCode="General">
                  <c:v>9.1438366002060345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249-4A08-AC79-BC36F437E8DB}"/>
            </c:ext>
          </c:extLst>
        </c:ser>
        <c:ser>
          <c:idx val="4"/>
          <c:order val="4"/>
          <c:tx>
            <c:strRef>
              <c:f>ДНП!$F$2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ДНП!$F$11:$F$15</c:f>
              <c:numCache>
                <c:formatCode>0.00</c:formatCode>
                <c:ptCount val="5"/>
                <c:pt idx="0">
                  <c:v>4.6425366532636607</c:v>
                </c:pt>
                <c:pt idx="1">
                  <c:v>6.2079058738833286</c:v>
                </c:pt>
                <c:pt idx="2">
                  <c:v>7.3322421187959925</c:v>
                </c:pt>
                <c:pt idx="3" formatCode="General">
                  <c:v>8.2128294444543251</c:v>
                </c:pt>
                <c:pt idx="4" formatCode="General">
                  <c:v>8.9592057163799925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249-4A08-AC79-BC36F437E8DB}"/>
            </c:ext>
          </c:extLst>
        </c:ser>
        <c:ser>
          <c:idx val="5"/>
          <c:order val="5"/>
          <c:tx>
            <c:strRef>
              <c:f>ДНП!$G$2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ДНП!$H$11:$H$15</c:f>
              <c:numCache>
                <c:formatCode>0.00</c:formatCode>
                <c:ptCount val="5"/>
                <c:pt idx="0">
                  <c:v>3.1947122497624094</c:v>
                </c:pt>
                <c:pt idx="1">
                  <c:v>5.0673770653784302</c:v>
                </c:pt>
                <c:pt idx="2">
                  <c:v>6.3833029340799161</c:v>
                </c:pt>
                <c:pt idx="3" formatCode="General">
                  <c:v>7.3721356974033601</c:v>
                </c:pt>
                <c:pt idx="4" formatCode="General">
                  <c:v>8.1625028668924262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249-4A08-AC79-BC36F437E8DB}"/>
            </c:ext>
          </c:extLst>
        </c:ser>
        <c:ser>
          <c:idx val="6"/>
          <c:order val="6"/>
          <c:tx>
            <c:strRef>
              <c:f>ДНП!$I$2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ДНП!$I$11:$I$15</c:f>
              <c:numCache>
                <c:formatCode>0.00</c:formatCode>
                <c:ptCount val="5"/>
                <c:pt idx="0">
                  <c:v>1.7462679246066846</c:v>
                </c:pt>
                <c:pt idx="1">
                  <c:v>3.9653489139844162</c:v>
                </c:pt>
                <c:pt idx="2">
                  <c:v>5.5012816532523301</c:v>
                </c:pt>
                <c:pt idx="3" formatCode="General">
                  <c:v>6.6287021220831779</c:v>
                </c:pt>
                <c:pt idx="4" formatCode="General">
                  <c:v>7.5017382614949559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E249-4A08-AC79-BC36F437E8DB}"/>
            </c:ext>
          </c:extLst>
        </c:ser>
        <c:ser>
          <c:idx val="7"/>
          <c:order val="7"/>
          <c:tx>
            <c:strRef>
              <c:f>ДНП!$J$2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ДНП!$J$11:$J$15</c:f>
              <c:numCache>
                <c:formatCode>0.00</c:formatCode>
                <c:ptCount val="5"/>
                <c:pt idx="0">
                  <c:v>0.3714973098864941</c:v>
                </c:pt>
                <c:pt idx="1">
                  <c:v>2.9114222430244046</c:v>
                </c:pt>
                <c:pt idx="2">
                  <c:v>4.6581003229331213</c:v>
                </c:pt>
                <c:pt idx="3" formatCode="General">
                  <c:v>5.9275933748124903</c:v>
                </c:pt>
                <c:pt idx="4" formatCode="General">
                  <c:v>6.8973800986747564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E249-4A08-AC79-BC36F437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7792"/>
        <c:axId val="41258368"/>
      </c:scatterChart>
      <c:valAx>
        <c:axId val="41257792"/>
        <c:scaling>
          <c:orientation val="minMax"/>
          <c:min val="2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58368"/>
        <c:crosses val="autoZero"/>
        <c:crossBetween val="midCat"/>
      </c:valAx>
      <c:valAx>
        <c:axId val="412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5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A5-4024-A456-3BB79B9F971B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A5-4024-A456-3BB79B9F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5712"/>
        <c:axId val="145716288"/>
      </c:scatterChart>
      <c:valAx>
        <c:axId val="14571571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5716288"/>
        <c:crosses val="autoZero"/>
        <c:crossBetween val="midCat"/>
      </c:valAx>
      <c:valAx>
        <c:axId val="145716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5715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Лист10!$B$97:$B$101</c:f>
              <c:numCache>
                <c:formatCode>General</c:formatCode>
                <c:ptCount val="5"/>
                <c:pt idx="0">
                  <c:v>0.36861675145460693</c:v>
                </c:pt>
                <c:pt idx="1">
                  <c:v>0.28803515207680541</c:v>
                </c:pt>
                <c:pt idx="2">
                  <c:v>0.28798349531474893</c:v>
                </c:pt>
                <c:pt idx="3">
                  <c:v>0.21738451363210429</c:v>
                </c:pt>
                <c:pt idx="4">
                  <c:v>0.16717547497853172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F06-40CA-B413-6C07B89771C5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Лист10!$C$97:$C$101</c:f>
              <c:numCache>
                <c:formatCode>General</c:formatCode>
                <c:ptCount val="5"/>
                <c:pt idx="0">
                  <c:v>0.33649919637050757</c:v>
                </c:pt>
                <c:pt idx="1">
                  <c:v>0.34568204728117174</c:v>
                </c:pt>
                <c:pt idx="2">
                  <c:v>0.34568012599557668</c:v>
                </c:pt>
                <c:pt idx="3">
                  <c:v>0.34304676621308211</c:v>
                </c:pt>
                <c:pt idx="4">
                  <c:v>0.33334130964802111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F06-40CA-B413-6C07B89771C5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Лист10!$D$97:$D$101</c:f>
              <c:numCache>
                <c:formatCode>General</c:formatCode>
                <c:ptCount val="5"/>
                <c:pt idx="0">
                  <c:v>0.29488405217488545</c:v>
                </c:pt>
                <c:pt idx="1">
                  <c:v>0.3662828006420229</c:v>
                </c:pt>
                <c:pt idx="2">
                  <c:v>0.36633637868967428</c:v>
                </c:pt>
                <c:pt idx="3">
                  <c:v>0.43956872015481363</c:v>
                </c:pt>
                <c:pt idx="4">
                  <c:v>0.49948321537344725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F06-40CA-B413-6C07B897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6496"/>
        <c:axId val="148587072"/>
      </c:scatterChart>
      <c:valAx>
        <c:axId val="14858649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587072"/>
        <c:crosses val="autoZero"/>
        <c:crossBetween val="midCat"/>
        <c:majorUnit val="1"/>
      </c:valAx>
      <c:valAx>
        <c:axId val="14858707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Мольная доля</a:t>
                </a:r>
              </a:p>
              <a:p>
                <a:pPr>
                  <a:defRPr/>
                </a:pPr>
                <a:r>
                  <a:rPr lang="ru-RU"/>
                  <a:t>(жидкость)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5864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581745844329566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Лист10!$D$7:$D$11</c:f>
              <c:numCache>
                <c:formatCode>General</c:formatCode>
                <c:ptCount val="5"/>
                <c:pt idx="0">
                  <c:v>0</c:v>
                </c:pt>
                <c:pt idx="1">
                  <c:v>-1.8590177945842098E-2</c:v>
                </c:pt>
                <c:pt idx="2" formatCode="0.00">
                  <c:v>-4.6508315018306805E-3</c:v>
                </c:pt>
                <c:pt idx="3" formatCode="0.00">
                  <c:v>69031.721460188041</c:v>
                </c:pt>
                <c:pt idx="4" formatCode="0.00">
                  <c:v>9.1854212162210302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D6-4870-89F9-59CD719C989F}"/>
            </c:ext>
          </c:extLst>
        </c:ser>
        <c:ser>
          <c:idx val="1"/>
          <c:order val="1"/>
          <c:tx>
            <c:strRef>
              <c:f>Лист10!$E$6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Лист10!$E$7:$E$11</c:f>
              <c:numCache>
                <c:formatCode>0.00</c:formatCode>
                <c:ptCount val="5"/>
                <c:pt idx="0">
                  <c:v>-4.6475444864605246E-3</c:v>
                </c:pt>
                <c:pt idx="1">
                  <c:v>-3.2870153701569735E-6</c:v>
                </c:pt>
                <c:pt idx="2">
                  <c:v>69033.566107732535</c:v>
                </c:pt>
                <c:pt idx="3">
                  <c:v>11.03006876070749</c:v>
                </c:pt>
                <c:pt idx="4">
                  <c:v>1.8446475444864598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D6-4870-89F9-59CD719C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8800"/>
        <c:axId val="148589376"/>
      </c:scatterChart>
      <c:valAx>
        <c:axId val="148588800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8589376"/>
        <c:crosses val="autoZero"/>
        <c:crossBetween val="midCat"/>
      </c:valAx>
      <c:valAx>
        <c:axId val="148589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8588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Лист10!$B$105:$B$109</c:f>
              <c:numCache>
                <c:formatCode>0.00</c:formatCode>
                <c:ptCount val="5"/>
                <c:pt idx="0">
                  <c:v>-1.713162750839848E-3</c:v>
                </c:pt>
                <c:pt idx="1">
                  <c:v>-9.4677597202196077E-7</c:v>
                </c:pt>
                <c:pt idx="2">
                  <c:v>19880.527661746604</c:v>
                </c:pt>
                <c:pt idx="3">
                  <c:v>2.397766132875065</c:v>
                </c:pt>
                <c:pt idx="4">
                  <c:v>0.30837982941750613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1B-4440-A1AC-8572DEF38482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Лист10!$C$105:$C$109</c:f>
              <c:numCache>
                <c:formatCode>0.00</c:formatCode>
                <c:ptCount val="5"/>
                <c:pt idx="0">
                  <c:v>-1.5638949847901497E-3</c:v>
                </c:pt>
                <c:pt idx="1">
                  <c:v>-1.1362622026005412E-6</c:v>
                </c:pt>
                <c:pt idx="2">
                  <c:v>23863.531830044954</c:v>
                </c:pt>
                <c:pt idx="3">
                  <c:v>3.7838294194686424</c:v>
                </c:pt>
                <c:pt idx="4">
                  <c:v>0.61489722831812277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01B-4440-A1AC-8572DEF38482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Лист10!$D$105:$D$109</c:f>
              <c:numCache>
                <c:formatCode>0.00</c:formatCode>
                <c:ptCount val="5"/>
                <c:pt idx="0">
                  <c:v>-1.3704867508305264E-3</c:v>
                </c:pt>
                <c:pt idx="1">
                  <c:v>-1.2039771955344719E-6</c:v>
                </c:pt>
                <c:pt idx="2">
                  <c:v>25289.506615940969</c:v>
                </c:pt>
                <c:pt idx="3">
                  <c:v>4.8484732083637825</c:v>
                </c:pt>
                <c:pt idx="4">
                  <c:v>0.921370486750831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01B-4440-A1AC-8572DEF3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91680"/>
        <c:axId val="148592256"/>
      </c:scatterChart>
      <c:valAx>
        <c:axId val="148591680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592256"/>
        <c:crosses val="autoZero"/>
        <c:crossBetween val="midCat"/>
        <c:majorUnit val="1"/>
      </c:valAx>
      <c:valAx>
        <c:axId val="148592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(жидкость)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85916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Лист10!$B$113:$B$117</c:f>
              <c:numCache>
                <c:formatCode>0.00</c:formatCode>
                <c:ptCount val="5"/>
                <c:pt idx="0">
                  <c:v>0</c:v>
                </c:pt>
                <c:pt idx="1">
                  <c:v>-6.8526510033593922E-3</c:v>
                </c:pt>
                <c:pt idx="2">
                  <c:v>-1.7141095268118699E-3</c:v>
                </c:pt>
                <c:pt idx="3">
                  <c:v>19880.219281917187</c:v>
                </c:pt>
                <c:pt idx="4">
                  <c:v>2.0893863034575588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Лист10!$C$113:$C$117</c:f>
              <c:numCache>
                <c:formatCode>0.00</c:formatCode>
                <c:ptCount val="5"/>
                <c:pt idx="0">
                  <c:v>0</c:v>
                </c:pt>
                <c:pt idx="1">
                  <c:v>-6.2555799391605989E-3</c:v>
                </c:pt>
                <c:pt idx="2">
                  <c:v>-1.5650312469927504E-3</c:v>
                </c:pt>
                <c:pt idx="3">
                  <c:v>23862.916932816635</c:v>
                </c:pt>
                <c:pt idx="4">
                  <c:v>3.1689321911505197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45C-4D14-8A36-0BAEB0B4315C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Лист10!$D$113:$D$117</c:f>
              <c:numCache>
                <c:formatCode>0.00</c:formatCode>
                <c:ptCount val="5"/>
                <c:pt idx="0">
                  <c:v>0</c:v>
                </c:pt>
                <c:pt idx="1">
                  <c:v>-5.4819470033221056E-3</c:v>
                </c:pt>
                <c:pt idx="2">
                  <c:v>-1.3716907280260607E-3</c:v>
                </c:pt>
                <c:pt idx="3">
                  <c:v>25288.585245454218</c:v>
                </c:pt>
                <c:pt idx="4">
                  <c:v>3.9271027216129513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57952"/>
        <c:axId val="149758528"/>
      </c:scatterChart>
      <c:valAx>
        <c:axId val="14975795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758528"/>
        <c:crosses val="autoZero"/>
        <c:crossBetween val="midCat"/>
        <c:majorUnit val="1"/>
      </c:valAx>
      <c:valAx>
        <c:axId val="14975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(пар)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97579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Лист10!$B$35</c:f>
              <c:strCache>
                <c:ptCount val="1"/>
                <c:pt idx="0">
                  <c:v>t, °C</c:v>
                </c:pt>
              </c:strCache>
            </c:strRef>
          </c:tx>
          <c:marker>
            <c:symbol val="none"/>
          </c:marker>
          <c:xVal>
            <c:numRef>
              <c:f>Лист10!$A$36:$A$40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Лист10!$F$36:$F$40</c:f>
              <c:numCache>
                <c:formatCode>General</c:formatCode>
                <c:ptCount val="5"/>
                <c:pt idx="0">
                  <c:v>24.993733046729073</c:v>
                </c:pt>
                <c:pt idx="1">
                  <c:v>28.345821319988161</c:v>
                </c:pt>
                <c:pt idx="2">
                  <c:v>29.799107993444583</c:v>
                </c:pt>
                <c:pt idx="3">
                  <c:v>34.083268991092041</c:v>
                </c:pt>
                <c:pt idx="4">
                  <c:v>38.624984520802201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60832"/>
        <c:axId val="149761408"/>
      </c:scatterChart>
      <c:valAx>
        <c:axId val="14976083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761408"/>
        <c:crosses val="autoZero"/>
        <c:crossBetween val="midCat"/>
        <c:majorUnit val="1"/>
      </c:valAx>
      <c:valAx>
        <c:axId val="149761408"/>
        <c:scaling>
          <c:orientation val="minMax"/>
          <c:min val="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Температурный</a:t>
                </a:r>
                <a:r>
                  <a:rPr lang="ru-RU" baseline="0"/>
                  <a:t> профиль, °С</a:t>
                </a:r>
                <a:endParaRPr lang="ru-RU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97608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ДНП!$B$2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ДНП!$B$19:$B$23</c:f>
              <c:numCache>
                <c:formatCode>General</c:formatCode>
                <c:ptCount val="5"/>
                <c:pt idx="0">
                  <c:v>28.161435396434751</c:v>
                </c:pt>
                <c:pt idx="1">
                  <c:v>3.9607543963268728</c:v>
                </c:pt>
                <c:pt idx="2">
                  <c:v>2.7111033083359679</c:v>
                </c:pt>
                <c:pt idx="3">
                  <c:v>2.3287369895156518</c:v>
                </c:pt>
                <c:pt idx="4">
                  <c:v>2.1869840139373165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249-4A08-AC79-BC36F437E8DB}"/>
            </c:ext>
          </c:extLst>
        </c:ser>
        <c:ser>
          <c:idx val="1"/>
          <c:order val="1"/>
          <c:tx>
            <c:strRef>
              <c:f>ДНП!$C$2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ДНП!$C$19:$C$23</c:f>
              <c:numCache>
                <c:formatCode>General</c:formatCode>
                <c:ptCount val="5"/>
                <c:pt idx="0">
                  <c:v>20.945229195122845</c:v>
                </c:pt>
                <c:pt idx="1">
                  <c:v>3.035061047041764</c:v>
                </c:pt>
                <c:pt idx="2">
                  <c:v>2.0814162041095514</c:v>
                </c:pt>
                <c:pt idx="3">
                  <c:v>1.7656757010971731</c:v>
                </c:pt>
                <c:pt idx="4">
                  <c:v>1.6250000387197767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249-4A08-AC79-BC36F437E8DB}"/>
            </c:ext>
          </c:extLst>
        </c:ser>
        <c:ser>
          <c:idx val="2"/>
          <c:order val="2"/>
          <c:tx>
            <c:strRef>
              <c:f>ДНП!$D$2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ДНП!$D$19:$D$23</c:f>
              <c:numCache>
                <c:formatCode>General</c:formatCode>
                <c:ptCount val="5"/>
                <c:pt idx="0">
                  <c:v>16.592509087798685</c:v>
                </c:pt>
                <c:pt idx="1">
                  <c:v>2.5581972567768676</c:v>
                </c:pt>
                <c:pt idx="2">
                  <c:v>1.8045972164411819</c:v>
                </c:pt>
                <c:pt idx="3">
                  <c:v>1.5501339907392579</c:v>
                </c:pt>
                <c:pt idx="4">
                  <c:v>1.4323339878456429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249-4A08-AC79-BC36F437E8DB}"/>
            </c:ext>
          </c:extLst>
        </c:ser>
        <c:ser>
          <c:idx val="3"/>
          <c:order val="3"/>
          <c:tx>
            <c:strRef>
              <c:f>ДНП!$E$2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ДНП!$E$19:$E$23</c:f>
              <c:numCache>
                <c:formatCode>General</c:formatCode>
                <c:ptCount val="5"/>
                <c:pt idx="0">
                  <c:v>13.593552565398312</c:v>
                </c:pt>
                <c:pt idx="1">
                  <c:v>2.2404191885955038</c:v>
                </c:pt>
                <c:pt idx="2">
                  <c:v>1.6293206135345135</c:v>
                </c:pt>
                <c:pt idx="3">
                  <c:v>1.4221401597179073</c:v>
                </c:pt>
                <c:pt idx="4">
                  <c:v>1.3256970718436853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249-4A08-AC79-BC36F437E8DB}"/>
            </c:ext>
          </c:extLst>
        </c:ser>
        <c:ser>
          <c:idx val="4"/>
          <c:order val="4"/>
          <c:tx>
            <c:strRef>
              <c:f>ДНП!$F$2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ДНП!$F$19:$F$23</c:f>
              <c:numCache>
                <c:formatCode>General</c:formatCode>
                <c:ptCount val="5"/>
                <c:pt idx="0">
                  <c:v>12.496824417603788</c:v>
                </c:pt>
                <c:pt idx="1">
                  <c:v>2.1322588603412314</c:v>
                </c:pt>
                <c:pt idx="2">
                  <c:v>1.5740841996676904</c:v>
                </c:pt>
                <c:pt idx="3">
                  <c:v>1.3855251069265737</c:v>
                </c:pt>
                <c:pt idx="4">
                  <c:v>1.29892880894028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249-4A08-AC79-BC36F437E8DB}"/>
            </c:ext>
          </c:extLst>
        </c:ser>
        <c:ser>
          <c:idx val="5"/>
          <c:order val="5"/>
          <c:tx>
            <c:strRef>
              <c:f>ДНП!$G$2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ДНП!$H$19:$H$23</c:f>
              <c:numCache>
                <c:formatCode>General</c:formatCode>
                <c:ptCount val="5"/>
                <c:pt idx="0">
                  <c:v>8.5995568870700829</c:v>
                </c:pt>
                <c:pt idx="1">
                  <c:v>1.7405160235756136</c:v>
                </c:pt>
                <c:pt idx="2">
                  <c:v>1.3703661345920661</c:v>
                </c:pt>
                <c:pt idx="3">
                  <c:v>1.2436979447222229</c:v>
                </c:pt>
                <c:pt idx="4">
                  <c:v>1.1834207699327381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249-4A08-AC79-BC36F437E8DB}"/>
            </c:ext>
          </c:extLst>
        </c:ser>
        <c:ser>
          <c:idx val="6"/>
          <c:order val="6"/>
          <c:tx>
            <c:strRef>
              <c:f>ДНП!$I$2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ДНП!$I$19:$I$23</c:f>
              <c:numCache>
                <c:formatCode>General</c:formatCode>
                <c:ptCount val="5"/>
                <c:pt idx="0">
                  <c:v>4.7006206455175485</c:v>
                </c:pt>
                <c:pt idx="1">
                  <c:v>1.361997190028055</c:v>
                </c:pt>
                <c:pt idx="2">
                  <c:v>1.1810139910830157</c:v>
                </c:pt>
                <c:pt idx="3">
                  <c:v>1.1182788195711664</c:v>
                </c:pt>
                <c:pt idx="4">
                  <c:v>1.0876214090240321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E249-4A08-AC79-BC36F437E8DB}"/>
            </c:ext>
          </c:extLst>
        </c:ser>
        <c:ser>
          <c:idx val="7"/>
          <c:order val="7"/>
          <c:tx>
            <c:strRef>
              <c:f>ДНП!$J$2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ДНП!$J$19:$J$23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E249-4A08-AC79-BC36F437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0672"/>
        <c:axId val="41261248"/>
      </c:scatterChart>
      <c:valAx>
        <c:axId val="41260672"/>
        <c:scaling>
          <c:orientation val="minMax"/>
          <c:min val="2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61248"/>
        <c:crosses val="autoZero"/>
        <c:crossBetween val="midCat"/>
      </c:valAx>
      <c:valAx>
        <c:axId val="412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6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BC-4342-9122-CF435FB8F99C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BC-4342-9122-CF435FB8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0896"/>
        <c:axId val="42681472"/>
      </c:scatterChart>
      <c:valAx>
        <c:axId val="4268089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2681472"/>
        <c:crosses val="autoZero"/>
        <c:crossBetween val="midCat"/>
      </c:valAx>
      <c:valAx>
        <c:axId val="42681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680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82-4CF4-BACD-692918FE94EF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82-4CF4-BACD-692918FE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3776"/>
        <c:axId val="42684352"/>
      </c:scatterChart>
      <c:valAx>
        <c:axId val="4268377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2684352"/>
        <c:crosses val="autoZero"/>
        <c:crossBetween val="midCat"/>
      </c:valAx>
      <c:valAx>
        <c:axId val="42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683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6A-4222-9C4F-10E6AD2F7FAC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6A-4222-9C4F-10E6AD2F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6656"/>
        <c:axId val="42687232"/>
      </c:scatterChart>
      <c:valAx>
        <c:axId val="4268665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2687232"/>
        <c:crosses val="autoZero"/>
        <c:crossBetween val="midCat"/>
      </c:valAx>
      <c:valAx>
        <c:axId val="42687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686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94-4C66-9C18-15CF3E93214B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94-4C66-9C18-15CF3E93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0416"/>
        <c:axId val="41100992"/>
      </c:scatterChart>
      <c:valAx>
        <c:axId val="4110041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1100992"/>
        <c:crosses val="autoZero"/>
        <c:crossBetween val="midCat"/>
      </c:valAx>
      <c:valAx>
        <c:axId val="41100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100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7C-4D74-93EA-1ED41F7C0803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7C-4D74-93EA-1ED41F7C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3296"/>
        <c:axId val="41103872"/>
      </c:scatterChart>
      <c:valAx>
        <c:axId val="4110329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1103872"/>
        <c:crosses val="autoZero"/>
        <c:crossBetween val="midCat"/>
      </c:valAx>
      <c:valAx>
        <c:axId val="41103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103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C6-4B38-8F28-2CCB79346E5E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C6-4B38-8F28-2CCB79346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6176"/>
        <c:axId val="41106752"/>
      </c:scatterChart>
      <c:valAx>
        <c:axId val="4110617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1106752"/>
        <c:crosses val="autoZero"/>
        <c:crossBetween val="midCat"/>
      </c:valAx>
      <c:valAx>
        <c:axId val="41106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106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23-4EFB-B12D-E467CC54C56E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23-4EFB-B12D-E467CC5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832"/>
        <c:axId val="145713408"/>
      </c:scatterChart>
      <c:valAx>
        <c:axId val="14571283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5713408"/>
        <c:crosses val="autoZero"/>
        <c:crossBetween val="midCat"/>
      </c:valAx>
      <c:valAx>
        <c:axId val="145713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571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</xdr:row>
      <xdr:rowOff>14286</xdr:rowOff>
    </xdr:from>
    <xdr:to>
      <xdr:col>20</xdr:col>
      <xdr:colOff>523874</xdr:colOff>
      <xdr:row>22</xdr:row>
      <xdr:rowOff>95249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58C94ACE-71BD-4398-A09C-D1C4A5681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23</xdr:row>
      <xdr:rowOff>52386</xdr:rowOff>
    </xdr:from>
    <xdr:to>
      <xdr:col>20</xdr:col>
      <xdr:colOff>609599</xdr:colOff>
      <xdr:row>44</xdr:row>
      <xdr:rowOff>133349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BE7B5430-F0AC-4403-B282-79309BE50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1905000</xdr:colOff>
      <xdr:row>93</xdr:row>
      <xdr:rowOff>47625</xdr:rowOff>
    </xdr:from>
    <xdr:to>
      <xdr:col>15</xdr:col>
      <xdr:colOff>400049</xdr:colOff>
      <xdr:row>116</xdr:row>
      <xdr:rowOff>182031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82673</xdr:colOff>
      <xdr:row>93</xdr:row>
      <xdr:rowOff>88619</xdr:rowOff>
    </xdr:from>
    <xdr:to>
      <xdr:col>9</xdr:col>
      <xdr:colOff>1662702</xdr:colOff>
      <xdr:row>116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107015</xdr:colOff>
      <xdr:row>118</xdr:row>
      <xdr:rowOff>120370</xdr:rowOff>
    </xdr:from>
    <xdr:to>
      <xdr:col>9</xdr:col>
      <xdr:colOff>1687044</xdr:colOff>
      <xdr:row>140</xdr:row>
      <xdr:rowOff>153708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80557</xdr:colOff>
      <xdr:row>118</xdr:row>
      <xdr:rowOff>101320</xdr:rowOff>
    </xdr:from>
    <xdr:to>
      <xdr:col>15</xdr:col>
      <xdr:colOff>570502</xdr:colOff>
      <xdr:row>140</xdr:row>
      <xdr:rowOff>134658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D69D8E43-BE20-4D14-A4F1-21A80679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4763</xdr:rowOff>
    </xdr:from>
    <xdr:to>
      <xdr:col>8</xdr:col>
      <xdr:colOff>333375</xdr:colOff>
      <xdr:row>20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B27" sqref="B27:J31"/>
    </sheetView>
  </sheetViews>
  <sheetFormatPr defaultRowHeight="15" x14ac:dyDescent="0.25"/>
  <cols>
    <col min="1" max="1" width="14.7109375" bestFit="1" customWidth="1"/>
    <col min="2" max="10" width="16.7109375" bestFit="1" customWidth="1"/>
  </cols>
  <sheetData>
    <row r="1" spans="1:17" x14ac:dyDescent="0.25">
      <c r="A1" s="11" t="s">
        <v>92</v>
      </c>
    </row>
    <row r="2" spans="1:17" x14ac:dyDescent="0.25">
      <c r="B2" s="2" t="s">
        <v>93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P2" s="2"/>
      <c r="Q2" s="2"/>
    </row>
    <row r="3" spans="1:17" x14ac:dyDescent="0.25">
      <c r="A3" s="1" t="s">
        <v>86</v>
      </c>
      <c r="B3" s="2">
        <v>31.35</v>
      </c>
      <c r="C3" s="2">
        <v>44.010300000000001</v>
      </c>
      <c r="D3" s="2">
        <v>52.378500000000003</v>
      </c>
      <c r="E3" s="2">
        <v>58.784500000000001</v>
      </c>
      <c r="F3" s="2">
        <v>66.944999999999993</v>
      </c>
      <c r="G3" s="32">
        <v>66.756299999999996</v>
      </c>
      <c r="H3">
        <v>63.331499999999998</v>
      </c>
      <c r="I3" s="2">
        <v>70.426500000000004</v>
      </c>
      <c r="J3">
        <v>78.328500000000005</v>
      </c>
      <c r="K3" t="s">
        <v>106</v>
      </c>
      <c r="P3" s="2"/>
      <c r="Q3" s="2"/>
    </row>
    <row r="4" spans="1:17" x14ac:dyDescent="0.25">
      <c r="A4" s="1" t="s">
        <v>87</v>
      </c>
      <c r="B4" s="2">
        <v>-1307.52</v>
      </c>
      <c r="C4" s="2">
        <v>-2568.8200000000002</v>
      </c>
      <c r="D4" s="2">
        <v>-3490.55</v>
      </c>
      <c r="E4" s="2">
        <v>-4136.68</v>
      </c>
      <c r="F4" s="2">
        <v>-4604.09</v>
      </c>
      <c r="G4" s="32">
        <v>-5059.18</v>
      </c>
      <c r="H4" s="33">
        <v>-5117.78</v>
      </c>
      <c r="I4">
        <v>-6055.6</v>
      </c>
      <c r="J4">
        <v>-6947</v>
      </c>
      <c r="K4" t="s">
        <v>106</v>
      </c>
      <c r="P4" s="2"/>
      <c r="Q4" s="2"/>
    </row>
    <row r="5" spans="1:17" x14ac:dyDescent="0.25">
      <c r="A5" s="1" t="s">
        <v>88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32">
        <v>0</v>
      </c>
      <c r="H5">
        <v>0</v>
      </c>
      <c r="I5">
        <v>0</v>
      </c>
      <c r="J5">
        <v>0</v>
      </c>
      <c r="K5" t="s">
        <v>106</v>
      </c>
      <c r="P5" s="2"/>
      <c r="Q5" s="2"/>
    </row>
    <row r="6" spans="1:17" x14ac:dyDescent="0.25">
      <c r="A6" s="1" t="s">
        <v>89</v>
      </c>
      <c r="B6" s="2">
        <v>-3.2613400000000001</v>
      </c>
      <c r="C6" s="2">
        <v>-4.9763500000000001</v>
      </c>
      <c r="D6" s="2">
        <v>-6.1087499999999997</v>
      </c>
      <c r="E6" s="2">
        <v>-7.0166599999999999</v>
      </c>
      <c r="F6" s="2">
        <v>-8.2549100000000006</v>
      </c>
      <c r="G6" s="32">
        <v>-8.0893499999999996</v>
      </c>
      <c r="H6" s="33">
        <v>-7.4830500000000004</v>
      </c>
      <c r="I6">
        <v>-8.3786500000000004</v>
      </c>
      <c r="J6">
        <v>-9.4486600000000003</v>
      </c>
      <c r="K6" t="s">
        <v>106</v>
      </c>
      <c r="P6" s="2"/>
      <c r="Q6" s="2"/>
    </row>
    <row r="7" spans="1:17" x14ac:dyDescent="0.25">
      <c r="A7" s="1" t="s">
        <v>90</v>
      </c>
      <c r="B7" s="2">
        <v>2.9417999999999999E-5</v>
      </c>
      <c r="C7" s="2">
        <v>1.4644700000000001E-5</v>
      </c>
      <c r="D7" s="2">
        <v>1.11869E-5</v>
      </c>
      <c r="E7" s="2">
        <v>1.0366200000000001E-5</v>
      </c>
      <c r="F7" s="2">
        <v>1.1570600000000001E-5</v>
      </c>
      <c r="G7" s="32">
        <v>9.2539499999999997E-6</v>
      </c>
      <c r="H7" s="33">
        <v>7.7660600000000007E-6</v>
      </c>
      <c r="I7">
        <v>6.6166600000000003E-6</v>
      </c>
      <c r="J7">
        <v>6.4748100000000001E-6</v>
      </c>
      <c r="K7" t="s">
        <v>106</v>
      </c>
      <c r="P7" s="2"/>
      <c r="Q7" s="2"/>
    </row>
    <row r="8" spans="1:17" x14ac:dyDescent="0.25">
      <c r="A8" s="1" t="s">
        <v>91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32">
        <v>2</v>
      </c>
      <c r="H8" s="33">
        <v>2</v>
      </c>
      <c r="I8">
        <v>2</v>
      </c>
      <c r="J8">
        <v>2</v>
      </c>
      <c r="K8" t="s">
        <v>106</v>
      </c>
      <c r="P8" s="2"/>
      <c r="Q8" s="2"/>
    </row>
    <row r="9" spans="1:17" x14ac:dyDescent="0.25">
      <c r="A9" s="1"/>
      <c r="B9" s="2"/>
      <c r="C9" s="2"/>
      <c r="D9" s="2"/>
      <c r="E9" s="2"/>
      <c r="F9" s="2"/>
      <c r="G9" s="2"/>
      <c r="P9" s="2"/>
      <c r="Q9" s="2"/>
    </row>
    <row r="10" spans="1:17" x14ac:dyDescent="0.25">
      <c r="A10" s="34" t="s">
        <v>102</v>
      </c>
      <c r="B10" s="2"/>
      <c r="C10" s="2"/>
      <c r="D10" s="2"/>
      <c r="E10" s="2"/>
      <c r="F10" s="2"/>
      <c r="G10" s="2"/>
      <c r="P10" s="2"/>
      <c r="Q10" s="2"/>
    </row>
    <row r="11" spans="1:17" x14ac:dyDescent="0.25">
      <c r="A11" s="1">
        <v>273.14999999999998</v>
      </c>
      <c r="B11" s="2">
        <f>B3+B4/($A$11+B5)+B6*LN($A$11)+B7*$A$11^B8</f>
        <v>10.461897492317805</v>
      </c>
      <c r="C11" s="2">
        <f t="shared" ref="C11:I11" si="0">C3+C4/($A$11+C5)+C6*LN($A$11)+C7*$A$11^C8</f>
        <v>7.7810963009441956</v>
      </c>
      <c r="D11" s="2">
        <f t="shared" si="0"/>
        <v>6.1640724903844175</v>
      </c>
      <c r="E11" s="2">
        <f t="shared" si="0"/>
        <v>5.0499682098461234</v>
      </c>
      <c r="F11" s="2">
        <f t="shared" si="0"/>
        <v>4.6425366532636607</v>
      </c>
      <c r="G11" s="2">
        <f t="shared" si="0"/>
        <v>3.5437034441899904</v>
      </c>
      <c r="H11" s="2">
        <f t="shared" si="0"/>
        <v>3.1947122497624094</v>
      </c>
      <c r="I11" s="2">
        <f t="shared" si="0"/>
        <v>1.7462679246066846</v>
      </c>
      <c r="J11" s="2">
        <f>J3+J4/($A$11+J5)+J6*LN($A$11)+J7*$A$11^J8</f>
        <v>0.3714973098864941</v>
      </c>
      <c r="P11" s="2"/>
      <c r="Q11" s="2"/>
    </row>
    <row r="12" spans="1:17" x14ac:dyDescent="0.25">
      <c r="A12" s="1">
        <f>A11+50</f>
        <v>323.14999999999998</v>
      </c>
      <c r="B12" s="2">
        <f>B3+B4/($A$12+B5)+B6*LN($A$12)+B7*$A$12^B8</f>
        <v>11.531428448622755</v>
      </c>
      <c r="C12" s="2">
        <f t="shared" ref="C12:J12" si="1">C3+C4/($A$12+C5)+C6*LN($A$12)+C7*$A$12^C8</f>
        <v>8.8363442412943307</v>
      </c>
      <c r="D12" s="2">
        <f t="shared" si="1"/>
        <v>7.4479923954241869</v>
      </c>
      <c r="E12" s="2">
        <f t="shared" si="1"/>
        <v>6.5228062593756384</v>
      </c>
      <c r="F12" s="2">
        <f t="shared" si="1"/>
        <v>6.2079058738833286</v>
      </c>
      <c r="G12" s="2">
        <f t="shared" si="1"/>
        <v>5.3256191845425498</v>
      </c>
      <c r="H12" s="2">
        <f t="shared" si="1"/>
        <v>5.0673770653784302</v>
      </c>
      <c r="I12" s="2">
        <f t="shared" si="1"/>
        <v>3.9653489139844162</v>
      </c>
      <c r="J12" s="2">
        <f t="shared" si="1"/>
        <v>2.9114222430244046</v>
      </c>
      <c r="P12" s="2"/>
      <c r="Q12" s="2"/>
    </row>
    <row r="13" spans="1:17" x14ac:dyDescent="0.25">
      <c r="A13" s="1">
        <f t="shared" ref="A13:A15" si="2">A12+50</f>
        <v>373.15</v>
      </c>
      <c r="B13" s="2">
        <f>B3+B4/($A$13+B5)+B6*LN($A$13)+B7*$A$13^B8</f>
        <v>12.628591196064825</v>
      </c>
      <c r="C13" s="2">
        <f t="shared" ref="C13:J13" si="3">C3+C4/($A$13+C5)+C6*LN($A$13)+C7*$A$13^C8</f>
        <v>9.6954454925209337</v>
      </c>
      <c r="D13" s="2">
        <f t="shared" si="3"/>
        <v>8.4059948766688812</v>
      </c>
      <c r="E13" s="2">
        <f t="shared" si="3"/>
        <v>7.5895388760667082</v>
      </c>
      <c r="F13" s="2">
        <f t="shared" si="3"/>
        <v>7.3322421187959925</v>
      </c>
      <c r="G13" s="2">
        <f t="shared" si="3"/>
        <v>6.5818227473264939</v>
      </c>
      <c r="H13" s="2">
        <f t="shared" si="3"/>
        <v>6.3833029340799161</v>
      </c>
      <c r="I13" s="2">
        <f t="shared" si="3"/>
        <v>5.5012816532523301</v>
      </c>
      <c r="J13" s="2">
        <f t="shared" si="3"/>
        <v>4.6581003229331213</v>
      </c>
      <c r="P13" s="2"/>
      <c r="Q13" s="2"/>
    </row>
    <row r="14" spans="1:17" x14ac:dyDescent="0.25">
      <c r="A14" s="1">
        <f t="shared" si="2"/>
        <v>423.15</v>
      </c>
      <c r="B14">
        <f>B3+B4/($A$14+B5)+B6*LN($A$14)+B7*$A$14^B8</f>
        <v>13.803805950733761</v>
      </c>
      <c r="C14">
        <f t="shared" ref="C14:J14" si="4">C3+C4/($A$14+C5)+C6*LN($A$14)+C7*$A$14^C8</f>
        <v>10.466207587891002</v>
      </c>
      <c r="D14">
        <f t="shared" si="4"/>
        <v>9.1885639735776721</v>
      </c>
      <c r="E14">
        <f t="shared" si="4"/>
        <v>8.4298685887986444</v>
      </c>
      <c r="F14">
        <f t="shared" si="4"/>
        <v>8.2128294444543251</v>
      </c>
      <c r="G14">
        <f t="shared" si="4"/>
        <v>7.535099670630915</v>
      </c>
      <c r="H14">
        <f t="shared" si="4"/>
        <v>7.3721356974033601</v>
      </c>
      <c r="I14">
        <f t="shared" si="4"/>
        <v>6.6287021220831779</v>
      </c>
      <c r="J14">
        <f t="shared" si="4"/>
        <v>5.9275933748124903</v>
      </c>
    </row>
    <row r="15" spans="1:17" x14ac:dyDescent="0.25">
      <c r="A15" s="1">
        <f t="shared" si="2"/>
        <v>473.15</v>
      </c>
      <c r="B15">
        <f>B3+B4/($A$15+B5)+B6*LN($A$15)+B7*$A$15^B8</f>
        <v>15.084460013851084</v>
      </c>
      <c r="C15">
        <f t="shared" ref="C15:J15" si="5">C3+C4/($A$15+C5)+C6*LN($A$15)+C7*$A$15^C8</f>
        <v>11.208242927411497</v>
      </c>
      <c r="D15">
        <f t="shared" si="5"/>
        <v>9.8793519424219873</v>
      </c>
      <c r="E15">
        <f t="shared" si="5"/>
        <v>9.1438366002060345</v>
      </c>
      <c r="F15">
        <f t="shared" si="5"/>
        <v>8.9592057163799925</v>
      </c>
      <c r="G15">
        <f t="shared" si="5"/>
        <v>8.3097971847585512</v>
      </c>
      <c r="H15">
        <f t="shared" si="5"/>
        <v>8.1625028668924262</v>
      </c>
      <c r="I15">
        <f t="shared" si="5"/>
        <v>7.5017382614949559</v>
      </c>
      <c r="J15">
        <f t="shared" si="5"/>
        <v>6.8973800986747564</v>
      </c>
    </row>
    <row r="17" spans="1:10" x14ac:dyDescent="0.25">
      <c r="A17" s="11" t="s">
        <v>103</v>
      </c>
    </row>
    <row r="18" spans="1:10" x14ac:dyDescent="0.25">
      <c r="A18" s="34" t="s">
        <v>102</v>
      </c>
    </row>
    <row r="19" spans="1:10" x14ac:dyDescent="0.25">
      <c r="A19" s="1">
        <v>273.14999999999998</v>
      </c>
      <c r="B19">
        <f>B11/$J11</f>
        <v>28.161435396434751</v>
      </c>
      <c r="C19">
        <f t="shared" ref="C19:J23" si="6">C11/$J11</f>
        <v>20.945229195122845</v>
      </c>
      <c r="D19">
        <f t="shared" si="6"/>
        <v>16.592509087798685</v>
      </c>
      <c r="E19">
        <f t="shared" si="6"/>
        <v>13.593552565398312</v>
      </c>
      <c r="F19">
        <f t="shared" si="6"/>
        <v>12.496824417603788</v>
      </c>
      <c r="G19">
        <f t="shared" si="6"/>
        <v>9.5389747109413001</v>
      </c>
      <c r="H19">
        <f t="shared" si="6"/>
        <v>8.5995568870700829</v>
      </c>
      <c r="I19">
        <f t="shared" si="6"/>
        <v>4.7006206455175485</v>
      </c>
      <c r="J19">
        <f t="shared" si="6"/>
        <v>1</v>
      </c>
    </row>
    <row r="20" spans="1:10" x14ac:dyDescent="0.25">
      <c r="A20" s="1">
        <f>A19+50</f>
        <v>323.14999999999998</v>
      </c>
      <c r="B20">
        <f>B12/$J12</f>
        <v>3.9607543963268728</v>
      </c>
      <c r="C20">
        <f t="shared" si="6"/>
        <v>3.035061047041764</v>
      </c>
      <c r="D20">
        <f t="shared" si="6"/>
        <v>2.5581972567768676</v>
      </c>
      <c r="E20">
        <f t="shared" si="6"/>
        <v>2.2404191885955038</v>
      </c>
      <c r="F20">
        <f t="shared" si="6"/>
        <v>2.1322588603412314</v>
      </c>
      <c r="G20">
        <f t="shared" si="6"/>
        <v>1.8292156684941245</v>
      </c>
      <c r="H20">
        <f t="shared" si="6"/>
        <v>1.7405160235756136</v>
      </c>
      <c r="I20">
        <f t="shared" si="6"/>
        <v>1.361997190028055</v>
      </c>
      <c r="J20">
        <f t="shared" si="6"/>
        <v>1</v>
      </c>
    </row>
    <row r="21" spans="1:10" x14ac:dyDescent="0.25">
      <c r="A21" s="1">
        <f t="shared" ref="A21:A22" si="7">A20+50</f>
        <v>373.15</v>
      </c>
      <c r="B21">
        <f>B13/$J13</f>
        <v>2.7111033083359679</v>
      </c>
      <c r="C21">
        <f t="shared" si="6"/>
        <v>2.0814162041095514</v>
      </c>
      <c r="D21">
        <f t="shared" si="6"/>
        <v>1.8045972164411819</v>
      </c>
      <c r="E21">
        <f t="shared" si="6"/>
        <v>1.6293206135345135</v>
      </c>
      <c r="F21">
        <f t="shared" si="6"/>
        <v>1.5740841996676904</v>
      </c>
      <c r="G21">
        <f t="shared" si="6"/>
        <v>1.4129843264479198</v>
      </c>
      <c r="H21">
        <f t="shared" si="6"/>
        <v>1.3703661345920661</v>
      </c>
      <c r="I21">
        <f t="shared" si="6"/>
        <v>1.1810139910830157</v>
      </c>
      <c r="J21">
        <f t="shared" si="6"/>
        <v>1</v>
      </c>
    </row>
    <row r="22" spans="1:10" x14ac:dyDescent="0.25">
      <c r="A22" s="1">
        <f t="shared" si="7"/>
        <v>423.15</v>
      </c>
      <c r="B22">
        <f>B14/$J14</f>
        <v>2.3287369895156518</v>
      </c>
      <c r="C22">
        <f t="shared" si="6"/>
        <v>1.7656757010971731</v>
      </c>
      <c r="D22">
        <f t="shared" si="6"/>
        <v>1.5501339907392579</v>
      </c>
      <c r="E22">
        <f t="shared" si="6"/>
        <v>1.4221401597179073</v>
      </c>
      <c r="F22">
        <f t="shared" si="6"/>
        <v>1.3855251069265737</v>
      </c>
      <c r="G22">
        <f t="shared" si="6"/>
        <v>1.2711903793281494</v>
      </c>
      <c r="H22">
        <f t="shared" si="6"/>
        <v>1.2436979447222229</v>
      </c>
      <c r="I22">
        <f t="shared" si="6"/>
        <v>1.1182788195711664</v>
      </c>
      <c r="J22">
        <f t="shared" si="6"/>
        <v>1</v>
      </c>
    </row>
    <row r="23" spans="1:10" x14ac:dyDescent="0.25">
      <c r="A23" s="1">
        <f>A22+50</f>
        <v>473.15</v>
      </c>
      <c r="B23">
        <f>B15/$J15</f>
        <v>2.1869840139373165</v>
      </c>
      <c r="C23">
        <f t="shared" si="6"/>
        <v>1.6250000387197767</v>
      </c>
      <c r="D23">
        <f t="shared" si="6"/>
        <v>1.4323339878456429</v>
      </c>
      <c r="E23">
        <f t="shared" si="6"/>
        <v>1.3256970718436853</v>
      </c>
      <c r="F23">
        <f t="shared" si="6"/>
        <v>1.29892880894028</v>
      </c>
      <c r="G23">
        <f t="shared" si="6"/>
        <v>1.2047758809689455</v>
      </c>
      <c r="H23">
        <f t="shared" si="6"/>
        <v>1.1834207699327381</v>
      </c>
      <c r="I23">
        <f t="shared" si="6"/>
        <v>1.0876214090240321</v>
      </c>
      <c r="J23">
        <f t="shared" si="6"/>
        <v>1</v>
      </c>
    </row>
    <row r="26" spans="1:10" x14ac:dyDescent="0.25">
      <c r="B26" t="str">
        <f>CONCATENATE(B3,$K$3)</f>
        <v>31.35,</v>
      </c>
      <c r="C26" t="str">
        <f t="shared" ref="C26:I26" si="8">CONCATENATE(C3,$K$3)</f>
        <v>44.0103,</v>
      </c>
      <c r="D26" t="str">
        <f t="shared" si="8"/>
        <v>52.3785,</v>
      </c>
      <c r="E26" t="str">
        <f t="shared" si="8"/>
        <v>58.7845,</v>
      </c>
      <c r="F26" t="str">
        <f t="shared" si="8"/>
        <v>66.945,</v>
      </c>
      <c r="G26" t="str">
        <f t="shared" si="8"/>
        <v>66.7563,</v>
      </c>
      <c r="H26" t="str">
        <f t="shared" si="8"/>
        <v>63.3315,</v>
      </c>
      <c r="I26" t="str">
        <f t="shared" si="8"/>
        <v>70.4265,</v>
      </c>
      <c r="J26" t="str">
        <f>CONCATENATE(J3,)</f>
        <v>78.3285</v>
      </c>
    </row>
    <row r="27" spans="1:10" x14ac:dyDescent="0.25">
      <c r="B27" t="str">
        <f t="shared" ref="B27:I27" si="9">CONCATENATE(B4,$K$3)</f>
        <v>-1307.52,</v>
      </c>
      <c r="C27" t="str">
        <f t="shared" si="9"/>
        <v>-2568.82,</v>
      </c>
      <c r="D27" t="str">
        <f t="shared" si="9"/>
        <v>-3490.55,</v>
      </c>
      <c r="E27" t="str">
        <f t="shared" si="9"/>
        <v>-4136.68,</v>
      </c>
      <c r="F27" t="str">
        <f t="shared" si="9"/>
        <v>-4604.09,</v>
      </c>
      <c r="G27" t="str">
        <f t="shared" si="9"/>
        <v>-5059.18,</v>
      </c>
      <c r="H27" t="str">
        <f t="shared" si="9"/>
        <v>-5117.78,</v>
      </c>
      <c r="I27" t="str">
        <f t="shared" si="9"/>
        <v>-6055.6,</v>
      </c>
      <c r="J27" t="str">
        <f t="shared" ref="J27:J31" si="10">CONCATENATE(J4,)</f>
        <v>-6947</v>
      </c>
    </row>
    <row r="28" spans="1:10" x14ac:dyDescent="0.25">
      <c r="B28" t="str">
        <f t="shared" ref="B28:I28" si="11">CONCATENATE(B5,$K$3)</f>
        <v>0,</v>
      </c>
      <c r="C28" t="str">
        <f t="shared" si="11"/>
        <v>0,</v>
      </c>
      <c r="D28" t="str">
        <f t="shared" si="11"/>
        <v>0,</v>
      </c>
      <c r="E28" t="str">
        <f t="shared" si="11"/>
        <v>0,</v>
      </c>
      <c r="F28" t="str">
        <f t="shared" si="11"/>
        <v>0,</v>
      </c>
      <c r="G28" t="str">
        <f t="shared" si="11"/>
        <v>0,</v>
      </c>
      <c r="H28" t="str">
        <f t="shared" si="11"/>
        <v>0,</v>
      </c>
      <c r="I28" t="str">
        <f t="shared" si="11"/>
        <v>0,</v>
      </c>
      <c r="J28" t="str">
        <f t="shared" si="10"/>
        <v>0</v>
      </c>
    </row>
    <row r="29" spans="1:10" x14ac:dyDescent="0.25">
      <c r="B29" t="str">
        <f t="shared" ref="B29:I29" si="12">CONCATENATE(B6,$K$3)</f>
        <v>-3.26134,</v>
      </c>
      <c r="C29" t="str">
        <f t="shared" si="12"/>
        <v>-4.97635,</v>
      </c>
      <c r="D29" t="str">
        <f t="shared" si="12"/>
        <v>-6.10875,</v>
      </c>
      <c r="E29" t="str">
        <f t="shared" si="12"/>
        <v>-7.01666,</v>
      </c>
      <c r="F29" t="str">
        <f t="shared" si="12"/>
        <v>-8.25491,</v>
      </c>
      <c r="G29" t="str">
        <f t="shared" si="12"/>
        <v>-8.08935,</v>
      </c>
      <c r="H29" t="str">
        <f t="shared" si="12"/>
        <v>-7.48305,</v>
      </c>
      <c r="I29" t="str">
        <f t="shared" si="12"/>
        <v>-8.37865,</v>
      </c>
      <c r="J29" t="str">
        <f t="shared" si="10"/>
        <v>-9.44866</v>
      </c>
    </row>
    <row r="30" spans="1:10" x14ac:dyDescent="0.25">
      <c r="B30" t="str">
        <f t="shared" ref="B30:I30" si="13">CONCATENATE(B7,$K$3)</f>
        <v>0.000029418,</v>
      </c>
      <c r="C30" t="str">
        <f t="shared" si="13"/>
        <v>0.0000146447,</v>
      </c>
      <c r="D30" t="str">
        <f t="shared" si="13"/>
        <v>0.0000111869,</v>
      </c>
      <c r="E30" t="str">
        <f t="shared" si="13"/>
        <v>0.0000103662,</v>
      </c>
      <c r="F30" t="str">
        <f t="shared" si="13"/>
        <v>0.0000115706,</v>
      </c>
      <c r="G30" t="str">
        <f t="shared" si="13"/>
        <v>0.00000925395,</v>
      </c>
      <c r="H30" t="str">
        <f t="shared" si="13"/>
        <v>0.00000776606,</v>
      </c>
      <c r="I30" t="str">
        <f t="shared" si="13"/>
        <v>0.00000661666,</v>
      </c>
      <c r="J30" t="str">
        <f t="shared" si="10"/>
        <v>0.00000647481</v>
      </c>
    </row>
    <row r="31" spans="1:10" x14ac:dyDescent="0.25">
      <c r="B31" t="str">
        <f t="shared" ref="B31:I31" si="14">CONCATENATE(B8,$K$3)</f>
        <v>2,</v>
      </c>
      <c r="C31" t="str">
        <f t="shared" si="14"/>
        <v>2,</v>
      </c>
      <c r="D31" t="str">
        <f t="shared" si="14"/>
        <v>2,</v>
      </c>
      <c r="E31" t="str">
        <f t="shared" si="14"/>
        <v>2,</v>
      </c>
      <c r="F31" t="str">
        <f t="shared" si="14"/>
        <v>2,</v>
      </c>
      <c r="G31" t="str">
        <f t="shared" si="14"/>
        <v>2,</v>
      </c>
      <c r="H31" t="str">
        <f t="shared" si="14"/>
        <v>2,</v>
      </c>
      <c r="I31" t="str">
        <f t="shared" si="14"/>
        <v>2,</v>
      </c>
      <c r="J31" t="str">
        <f t="shared" si="10"/>
        <v>2</v>
      </c>
    </row>
  </sheetData>
  <conditionalFormatting sqref="P2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zoomScaleNormal="100" workbookViewId="0">
      <selection activeCell="D9" sqref="D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6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6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-4.6475444864605246E-3</v>
      </c>
      <c r="I2" s="22">
        <f>S26</f>
        <v>1.8446475444864598</v>
      </c>
      <c r="J2" s="5">
        <f>SUM(H2:I2)</f>
        <v>1.8399999999999994</v>
      </c>
      <c r="K2" s="21">
        <f>J2-D2</f>
        <v>-11.96</v>
      </c>
    </row>
    <row r="3" spans="1:16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6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6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6" x14ac:dyDescent="0.25">
      <c r="A7" s="4">
        <v>0</v>
      </c>
      <c r="B7" s="10">
        <f>Лист9!D7</f>
        <v>0</v>
      </c>
      <c r="C7" s="10">
        <f>Лист9!E7</f>
        <v>-4.7157539255529846E-3</v>
      </c>
      <c r="D7" s="4">
        <f>B7</f>
        <v>0</v>
      </c>
      <c r="E7" s="10">
        <f>H2</f>
        <v>-4.6475444864605246E-3</v>
      </c>
    </row>
    <row r="8" spans="1:16" x14ac:dyDescent="0.25">
      <c r="A8" s="4">
        <v>1</v>
      </c>
      <c r="B8" s="10">
        <f>Лист9!D8</f>
        <v>-1.8863015702211938E-2</v>
      </c>
      <c r="C8" s="10">
        <f>Лист9!E8</f>
        <v>-6.6595449279042665E-6</v>
      </c>
      <c r="D8" s="4">
        <f>I19</f>
        <v>-1.8590177945842098E-2</v>
      </c>
      <c r="E8" s="10">
        <f>J19</f>
        <v>-3.2870153701569735E-6</v>
      </c>
    </row>
    <row r="9" spans="1:16" x14ac:dyDescent="0.25">
      <c r="A9" s="4">
        <v>2</v>
      </c>
      <c r="B9" s="10">
        <f>Лист9!D9</f>
        <v>-4.7224134704808886E-3</v>
      </c>
      <c r="C9" s="10">
        <f>Лист9!E9</f>
        <v>29804.536075403201</v>
      </c>
      <c r="D9" s="10">
        <f>K19</f>
        <v>-4.6508315018306805E-3</v>
      </c>
      <c r="E9" s="10">
        <f>N19</f>
        <v>69033.566107732535</v>
      </c>
    </row>
    <row r="10" spans="1:16" x14ac:dyDescent="0.25">
      <c r="A10" s="4">
        <v>3</v>
      </c>
      <c r="B10" s="10">
        <f>Лист9!D10</f>
        <v>29802.691359649278</v>
      </c>
      <c r="C10" s="10">
        <f>Лист9!E10</f>
        <v>11.030512060389327</v>
      </c>
      <c r="D10" s="10">
        <f>M19</f>
        <v>69031.721460188041</v>
      </c>
      <c r="E10" s="10">
        <f>L19</f>
        <v>11.03006876070749</v>
      </c>
    </row>
    <row r="11" spans="1:16" x14ac:dyDescent="0.25">
      <c r="A11" s="4">
        <v>4</v>
      </c>
      <c r="B11" s="10">
        <f>Лист9!D11</f>
        <v>18</v>
      </c>
      <c r="C11" s="10">
        <f>Лист9!E11</f>
        <v>1.8447157539255523</v>
      </c>
      <c r="D11" s="10">
        <f>P19</f>
        <v>9.1854212162210302</v>
      </c>
      <c r="E11" s="10">
        <f>I2</f>
        <v>1.8446475444864598</v>
      </c>
    </row>
    <row r="13" spans="1:16" x14ac:dyDescent="0.25">
      <c r="A13" s="11" t="s">
        <v>7</v>
      </c>
    </row>
    <row r="15" spans="1:16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31" t="s">
        <v>56</v>
      </c>
      <c r="J15" s="31" t="s">
        <v>53</v>
      </c>
      <c r="K15" s="31" t="s">
        <v>57</v>
      </c>
      <c r="L15" s="31" t="s">
        <v>58</v>
      </c>
      <c r="M15" s="31" t="s">
        <v>59</v>
      </c>
      <c r="N15" s="31" t="s">
        <v>60</v>
      </c>
      <c r="O15" s="31" t="s">
        <v>57</v>
      </c>
      <c r="P15" s="16" t="s">
        <v>72</v>
      </c>
    </row>
    <row r="16" spans="1:16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1.3816200059769867E-4</v>
      </c>
      <c r="G16" s="10">
        <f>F16*C16</f>
        <v>5.5264800239079469E-4</v>
      </c>
      <c r="H16" s="30">
        <f>G16+1</f>
        <v>1.0005526480023907</v>
      </c>
      <c r="I16" s="10">
        <f>C16*R23</f>
        <v>-6.8526510033593922E-3</v>
      </c>
      <c r="J16" s="10">
        <f>G16*R23</f>
        <v>-9.4677597202196077E-7</v>
      </c>
      <c r="K16" s="10">
        <f>H16*R23</f>
        <v>-1.7141095268118699E-3</v>
      </c>
      <c r="L16" s="10">
        <f>E23*S23</f>
        <v>2.397766132875065</v>
      </c>
      <c r="M16" s="10">
        <f>I23*S23</f>
        <v>19880.219281917187</v>
      </c>
      <c r="N16" s="10">
        <f>J23*S23</f>
        <v>19880.527661746604</v>
      </c>
      <c r="O16" s="10">
        <f>N23*S23</f>
        <v>-8.4484405937148861E-3</v>
      </c>
      <c r="P16" s="10">
        <f>L16-S23</f>
        <v>2.0893863034575588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1.8163978618311922E-4</v>
      </c>
      <c r="G17" s="10">
        <f t="shared" ref="G17:G18" si="3">F17*C17</f>
        <v>7.2655914473247687E-4</v>
      </c>
      <c r="H17" s="30">
        <f t="shared" ref="H17:H18" si="4">G17+1</f>
        <v>1.0007265591447325</v>
      </c>
      <c r="I17" s="10">
        <f t="shared" ref="I17:I18" si="5">C17*R24</f>
        <v>-6.2555799391605989E-3</v>
      </c>
      <c r="J17" s="10">
        <f t="shared" ref="J17:J18" si="6">G17*R24</f>
        <v>-1.1362622026005412E-6</v>
      </c>
      <c r="K17" s="10">
        <f t="shared" ref="K17:K18" si="7">H17*R24</f>
        <v>-1.5650312469927504E-3</v>
      </c>
      <c r="L17" s="10">
        <f t="shared" ref="L17:L18" si="8">E24*S24</f>
        <v>3.7838294194686424</v>
      </c>
      <c r="M17" s="10">
        <f t="shared" ref="M17:M18" si="9">I24*S24</f>
        <v>23862.916932816635</v>
      </c>
      <c r="N17" s="10">
        <f t="shared" ref="N17:N18" si="10">J24*S24</f>
        <v>23863.531830044954</v>
      </c>
      <c r="O17" s="10">
        <f t="shared" ref="O17:O18" si="11">N24*S24</f>
        <v>-7.7136689988054393E-3</v>
      </c>
      <c r="P17" s="10">
        <f t="shared" ref="P17:P18" si="12">L17-S24</f>
        <v>3.1689321911505197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2.1962583636887616E-4</v>
      </c>
      <c r="G18" s="10">
        <f t="shared" si="3"/>
        <v>8.7850334547550464E-4</v>
      </c>
      <c r="H18" s="30">
        <f t="shared" si="4"/>
        <v>1.0008785033454755</v>
      </c>
      <c r="I18" s="10">
        <f t="shared" si="5"/>
        <v>-5.4819470033221056E-3</v>
      </c>
      <c r="J18" s="10">
        <f t="shared" si="6"/>
        <v>-1.2039771955344719E-6</v>
      </c>
      <c r="K18" s="10">
        <f t="shared" si="7"/>
        <v>-1.3716907280260607E-3</v>
      </c>
      <c r="L18" s="10">
        <f t="shared" si="8"/>
        <v>4.8484732083637825</v>
      </c>
      <c r="M18" s="10">
        <f t="shared" si="9"/>
        <v>25288.585245454218</v>
      </c>
      <c r="N18" s="10">
        <f t="shared" si="10"/>
        <v>25289.506615940969</v>
      </c>
      <c r="O18" s="10">
        <f t="shared" si="11"/>
        <v>-6.7607392919820115E-3</v>
      </c>
      <c r="P18" s="10">
        <f t="shared" si="12"/>
        <v>3.9271027216129513</v>
      </c>
    </row>
    <row r="19" spans="1:19" x14ac:dyDescent="0.25">
      <c r="I19" s="28">
        <f t="shared" ref="I19:O19" si="13">SUM(I16:I18)</f>
        <v>-1.8590177945842098E-2</v>
      </c>
      <c r="J19" s="23">
        <f t="shared" si="13"/>
        <v>-3.2870153701569735E-6</v>
      </c>
      <c r="K19" s="23">
        <f t="shared" si="13"/>
        <v>-4.6508315018306805E-3</v>
      </c>
      <c r="L19" s="23">
        <f t="shared" si="13"/>
        <v>11.03006876070749</v>
      </c>
      <c r="M19" s="23">
        <f t="shared" si="13"/>
        <v>69031.721460188041</v>
      </c>
      <c r="N19" s="23">
        <f t="shared" si="13"/>
        <v>69033.566107732535</v>
      </c>
      <c r="O19" s="23">
        <f t="shared" si="13"/>
        <v>-2.2922848884502335E-2</v>
      </c>
      <c r="P19" s="23">
        <f>SUM(P16:P18)</f>
        <v>9.1854212162210302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8291.1419130270278</v>
      </c>
      <c r="I23" s="10">
        <f>H23*E23</f>
        <v>64466.665408916735</v>
      </c>
      <c r="J23" s="10">
        <f>I23+1</f>
        <v>64467.665408916735</v>
      </c>
      <c r="K23" s="10">
        <f>C38</f>
        <v>0.48685261038659922</v>
      </c>
      <c r="L23" s="10">
        <f>$K$23*C2</f>
        <v>2.6820508323112207</v>
      </c>
      <c r="M23" s="10">
        <f>L23*$B$9/$C$9</f>
        <v>-4.2496058140202545E-7</v>
      </c>
      <c r="N23" s="10">
        <f>M23*J23</f>
        <v>-2.7396216573804501E-2</v>
      </c>
      <c r="O23" s="10">
        <f>H16/N23</f>
        <v>-36.52156294307774</v>
      </c>
      <c r="P23" s="10">
        <f>$D$2*B2/100/(1+G16)</f>
        <v>0.30649728155627604</v>
      </c>
      <c r="Q23" s="10">
        <f>$D$2*B2/100-P23</f>
        <v>1.6938511039027437E-4</v>
      </c>
      <c r="R23" s="10">
        <f>$D$2*B2/100/(1+$B$84*O23)</f>
        <v>-1.713162750839848E-3</v>
      </c>
      <c r="S23" s="10">
        <f>$B$84*O23*R23</f>
        <v>0.30837982941750613</v>
      </c>
    </row>
    <row r="24" spans="1:19" x14ac:dyDescent="0.25">
      <c r="A24" s="4">
        <v>2</v>
      </c>
      <c r="C24" s="10">
        <f t="shared" ref="C24:C25" si="14">$B$23*C3</f>
        <v>2.662691514438527</v>
      </c>
      <c r="D24" s="10">
        <f t="shared" ref="D24:D25" si="15">C24*$B$11/$G$2</f>
        <v>5.1535964795584395</v>
      </c>
      <c r="E24" s="10">
        <f t="shared" ref="E24:E25" si="16">D24+1</f>
        <v>6.1535964795584395</v>
      </c>
      <c r="G24" s="10">
        <f t="shared" ref="G24:G25" si="17">$F$23*C3</f>
        <v>2.3341683098522878</v>
      </c>
      <c r="H24" s="10">
        <f t="shared" ref="H24:H25" si="18">G24*$B$10/$C$10</f>
        <v>6306.5519840922616</v>
      </c>
      <c r="I24" s="10">
        <f t="shared" ref="I24:I25" si="19">H24*E24</f>
        <v>38807.976087462433</v>
      </c>
      <c r="J24" s="10">
        <f t="shared" ref="J24:J25" si="20">I24+1</f>
        <v>38808.976087462433</v>
      </c>
      <c r="L24" s="10">
        <f t="shared" ref="L24:L25" si="21">$K$23*C3</f>
        <v>2.0400679635422243</v>
      </c>
      <c r="M24" s="10">
        <f t="shared" ref="M24:M25" si="22">L24*$B$9/$C$9</f>
        <v>-3.2324087874929232E-7</v>
      </c>
      <c r="N24" s="10">
        <f t="shared" ref="N24:N25" si="23">M24*J24</f>
        <v>-1.254464753387163E-2</v>
      </c>
      <c r="O24" s="12">
        <f t="shared" ref="O24" si="24">H17/N24</f>
        <v>-79.773190633111412</v>
      </c>
      <c r="P24" s="12">
        <f>$D$2*B3/100/(1+G17)</f>
        <v>0.6128880339275854</v>
      </c>
      <c r="Q24" s="10">
        <f t="shared" ref="Q24:Q25" si="25">$D$2*B3/100-P24</f>
        <v>4.4529940574722371E-4</v>
      </c>
      <c r="R24" s="10">
        <f t="shared" ref="R24:R25" si="26">$D$2*B3/100/(1+$B$84*O24)</f>
        <v>-1.5638949847901497E-3</v>
      </c>
      <c r="S24" s="10">
        <f t="shared" ref="S24:S25" si="27">$B$84*O24*R24</f>
        <v>0.61489722831812277</v>
      </c>
    </row>
    <row r="25" spans="1:19" x14ac:dyDescent="0.25">
      <c r="A25" s="4">
        <v>3</v>
      </c>
      <c r="C25" s="10">
        <f t="shared" si="14"/>
        <v>2.2021576575439714</v>
      </c>
      <c r="D25" s="10">
        <f t="shared" si="15"/>
        <v>4.2622406275044602</v>
      </c>
      <c r="E25" s="10">
        <f t="shared" si="16"/>
        <v>5.2622406275044602</v>
      </c>
      <c r="G25" s="10">
        <f t="shared" si="17"/>
        <v>1.9304551765252402</v>
      </c>
      <c r="H25" s="10">
        <f t="shared" si="18"/>
        <v>5215.7832287967558</v>
      </c>
      <c r="I25" s="10">
        <f t="shared" si="19"/>
        <v>27446.70641083068</v>
      </c>
      <c r="J25" s="10">
        <f t="shared" si="20"/>
        <v>27447.70641083068</v>
      </c>
      <c r="L25" s="10">
        <f t="shared" si="21"/>
        <v>1.6872218443119105</v>
      </c>
      <c r="M25" s="10">
        <f t="shared" si="22"/>
        <v>-2.6733377580883497E-7</v>
      </c>
      <c r="N25" s="10">
        <f t="shared" si="23"/>
        <v>-7.3376989920997315E-3</v>
      </c>
      <c r="O25" s="12">
        <f>H18/N25</f>
        <v>-136.40222969395307</v>
      </c>
      <c r="P25" s="12">
        <f>$D$2*B4/100/(1+G18)</f>
        <v>0.91919248632562744</v>
      </c>
      <c r="Q25" s="10">
        <f t="shared" si="25"/>
        <v>8.0751367437292831E-4</v>
      </c>
      <c r="R25" s="10">
        <f t="shared" si="26"/>
        <v>-1.3704867508305264E-3</v>
      </c>
      <c r="S25" s="10">
        <f t="shared" si="27"/>
        <v>0.921370486750831</v>
      </c>
    </row>
    <row r="26" spans="1:19" x14ac:dyDescent="0.25">
      <c r="P26" s="23">
        <f>SUM(P23:P25)</f>
        <v>1.8385778018094889</v>
      </c>
      <c r="Q26" s="23">
        <f>SUM(Q23:Q25)</f>
        <v>1.4221981905104264E-3</v>
      </c>
      <c r="R26" s="23">
        <f>SUM(R23:R25)</f>
        <v>-4.6475444864605246E-3</v>
      </c>
      <c r="S26" s="23">
        <f>SUM(S23:S25)</f>
        <v>1.8446475444864598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0.36861675145460693</v>
      </c>
      <c r="C30" s="4">
        <f>B30*C2</f>
        <v>2.0306943907677151</v>
      </c>
      <c r="D30" s="4">
        <f>S23/$S$26</f>
        <v>0.16717547497853172</v>
      </c>
      <c r="E30" s="4">
        <f>D30*C2</f>
        <v>0.92096275596047672</v>
      </c>
      <c r="F30" s="4">
        <f>G16*R23</f>
        <v>-9.4677597202196077E-7</v>
      </c>
      <c r="G30" s="4">
        <f>F30/$F$33</f>
        <v>0.28803515207680541</v>
      </c>
      <c r="H30" s="4">
        <f>C2*G30</f>
        <v>1.5867737029263118</v>
      </c>
      <c r="I30" s="4">
        <f>J23*S23</f>
        <v>19880.527661746604</v>
      </c>
      <c r="J30" s="4">
        <f>I30/$I$33</f>
        <v>0.28798349531474893</v>
      </c>
      <c r="K30" s="4">
        <f>C2*J30</f>
        <v>1.5864891279672537</v>
      </c>
      <c r="L30" s="4">
        <f>E23*S23</f>
        <v>2.397766132875065</v>
      </c>
      <c r="M30" s="4">
        <f>L30/$L$33</f>
        <v>0.21738451363210429</v>
      </c>
      <c r="N30" s="4">
        <f>C2*M30</f>
        <v>1.1975622668543948</v>
      </c>
    </row>
    <row r="31" spans="1:19" x14ac:dyDescent="0.25">
      <c r="A31" s="4">
        <v>2</v>
      </c>
      <c r="B31" s="4">
        <f t="shared" ref="B31:B32" si="28">R24/$R$26</f>
        <v>0.33649919637050757</v>
      </c>
      <c r="C31" s="4">
        <f t="shared" ref="C31" si="29">B31*C3</f>
        <v>1.4100391281214584</v>
      </c>
      <c r="D31" s="4">
        <f t="shared" ref="D31:D32" si="30">S24/$S$26</f>
        <v>0.33334130964802111</v>
      </c>
      <c r="E31" s="4">
        <f t="shared" ref="E31:E32" si="31">D31*C3</f>
        <v>1.396806573961126</v>
      </c>
      <c r="F31" s="4">
        <f t="shared" ref="F31:F32" si="32">G17*R24</f>
        <v>-1.1362622026005412E-6</v>
      </c>
      <c r="G31" s="4">
        <f t="shared" ref="G31:G32" si="33">F31/$F$33</f>
        <v>0.34568204728117174</v>
      </c>
      <c r="H31" s="4">
        <f t="shared" ref="H31:H32" si="34">C3*G31</f>
        <v>1.4485182069168963</v>
      </c>
      <c r="I31" s="4">
        <f t="shared" ref="I31:I32" si="35">J24*S24</f>
        <v>23863.531830044954</v>
      </c>
      <c r="J31" s="4">
        <f t="shared" ref="J31:J32" si="36">I31/$I$33</f>
        <v>0.34568012599557668</v>
      </c>
      <c r="K31" s="4">
        <f t="shared" ref="K31:K32" si="37">C3*J31</f>
        <v>1.4485101561164944</v>
      </c>
      <c r="L31" s="4">
        <f t="shared" ref="L31:L32" si="38">E24*S24</f>
        <v>3.7838294194686424</v>
      </c>
      <c r="M31" s="4">
        <f t="shared" ref="M31:M32" si="39">L31/$L$33</f>
        <v>0.34304676621308211</v>
      </c>
      <c r="N31" s="4">
        <f t="shared" ref="N31:N32" si="40">C3*M31</f>
        <v>1.4374755373958887</v>
      </c>
    </row>
    <row r="32" spans="1:19" x14ac:dyDescent="0.25">
      <c r="A32" s="4">
        <v>3</v>
      </c>
      <c r="B32" s="4">
        <f t="shared" si="28"/>
        <v>0.29488405217488545</v>
      </c>
      <c r="C32" s="4">
        <f>B32*C4</f>
        <v>1.0219413509431492</v>
      </c>
      <c r="D32" s="4">
        <f t="shared" si="30"/>
        <v>0.49948321537344725</v>
      </c>
      <c r="E32" s="4">
        <f t="shared" si="31"/>
        <v>1.7309940911604231</v>
      </c>
      <c r="F32" s="4">
        <f t="shared" si="32"/>
        <v>-1.2039771955344719E-6</v>
      </c>
      <c r="G32" s="4">
        <f t="shared" si="33"/>
        <v>0.3662828006420229</v>
      </c>
      <c r="H32" s="4">
        <f t="shared" si="34"/>
        <v>1.2693787180235614</v>
      </c>
      <c r="I32" s="4">
        <f t="shared" si="35"/>
        <v>25289.506615940969</v>
      </c>
      <c r="J32" s="4">
        <f t="shared" si="36"/>
        <v>0.36633637868967428</v>
      </c>
      <c r="K32" s="4">
        <f t="shared" si="37"/>
        <v>1.2695643965029295</v>
      </c>
      <c r="L32" s="4">
        <f t="shared" si="38"/>
        <v>4.8484732083637825</v>
      </c>
      <c r="M32" s="4">
        <f t="shared" si="39"/>
        <v>0.43956872015481363</v>
      </c>
      <c r="N32" s="4">
        <f t="shared" si="40"/>
        <v>1.523356208632634</v>
      </c>
    </row>
    <row r="33" spans="1:14" x14ac:dyDescent="0.25">
      <c r="C33" s="11">
        <f>SUM(C30:C32)</f>
        <v>4.4626748698323224</v>
      </c>
      <c r="E33" s="11">
        <f>SUM(E30:E32)</f>
        <v>4.0487634210820254</v>
      </c>
      <c r="F33" s="11">
        <f>SUM(F30:F32)</f>
        <v>-3.2870153701569735E-6</v>
      </c>
      <c r="H33" s="11">
        <f>SUM(H30:H32)</f>
        <v>4.304670627866769</v>
      </c>
      <c r="I33" s="11">
        <f>SUM(I30:I32)</f>
        <v>69033.566107732535</v>
      </c>
      <c r="K33" s="11">
        <f>SUM(K30:K32)</f>
        <v>4.3045636805866776</v>
      </c>
      <c r="L33" s="11">
        <f>SUM(L30:L32)</f>
        <v>11.03006876070749</v>
      </c>
      <c r="N33" s="11">
        <f>SUM(N30:N32)</f>
        <v>4.1583940128829173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0.22408085490610105</v>
      </c>
      <c r="E36" s="15">
        <f>ABS(D36-C36)/C36*100</f>
        <v>45.667491955117541</v>
      </c>
      <c r="F36">
        <v>24.993733046729073</v>
      </c>
      <c r="G36">
        <f>$C$43*F36^2+$B$43*F36+$A$43</f>
        <v>0.41240599962840641</v>
      </c>
    </row>
    <row r="37" spans="1:14" x14ac:dyDescent="0.25">
      <c r="A37">
        <v>1</v>
      </c>
      <c r="B37">
        <f>Лист5!F37</f>
        <v>28.348426784761443</v>
      </c>
      <c r="C37">
        <f t="shared" ref="C37:C40" si="41">$C$43*B37^2+$B$43*B37+$A$43</f>
        <v>0.46384759796471242</v>
      </c>
      <c r="D37" s="1">
        <f>1/H33</f>
        <v>0.23230581069928732</v>
      </c>
      <c r="E37" s="15">
        <f t="shared" ref="E37:E40" si="42">ABS(D37-C37)/C37*100</f>
        <v>49.917642838163374</v>
      </c>
      <c r="F37">
        <v>28.345821319988161</v>
      </c>
      <c r="G37">
        <f>$C$43*F37^2+$B$43*F37+$A$43</f>
        <v>0.46380677183035113</v>
      </c>
    </row>
    <row r="38" spans="1:14" x14ac:dyDescent="0.25">
      <c r="A38">
        <v>2</v>
      </c>
      <c r="B38">
        <f>Лист5!F38</f>
        <v>29.803045705449062</v>
      </c>
      <c r="C38">
        <f t="shared" si="41"/>
        <v>0.48685261038659922</v>
      </c>
      <c r="D38" s="1">
        <f>1/K33</f>
        <v>0.23231158235849539</v>
      </c>
      <c r="E38" s="15">
        <f t="shared" si="42"/>
        <v>52.282974887610912</v>
      </c>
      <c r="F38">
        <v>29.799107993444583</v>
      </c>
      <c r="G38">
        <f>$C$43*F38^2+$B$43*F38+$A$43</f>
        <v>0.48678976365494309</v>
      </c>
    </row>
    <row r="39" spans="1:14" x14ac:dyDescent="0.25">
      <c r="A39">
        <v>3</v>
      </c>
      <c r="B39">
        <f>Лист5!F39</f>
        <v>34.085567891538929</v>
      </c>
      <c r="C39">
        <f t="shared" si="41"/>
        <v>0.55703827276426032</v>
      </c>
      <c r="D39" s="1">
        <f>1/N33</f>
        <v>0.24047745281037555</v>
      </c>
      <c r="E39" s="15">
        <f t="shared" si="42"/>
        <v>56.829276448631724</v>
      </c>
      <c r="F39">
        <v>34.083268991092041</v>
      </c>
      <c r="G39">
        <f t="shared" ref="G39:G40" si="43">$C$43*F39^2+$B$43*F39+$A$43</f>
        <v>0.55699961242283402</v>
      </c>
    </row>
    <row r="40" spans="1:14" x14ac:dyDescent="0.25">
      <c r="A40">
        <v>4</v>
      </c>
      <c r="B40">
        <f>Лист5!F40</f>
        <v>38.624984520802201</v>
      </c>
      <c r="C40">
        <f t="shared" si="41"/>
        <v>0.63543878813124299</v>
      </c>
      <c r="D40" s="1">
        <f>1/E33</f>
        <v>0.24698899293373669</v>
      </c>
      <c r="E40" s="15">
        <f t="shared" si="42"/>
        <v>61.130954303229636</v>
      </c>
      <c r="F40">
        <v>38.624984520802201</v>
      </c>
      <c r="G40">
        <f t="shared" si="43"/>
        <v>0.63543878813124299</v>
      </c>
    </row>
    <row r="41" spans="1:14" x14ac:dyDescent="0.25">
      <c r="D41" s="15"/>
    </row>
    <row r="42" spans="1:14" x14ac:dyDescent="0.25">
      <c r="A42" t="s">
        <v>75</v>
      </c>
      <c r="B42" t="s">
        <v>76</v>
      </c>
      <c r="C42" t="s">
        <v>77</v>
      </c>
      <c r="D42" s="15"/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11.199945969210495</v>
      </c>
    </row>
    <row r="49" spans="1:5" x14ac:dyDescent="0.25">
      <c r="A49" s="4">
        <v>2</v>
      </c>
      <c r="C49" s="4">
        <f t="shared" ref="C49:C50" si="44">$D$2*B3/100/(1+$B$48*O24)</f>
        <v>0.61333333333333262</v>
      </c>
      <c r="E49" s="4">
        <f t="shared" ref="E49:E50" si="45">-O24*$D$2*B3/100/((1+$B$48*O24)^2)</f>
        <v>48.92755692164161</v>
      </c>
    </row>
    <row r="50" spans="1:5" x14ac:dyDescent="0.25">
      <c r="A50" s="4">
        <v>3</v>
      </c>
      <c r="C50" s="4">
        <f t="shared" si="44"/>
        <v>0.92000000000000037</v>
      </c>
      <c r="E50" s="4">
        <f t="shared" si="45"/>
        <v>125.49005131843688</v>
      </c>
    </row>
    <row r="51" spans="1:5" x14ac:dyDescent="0.25">
      <c r="C51" s="28">
        <f>SUM(C48:C50)</f>
        <v>1.8399999999999994</v>
      </c>
      <c r="E51" s="28">
        <f>SUM(E48:E50)</f>
        <v>185.61755420928898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1.4330541156688102E-2</v>
      </c>
      <c r="C54" s="4">
        <f>$D$2*B2/100/(1+$B$54*O23)</f>
        <v>0.64341121299052351</v>
      </c>
      <c r="D54" s="27">
        <f>C57-$E$2</f>
        <v>-9.1034879912909901</v>
      </c>
      <c r="E54" s="4">
        <f>-O23*$D$2*B2/100/((1+$B$54*O23)^2)</f>
        <v>49.301488638205434</v>
      </c>
    </row>
    <row r="55" spans="1:5" x14ac:dyDescent="0.25">
      <c r="A55" s="4">
        <v>2</v>
      </c>
      <c r="C55" s="4">
        <f t="shared" ref="C55:C56" si="46">$D$2*B3/100/(1+$B$54*O24)</f>
        <v>-4.2832636333428269</v>
      </c>
      <c r="E55" s="4">
        <f t="shared" ref="E55:E56" si="47">-O24*$D$2*B3/100/((1+$B$54*O24)^2)</f>
        <v>2386.2173882438951</v>
      </c>
    </row>
    <row r="56" spans="1:5" x14ac:dyDescent="0.25">
      <c r="A56" s="4">
        <v>3</v>
      </c>
      <c r="C56" s="4">
        <f t="shared" si="46"/>
        <v>-0.96363557093868668</v>
      </c>
      <c r="E56" s="4">
        <f t="shared" si="47"/>
        <v>137.67633231676746</v>
      </c>
    </row>
    <row r="57" spans="1:5" x14ac:dyDescent="0.25">
      <c r="C57" s="28">
        <f>SUM(C54:C56)</f>
        <v>-4.6034879912909901</v>
      </c>
      <c r="E57" s="28">
        <f>SUM(E54:E56)</f>
        <v>2573.1952091988678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1.7868355916620463E-2</v>
      </c>
      <c r="C60" s="4">
        <f>$D$2*B2/100/(1+$B$60*O23)</f>
        <v>0.88269794052954131</v>
      </c>
      <c r="D60" s="27">
        <f>C63-$E$2</f>
        <v>-5.6991252876209497</v>
      </c>
      <c r="E60" s="4">
        <f>-O23*$D$2*B2/100/((1+$B$60*O23)^2)</f>
        <v>92.791246525667901</v>
      </c>
    </row>
    <row r="61" spans="1:5" x14ac:dyDescent="0.25">
      <c r="A61" s="4">
        <v>2</v>
      </c>
      <c r="C61" s="4">
        <f t="shared" ref="C61:C62" si="48">$D$2*B3/100/(1+$B$60*O24)</f>
        <v>-1.4417268632534253</v>
      </c>
      <c r="E61" s="4">
        <f t="shared" ref="E61:E62" si="49">-O24*$D$2*B3/100/((1+$B$60*O24)^2)</f>
        <v>270.35000098786008</v>
      </c>
    </row>
    <row r="62" spans="1:5" x14ac:dyDescent="0.25">
      <c r="A62" s="4">
        <v>3</v>
      </c>
      <c r="C62" s="4">
        <f t="shared" si="48"/>
        <v>-0.64009636489706612</v>
      </c>
      <c r="E62" s="4">
        <f t="shared" si="49"/>
        <v>60.746934091777625</v>
      </c>
    </row>
    <row r="63" spans="1:5" x14ac:dyDescent="0.25">
      <c r="C63" s="28">
        <f>SUM(C60:C62)</f>
        <v>-1.1991252876209502</v>
      </c>
      <c r="E63" s="28">
        <f>SUM(E60:E62)</f>
        <v>423.88818160530565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3.131323486096331E-2</v>
      </c>
      <c r="C66" s="4">
        <f>$D$2*B2/100/(1+$B$66*O23)</f>
        <v>-2.135438646681544</v>
      </c>
      <c r="D66" s="27">
        <f>C69-$E$2</f>
        <v>-7.3261280791614691</v>
      </c>
      <c r="E66" s="4">
        <f>-O23*$D$2*B2/100/((1+$B$66*O23)^2)</f>
        <v>543.07145849922483</v>
      </c>
    </row>
    <row r="67" spans="1:5" x14ac:dyDescent="0.25">
      <c r="A67" s="4">
        <v>2</v>
      </c>
      <c r="C67" s="4">
        <f t="shared" ref="C67:C68" si="50">$D$2*B3/100/(1+$B$66*O24)</f>
        <v>-0.40944664969794403</v>
      </c>
      <c r="E67" s="4">
        <f t="shared" ref="E67:E68" si="51">-O24*$D$2*B3/100/((1+$B$66*O24)^2)</f>
        <v>21.804947129369747</v>
      </c>
    </row>
    <row r="68" spans="1:5" x14ac:dyDescent="0.25">
      <c r="A68" s="4">
        <v>3</v>
      </c>
      <c r="C68" s="4">
        <f t="shared" si="50"/>
        <v>-0.2812427827819815</v>
      </c>
      <c r="E68" s="4">
        <f t="shared" si="51"/>
        <v>11.727256254648053</v>
      </c>
    </row>
    <row r="69" spans="1:5" x14ac:dyDescent="0.25">
      <c r="C69" s="28">
        <f>SUM(C66:C68)</f>
        <v>-2.8261280791614696</v>
      </c>
      <c r="E69" s="28">
        <f>SUM(E66:E68)</f>
        <v>576.60366188324269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4.4018891386337487E-2</v>
      </c>
      <c r="C72" s="4">
        <f>$D$2*B2/100/(1+$B$72*O23)</f>
        <v>-0.50468586082981692</v>
      </c>
      <c r="D72" s="27">
        <f>C75-$E$2</f>
        <v>-5.4327359795204275</v>
      </c>
      <c r="E72" s="4">
        <f>-O23*$D$2*B2/100/((1+$B$72*O23)^2)</f>
        <v>30.3336769944117</v>
      </c>
    </row>
    <row r="73" spans="1:5" x14ac:dyDescent="0.25">
      <c r="A73" s="4">
        <v>2</v>
      </c>
      <c r="C73" s="4">
        <f t="shared" ref="C73:C74" si="52">$D$2*B3/100/(1+$B$72*O24)</f>
        <v>-0.24420730186316808</v>
      </c>
      <c r="E73" s="4">
        <f t="shared" ref="E73:E74" si="53">-O24*$D$2*B3/100/((1+$B$72*O24)^2)</f>
        <v>7.7567123244504934</v>
      </c>
    </row>
    <row r="74" spans="1:5" x14ac:dyDescent="0.25">
      <c r="A74" s="4">
        <v>3</v>
      </c>
      <c r="C74" s="4">
        <f t="shared" si="52"/>
        <v>-0.1838428168274425</v>
      </c>
      <c r="E74" s="4">
        <f t="shared" si="53"/>
        <v>5.0110296617290118</v>
      </c>
    </row>
    <row r="75" spans="1:5" x14ac:dyDescent="0.25">
      <c r="C75" s="28">
        <f>SUM(C72:C74)</f>
        <v>-0.93273597952042753</v>
      </c>
      <c r="E75" s="28">
        <f>SUM(E72:E74)</f>
        <v>43.101418980591205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0.17006430028498226</v>
      </c>
      <c r="C78" s="4">
        <f>$D$2*B2/100/(1+$B$78*O23)</f>
        <v>-5.8849710226701657E-2</v>
      </c>
      <c r="D78" s="27">
        <f>C81-$E$2</f>
        <v>-4.6491032073152816</v>
      </c>
      <c r="E78" s="4">
        <f>-O23*$D$2*B2/100/((1+$B$78*O23)^2)</f>
        <v>0.41245012520538016</v>
      </c>
    </row>
    <row r="79" spans="1:5" x14ac:dyDescent="0.25">
      <c r="A79" s="4">
        <v>2</v>
      </c>
      <c r="C79" s="4">
        <f t="shared" ref="C79:C80" si="54">$D$2*B3/100/(1+$B$78*O24)</f>
        <v>-4.8806734312600221E-2</v>
      </c>
      <c r="E79" s="4">
        <f t="shared" ref="E79:E80" si="55">-O24*$D$2*B3/100/((1+$B$78*O24)^2)</f>
        <v>0.30982745079969393</v>
      </c>
    </row>
    <row r="80" spans="1:5" x14ac:dyDescent="0.25">
      <c r="A80" s="4">
        <v>3</v>
      </c>
      <c r="C80" s="4">
        <f t="shared" si="54"/>
        <v>-4.1446762775979785E-2</v>
      </c>
      <c r="E80" s="4">
        <f t="shared" si="55"/>
        <v>0.25469174735758981</v>
      </c>
    </row>
    <row r="81" spans="1:5" x14ac:dyDescent="0.25">
      <c r="C81" s="28">
        <f>SUM(C78:C80)</f>
        <v>-0.14910320731528165</v>
      </c>
      <c r="E81" s="28">
        <f>SUM(E78:E80)</f>
        <v>0.97696932336266396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4.9287635717353648</v>
      </c>
      <c r="C84" s="4">
        <f>$D$2*B2/100/(1+$B$84*O23)</f>
        <v>-1.713162750839848E-3</v>
      </c>
      <c r="D84" s="29">
        <f>C87-$E$2</f>
        <v>-4.5046475444864607</v>
      </c>
      <c r="E84" s="4">
        <f>-O23*$D$2*B2/100/((1+$B$84*O23)^2)</f>
        <v>3.4952643571312738E-4</v>
      </c>
    </row>
    <row r="85" spans="1:5" x14ac:dyDescent="0.25">
      <c r="A85" s="4">
        <v>2</v>
      </c>
      <c r="C85" s="4">
        <f t="shared" ref="C85:C86" si="56">$D$2*B3/100/(1+$B$84*O24)</f>
        <v>-1.5638949847901497E-3</v>
      </c>
      <c r="E85" s="4">
        <f t="shared" ref="E85:E86" si="57">-O24*$D$2*B3/100/((1+$B$84*O24)^2)</f>
        <v>3.1810871558574794E-4</v>
      </c>
    </row>
    <row r="86" spans="1:5" x14ac:dyDescent="0.25">
      <c r="A86" s="4">
        <v>3</v>
      </c>
      <c r="C86" s="4">
        <f t="shared" si="56"/>
        <v>-1.3704867508305264E-3</v>
      </c>
      <c r="E86" s="4">
        <f t="shared" si="57"/>
        <v>2.7847314838260877E-4</v>
      </c>
    </row>
    <row r="87" spans="1:5" x14ac:dyDescent="0.25">
      <c r="C87" s="28">
        <f>SUM(C84:C86)</f>
        <v>-4.6475444864605246E-3</v>
      </c>
      <c r="E87" s="28">
        <f>SUM(E84:E86)</f>
        <v>9.4610829968148403E-4</v>
      </c>
    </row>
    <row r="95" spans="1:5" x14ac:dyDescent="0.25">
      <c r="A95" s="36" t="s">
        <v>64</v>
      </c>
      <c r="B95" s="37" t="s">
        <v>69</v>
      </c>
      <c r="C95" s="37"/>
      <c r="D95" s="37"/>
    </row>
    <row r="96" spans="1:5" x14ac:dyDescent="0.25">
      <c r="A96" s="36"/>
      <c r="B96" s="18" t="s">
        <v>61</v>
      </c>
      <c r="C96" s="18" t="s">
        <v>62</v>
      </c>
      <c r="D96" s="18" t="s">
        <v>63</v>
      </c>
    </row>
    <row r="97" spans="1:5" x14ac:dyDescent="0.25">
      <c r="A97" s="4">
        <v>0</v>
      </c>
      <c r="B97" s="4">
        <f>B30</f>
        <v>0.36861675145460693</v>
      </c>
      <c r="C97" s="4">
        <f>B31</f>
        <v>0.33649919637050757</v>
      </c>
      <c r="D97" s="4">
        <f>B32</f>
        <v>0.29488405217488545</v>
      </c>
      <c r="E97">
        <f>SUM(B97:D97)</f>
        <v>1</v>
      </c>
    </row>
    <row r="98" spans="1:5" x14ac:dyDescent="0.25">
      <c r="A98" s="4">
        <v>1</v>
      </c>
      <c r="B98" s="4">
        <f>G30</f>
        <v>0.28803515207680541</v>
      </c>
      <c r="C98" s="4">
        <f>G31</f>
        <v>0.34568204728117174</v>
      </c>
      <c r="D98" s="4">
        <f>G32</f>
        <v>0.3662828006420229</v>
      </c>
      <c r="E98">
        <f t="shared" ref="E98" si="58">SUM(B98:D98)</f>
        <v>1</v>
      </c>
    </row>
    <row r="99" spans="1:5" x14ac:dyDescent="0.25">
      <c r="A99" s="4">
        <v>2</v>
      </c>
      <c r="B99" s="4">
        <f>J30</f>
        <v>0.28798349531474893</v>
      </c>
      <c r="C99" s="4">
        <f>J31</f>
        <v>0.34568012599557668</v>
      </c>
      <c r="D99" s="4">
        <f>J32</f>
        <v>0.36633637868967428</v>
      </c>
      <c r="E99">
        <f>SUM(B99:D99)</f>
        <v>0.99999999999999989</v>
      </c>
    </row>
    <row r="100" spans="1:5" x14ac:dyDescent="0.25">
      <c r="A100" s="4">
        <v>3</v>
      </c>
      <c r="B100" s="4">
        <f>M30</f>
        <v>0.21738451363210429</v>
      </c>
      <c r="C100" s="4">
        <f>M31</f>
        <v>0.34304676621308211</v>
      </c>
      <c r="D100" s="4">
        <f>M32</f>
        <v>0.43956872015481363</v>
      </c>
      <c r="E100">
        <f>SUM(B100:D100)</f>
        <v>1</v>
      </c>
    </row>
    <row r="101" spans="1:5" x14ac:dyDescent="0.25">
      <c r="A101" s="4">
        <v>4</v>
      </c>
      <c r="B101" s="4">
        <f>D30</f>
        <v>0.16717547497853172</v>
      </c>
      <c r="C101" s="4">
        <f>D31</f>
        <v>0.33334130964802111</v>
      </c>
      <c r="D101" s="4">
        <f>D32</f>
        <v>0.49948321537344725</v>
      </c>
      <c r="E101">
        <f>SUM(B101:D101)</f>
        <v>1</v>
      </c>
    </row>
    <row r="103" spans="1:5" x14ac:dyDescent="0.25">
      <c r="A103" s="36" t="s">
        <v>64</v>
      </c>
      <c r="B103" s="37" t="s">
        <v>70</v>
      </c>
      <c r="C103" s="37"/>
      <c r="D103" s="37"/>
    </row>
    <row r="104" spans="1:5" x14ac:dyDescent="0.25">
      <c r="A104" s="36"/>
      <c r="B104" s="18" t="s">
        <v>61</v>
      </c>
      <c r="C104" s="18" t="s">
        <v>62</v>
      </c>
      <c r="D104" s="18" t="s">
        <v>63</v>
      </c>
    </row>
    <row r="105" spans="1:5" x14ac:dyDescent="0.25">
      <c r="A105" s="4">
        <v>0</v>
      </c>
      <c r="B105" s="10">
        <f>R23</f>
        <v>-1.713162750839848E-3</v>
      </c>
      <c r="C105" s="10">
        <f>R24</f>
        <v>-1.5638949847901497E-3</v>
      </c>
      <c r="D105" s="10">
        <f>R25</f>
        <v>-1.3704867508305264E-3</v>
      </c>
    </row>
    <row r="106" spans="1:5" x14ac:dyDescent="0.25">
      <c r="A106" s="4">
        <v>1</v>
      </c>
      <c r="B106" s="10">
        <f>J16</f>
        <v>-9.4677597202196077E-7</v>
      </c>
      <c r="C106" s="10">
        <f>J17</f>
        <v>-1.1362622026005412E-6</v>
      </c>
      <c r="D106" s="10">
        <f>J18</f>
        <v>-1.2039771955344719E-6</v>
      </c>
    </row>
    <row r="107" spans="1:5" x14ac:dyDescent="0.25">
      <c r="A107" s="4">
        <v>2</v>
      </c>
      <c r="B107" s="10">
        <f>N16</f>
        <v>19880.527661746604</v>
      </c>
      <c r="C107" s="10">
        <f>N17</f>
        <v>23863.531830044954</v>
      </c>
      <c r="D107" s="10">
        <f>N18</f>
        <v>25289.506615940969</v>
      </c>
    </row>
    <row r="108" spans="1:5" x14ac:dyDescent="0.25">
      <c r="A108" s="4">
        <v>3</v>
      </c>
      <c r="B108" s="10">
        <f>L16</f>
        <v>2.397766132875065</v>
      </c>
      <c r="C108" s="10">
        <f>L17</f>
        <v>3.7838294194686424</v>
      </c>
      <c r="D108" s="10">
        <f>L18</f>
        <v>4.8484732083637825</v>
      </c>
    </row>
    <row r="109" spans="1:5" x14ac:dyDescent="0.25">
      <c r="A109" s="4">
        <v>4</v>
      </c>
      <c r="B109" s="10">
        <f>S23</f>
        <v>0.30837982941750613</v>
      </c>
      <c r="C109" s="10">
        <f>S24</f>
        <v>0.61489722831812277</v>
      </c>
      <c r="D109" s="10">
        <f>S25</f>
        <v>0.921370486750831</v>
      </c>
    </row>
    <row r="111" spans="1:5" x14ac:dyDescent="0.25">
      <c r="A111" s="36" t="s">
        <v>64</v>
      </c>
      <c r="B111" s="37" t="s">
        <v>71</v>
      </c>
      <c r="C111" s="37"/>
      <c r="D111" s="37"/>
    </row>
    <row r="112" spans="1:5" x14ac:dyDescent="0.25">
      <c r="A112" s="36"/>
      <c r="B112" s="18" t="s">
        <v>61</v>
      </c>
      <c r="C112" s="18" t="s">
        <v>62</v>
      </c>
      <c r="D112" s="18" t="s">
        <v>63</v>
      </c>
    </row>
    <row r="113" spans="1:4" x14ac:dyDescent="0.25">
      <c r="A113" s="4">
        <v>0</v>
      </c>
      <c r="B113" s="10">
        <v>0</v>
      </c>
      <c r="C113" s="10">
        <v>0</v>
      </c>
      <c r="D113" s="10">
        <v>0</v>
      </c>
    </row>
    <row r="114" spans="1:4" x14ac:dyDescent="0.25">
      <c r="A114" s="4">
        <v>1</v>
      </c>
      <c r="B114" s="10">
        <f>I16</f>
        <v>-6.8526510033593922E-3</v>
      </c>
      <c r="C114" s="10">
        <f>I17</f>
        <v>-6.2555799391605989E-3</v>
      </c>
      <c r="D114" s="10">
        <f>I18</f>
        <v>-5.4819470033221056E-3</v>
      </c>
    </row>
    <row r="115" spans="1:4" x14ac:dyDescent="0.25">
      <c r="A115" s="4">
        <v>2</v>
      </c>
      <c r="B115" s="10">
        <f>K16</f>
        <v>-1.7141095268118699E-3</v>
      </c>
      <c r="C115" s="10">
        <f>K17</f>
        <v>-1.5650312469927504E-3</v>
      </c>
      <c r="D115" s="10">
        <f>K18</f>
        <v>-1.3716907280260607E-3</v>
      </c>
    </row>
    <row r="116" spans="1:4" x14ac:dyDescent="0.25">
      <c r="A116" s="4">
        <v>3</v>
      </c>
      <c r="B116" s="10">
        <f>M16</f>
        <v>19880.219281917187</v>
      </c>
      <c r="C116" s="10">
        <f>M17</f>
        <v>23862.916932816635</v>
      </c>
      <c r="D116" s="10">
        <f>M18</f>
        <v>25288.585245454218</v>
      </c>
    </row>
    <row r="117" spans="1:4" x14ac:dyDescent="0.25">
      <c r="A117" s="4">
        <v>4</v>
      </c>
      <c r="B117" s="10">
        <f>P16</f>
        <v>2.0893863034575588</v>
      </c>
      <c r="C117" s="10">
        <f>P17</f>
        <v>3.1689321911505197</v>
      </c>
      <c r="D117" s="10">
        <f>P18</f>
        <v>3.9271027216129513</v>
      </c>
    </row>
  </sheetData>
  <mergeCells count="6">
    <mergeCell ref="A111:A112"/>
    <mergeCell ref="B111:D111"/>
    <mergeCell ref="B95:D95"/>
    <mergeCell ref="A95:A96"/>
    <mergeCell ref="A103:A104"/>
    <mergeCell ref="B103:D10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7"/>
  <sheetViews>
    <sheetView tabSelected="1" workbookViewId="0">
      <selection activeCell="C2" sqref="C2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2" x14ac:dyDescent="0.25">
      <c r="A1" s="7" t="s">
        <v>2</v>
      </c>
      <c r="B1" s="7" t="s">
        <v>3</v>
      </c>
      <c r="C1" s="17" t="s">
        <v>109</v>
      </c>
      <c r="D1" s="8" t="s">
        <v>4</v>
      </c>
      <c r="E1" s="7" t="s">
        <v>104</v>
      </c>
      <c r="F1" s="7" t="s">
        <v>105</v>
      </c>
      <c r="G1" s="9" t="s">
        <v>107</v>
      </c>
      <c r="H1" s="9" t="s">
        <v>108</v>
      </c>
      <c r="I1" s="17" t="s">
        <v>65</v>
      </c>
      <c r="J1" s="17" t="s">
        <v>66</v>
      </c>
      <c r="K1" s="17" t="s">
        <v>67</v>
      </c>
      <c r="L1" s="16" t="s">
        <v>68</v>
      </c>
    </row>
    <row r="2" spans="1:12" x14ac:dyDescent="0.25">
      <c r="A2" s="4" t="s">
        <v>93</v>
      </c>
      <c r="B2" s="10">
        <v>2.2222222222222197</v>
      </c>
      <c r="D2" s="10">
        <v>5.5089585124776503</v>
      </c>
      <c r="E2" s="5">
        <v>13.8</v>
      </c>
      <c r="F2" s="5">
        <v>4.5</v>
      </c>
      <c r="G2" s="5">
        <f>F2*3</f>
        <v>13.5</v>
      </c>
      <c r="H2" s="5">
        <f>E2-F2</f>
        <v>9.3000000000000007</v>
      </c>
      <c r="I2" s="22">
        <f>R46</f>
        <v>1.354476349765084</v>
      </c>
      <c r="J2" s="22">
        <f>S46</f>
        <v>0.48552365023491539</v>
      </c>
      <c r="K2" s="5">
        <f>SUM(I2:J2)</f>
        <v>1.8399999999999994</v>
      </c>
      <c r="L2" s="21">
        <f>K2-E2</f>
        <v>-11.96</v>
      </c>
    </row>
    <row r="3" spans="1:12" x14ac:dyDescent="0.25">
      <c r="A3" s="4" t="s">
        <v>94</v>
      </c>
      <c r="B3" s="10">
        <v>4.4444444444444393</v>
      </c>
      <c r="D3" s="10">
        <v>4.190319451963604</v>
      </c>
    </row>
    <row r="4" spans="1:12" x14ac:dyDescent="0.25">
      <c r="A4" s="4" t="s">
        <v>95</v>
      </c>
      <c r="B4" s="10">
        <v>6.6666666666666696</v>
      </c>
      <c r="D4" s="10">
        <v>3.4655700890093284</v>
      </c>
    </row>
    <row r="5" spans="1:12" x14ac:dyDescent="0.25">
      <c r="A5" s="4" t="s">
        <v>96</v>
      </c>
      <c r="B5" s="10">
        <v>8.8888888888888911</v>
      </c>
      <c r="D5" s="10">
        <v>2.9750119191022524</v>
      </c>
    </row>
    <row r="6" spans="1:12" x14ac:dyDescent="0.25">
      <c r="A6" s="4" t="s">
        <v>97</v>
      </c>
      <c r="B6" s="10">
        <v>11.1111111111111</v>
      </c>
      <c r="D6" s="10">
        <v>2.803208735305406</v>
      </c>
    </row>
    <row r="7" spans="1:12" x14ac:dyDescent="0.25">
      <c r="A7" s="4" t="s">
        <v>98</v>
      </c>
      <c r="B7" s="10">
        <v>13.3333333333333</v>
      </c>
      <c r="D7" s="10">
        <v>2.3285545044327418</v>
      </c>
    </row>
    <row r="8" spans="1:12" x14ac:dyDescent="0.25">
      <c r="A8" s="4" t="s">
        <v>99</v>
      </c>
      <c r="B8" s="10">
        <v>15.5555555555556</v>
      </c>
      <c r="D8" s="10">
        <v>2.1845322840798302</v>
      </c>
    </row>
    <row r="9" spans="1:12" x14ac:dyDescent="0.25">
      <c r="A9" s="4" t="s">
        <v>100</v>
      </c>
      <c r="B9" s="10">
        <v>17.7777777777778</v>
      </c>
      <c r="D9" s="10">
        <v>1.5783501169062975</v>
      </c>
    </row>
    <row r="10" spans="1:12" x14ac:dyDescent="0.25">
      <c r="A10" s="4" t="s">
        <v>101</v>
      </c>
      <c r="B10" s="10">
        <v>20</v>
      </c>
      <c r="D10" s="10">
        <v>1</v>
      </c>
    </row>
    <row r="12" spans="1:12" x14ac:dyDescent="0.25">
      <c r="A12" s="6" t="s">
        <v>5</v>
      </c>
      <c r="B12" s="7" t="s">
        <v>1</v>
      </c>
      <c r="C12" s="7" t="s">
        <v>0</v>
      </c>
      <c r="D12" s="17" t="s">
        <v>54</v>
      </c>
      <c r="E12" s="17" t="s">
        <v>55</v>
      </c>
    </row>
    <row r="13" spans="1:12" x14ac:dyDescent="0.25">
      <c r="A13" s="4">
        <v>0</v>
      </c>
      <c r="B13" s="4">
        <v>0</v>
      </c>
      <c r="C13" s="4">
        <f>F2</f>
        <v>4.5</v>
      </c>
      <c r="D13" s="4">
        <f>B13</f>
        <v>0</v>
      </c>
      <c r="E13" s="4">
        <f>I2</f>
        <v>1.354476349765084</v>
      </c>
    </row>
    <row r="14" spans="1:12" x14ac:dyDescent="0.25">
      <c r="A14" s="4">
        <v>1</v>
      </c>
      <c r="B14" s="4">
        <f>$F$2+$G$2</f>
        <v>18</v>
      </c>
      <c r="C14" s="4">
        <f>G2</f>
        <v>13.5</v>
      </c>
      <c r="D14" s="4">
        <f>I33</f>
        <v>5.4179053990603361</v>
      </c>
      <c r="E14" s="4">
        <f>J33</f>
        <v>0.24191262119337495</v>
      </c>
    </row>
    <row r="15" spans="1:12" x14ac:dyDescent="0.25">
      <c r="A15" s="4">
        <v>2</v>
      </c>
      <c r="B15" s="4">
        <f>$F$2+$G$2</f>
        <v>18</v>
      </c>
      <c r="C15" s="4">
        <f>$E$2+$G$2</f>
        <v>27.3</v>
      </c>
      <c r="D15" s="10">
        <f>K33</f>
        <v>1.5963889709584587</v>
      </c>
      <c r="E15" s="10">
        <f>N33</f>
        <v>63.967323096181381</v>
      </c>
    </row>
    <row r="16" spans="1:12" x14ac:dyDescent="0.25">
      <c r="A16" s="4">
        <v>3</v>
      </c>
      <c r="B16" s="4">
        <f>$F$2+$G$2</f>
        <v>18</v>
      </c>
      <c r="C16" s="4">
        <f>$E$2+$G$2</f>
        <v>27.3</v>
      </c>
      <c r="D16" s="10">
        <f>M33</f>
        <v>63.481799445946464</v>
      </c>
      <c r="E16" s="10">
        <f>L33</f>
        <v>8.3142577500898494</v>
      </c>
    </row>
    <row r="17" spans="1:15" x14ac:dyDescent="0.25">
      <c r="A17" s="4">
        <v>4</v>
      </c>
      <c r="B17" s="4">
        <f>$F$2+$G$2</f>
        <v>18</v>
      </c>
      <c r="C17" s="4">
        <f>$E$2+$G$2</f>
        <v>27.3</v>
      </c>
    </row>
    <row r="18" spans="1:15" x14ac:dyDescent="0.25">
      <c r="A18" s="4">
        <v>5</v>
      </c>
      <c r="B18" s="4">
        <f>$F$2+$G$2</f>
        <v>18</v>
      </c>
      <c r="C18" s="4">
        <f>$E$2+$G$2</f>
        <v>27.3</v>
      </c>
      <c r="D18" s="35"/>
      <c r="E18" s="35"/>
    </row>
    <row r="19" spans="1:15" x14ac:dyDescent="0.25">
      <c r="A19" s="4">
        <v>6</v>
      </c>
      <c r="B19" s="4">
        <f>$F$2+$G$2</f>
        <v>18</v>
      </c>
      <c r="C19" s="4">
        <f>$H$2</f>
        <v>9.3000000000000007</v>
      </c>
      <c r="D19" s="4">
        <f>B17</f>
        <v>18</v>
      </c>
      <c r="E19" s="10">
        <f>J2</f>
        <v>0.48552365023491539</v>
      </c>
    </row>
    <row r="21" spans="1:15" x14ac:dyDescent="0.25">
      <c r="A21" s="11" t="s">
        <v>7</v>
      </c>
    </row>
    <row r="23" spans="1:15" x14ac:dyDescent="0.25">
      <c r="A23" s="7" t="s">
        <v>2</v>
      </c>
      <c r="B23" s="7" t="s">
        <v>6</v>
      </c>
      <c r="C23" s="7" t="s">
        <v>12</v>
      </c>
      <c r="D23" s="7" t="s">
        <v>9</v>
      </c>
      <c r="E23" s="7" t="s">
        <v>8</v>
      </c>
      <c r="F23" s="7" t="s">
        <v>10</v>
      </c>
      <c r="G23" s="7" t="s">
        <v>11</v>
      </c>
      <c r="H23" s="7" t="s">
        <v>13</v>
      </c>
      <c r="I23" s="17" t="s">
        <v>56</v>
      </c>
      <c r="J23" s="17" t="s">
        <v>53</v>
      </c>
      <c r="K23" s="17" t="s">
        <v>57</v>
      </c>
      <c r="L23" s="17" t="s">
        <v>58</v>
      </c>
      <c r="M23" s="17" t="s">
        <v>59</v>
      </c>
      <c r="N23" s="17" t="s">
        <v>60</v>
      </c>
      <c r="O23" s="17" t="s">
        <v>57</v>
      </c>
    </row>
    <row r="24" spans="1:15" x14ac:dyDescent="0.25">
      <c r="A24" s="4" t="s">
        <v>93</v>
      </c>
      <c r="B24" s="10">
        <f>$G$2/$F$2</f>
        <v>3</v>
      </c>
      <c r="C24" s="10">
        <f>B24+1</f>
        <v>4</v>
      </c>
      <c r="D24" s="10">
        <f>C63</f>
        <v>4.190319451963604</v>
      </c>
      <c r="E24" s="10">
        <f>$D$24*D2</f>
        <v>23.084296014895578</v>
      </c>
      <c r="F24" s="10">
        <f>$C$14/(E24*$B$14)</f>
        <v>3.2489619762112232E-2</v>
      </c>
      <c r="G24" s="10">
        <f>F24*C24</f>
        <v>0.12995847904844893</v>
      </c>
      <c r="H24" s="10">
        <f>G24+1</f>
        <v>1.1299584790484489</v>
      </c>
      <c r="I24" s="10">
        <f>C24*R37</f>
        <v>1.0908296926532695</v>
      </c>
      <c r="J24" s="10">
        <f>G24*R37</f>
        <v>3.5440641939526472E-2</v>
      </c>
      <c r="K24" s="10">
        <f>H24*R37</f>
        <v>0.30814806510284382</v>
      </c>
      <c r="L24" s="10">
        <f>E37*S37</f>
        <v>0.82495751173714149</v>
      </c>
      <c r="M24" s="10">
        <f>I37*S37</f>
        <v>8.9145546400286975</v>
      </c>
      <c r="N24" s="10">
        <f>J37*S37</f>
        <v>8.9485138835320459</v>
      </c>
      <c r="O24" s="10">
        <f>N37*S37</f>
        <v>112.64319562220706</v>
      </c>
    </row>
    <row r="25" spans="1:15" x14ac:dyDescent="0.25">
      <c r="A25" s="4" t="s">
        <v>94</v>
      </c>
      <c r="B25" s="10">
        <f>$G$2/$F$2</f>
        <v>3</v>
      </c>
      <c r="C25" s="10">
        <f t="shared" ref="C25" si="0">B25+1</f>
        <v>4</v>
      </c>
      <c r="E25" s="10">
        <f>$D$24*D3</f>
        <v>17.558777109504558</v>
      </c>
      <c r="F25" s="10">
        <f t="shared" ref="F25:F32" si="1">$C$14/(E25*$B$14)</f>
        <v>4.2713680760491313E-2</v>
      </c>
      <c r="G25" s="10">
        <f t="shared" ref="G25:G26" si="2">F25*C25</f>
        <v>0.17085472304196525</v>
      </c>
      <c r="H25" s="10">
        <f t="shared" ref="H25:H26" si="3">G25+1</f>
        <v>1.1708547230419653</v>
      </c>
      <c r="I25" s="10">
        <f>C25*R38</f>
        <v>1.9037570820732548</v>
      </c>
      <c r="J25" s="10">
        <f t="shared" ref="J25:J32" si="4">G25*R38</f>
        <v>8.1316472249201466E-2</v>
      </c>
      <c r="K25" s="10">
        <f t="shared" ref="K25:K32" si="5">H25*R38</f>
        <v>0.55725574276751511</v>
      </c>
      <c r="L25" s="10">
        <f t="shared" ref="L25:L32" si="6">E38*S38</f>
        <v>2.5716325399075197</v>
      </c>
      <c r="M25" s="10">
        <f t="shared" ref="M25:M32" si="7">I38*S38</f>
        <v>21.137548324773917</v>
      </c>
      <c r="N25" s="10">
        <f t="shared" ref="N25:N32" si="8">J38*S38</f>
        <v>21.274942387588936</v>
      </c>
      <c r="O25" s="10">
        <f>N38*S38</f>
        <v>203.70424076234193</v>
      </c>
    </row>
    <row r="26" spans="1:15" x14ac:dyDescent="0.25">
      <c r="A26" s="4" t="s">
        <v>95</v>
      </c>
      <c r="B26" s="10">
        <f>$G$2/$F$2</f>
        <v>3</v>
      </c>
      <c r="C26" s="10">
        <f>B26+1</f>
        <v>4</v>
      </c>
      <c r="E26" s="10">
        <f>$D$24*D4</f>
        <v>14.521845756119028</v>
      </c>
      <c r="F26" s="10">
        <f t="shared" si="1"/>
        <v>5.1646327374326687E-2</v>
      </c>
      <c r="G26" s="10">
        <f t="shared" si="2"/>
        <v>0.20658530949730675</v>
      </c>
      <c r="H26" s="10">
        <f t="shared" si="3"/>
        <v>1.2065853094973067</v>
      </c>
      <c r="I26" s="10">
        <f t="shared" ref="I26:I32" si="9">C26*R39</f>
        <v>2.4233186243338114</v>
      </c>
      <c r="J26" s="10">
        <f t="shared" si="4"/>
        <v>0.125155507004647</v>
      </c>
      <c r="K26" s="10">
        <f t="shared" si="5"/>
        <v>0.7309851630880998</v>
      </c>
      <c r="L26" s="10">
        <f t="shared" si="6"/>
        <v>4.9176676984451877</v>
      </c>
      <c r="M26" s="10">
        <f t="shared" si="7"/>
        <v>33.42969648114385</v>
      </c>
      <c r="N26" s="10">
        <f t="shared" si="8"/>
        <v>33.743866825060401</v>
      </c>
      <c r="O26" s="10">
        <f t="shared" ref="O26:O32" si="10">N39*S39</f>
        <v>267.2108445502742</v>
      </c>
    </row>
    <row r="27" spans="1:15" x14ac:dyDescent="0.25">
      <c r="A27" s="4" t="s">
        <v>96</v>
      </c>
      <c r="B27" s="10">
        <f>$G$2/$F$2</f>
        <v>3</v>
      </c>
      <c r="C27" s="10">
        <f t="shared" ref="C27:C32" si="11">B27+1</f>
        <v>4</v>
      </c>
      <c r="E27" s="10">
        <f>$D$24*D5</f>
        <v>12.46625031443774</v>
      </c>
      <c r="F27" s="10">
        <f t="shared" si="1"/>
        <v>6.016243706669281E-2</v>
      </c>
      <c r="G27" s="10">
        <f t="shared" ref="G27:G32" si="12">F27*C27</f>
        <v>0.24064974826677124</v>
      </c>
      <c r="H27" s="10">
        <f t="shared" ref="H27:H32" si="13">G27+1</f>
        <v>1.2406497482667713</v>
      </c>
      <c r="I27" s="10">
        <f t="shared" si="9"/>
        <v>2.6791367858313815</v>
      </c>
      <c r="J27" s="10">
        <f t="shared" si="4"/>
        <v>0.16118339827064215</v>
      </c>
      <c r="K27" s="10">
        <f t="shared" si="5"/>
        <v>0.83096759472848758</v>
      </c>
      <c r="L27" s="10">
        <f t="shared" si="6"/>
        <v>7.5617557161077524</v>
      </c>
      <c r="M27" s="10">
        <f t="shared" si="7"/>
        <v>44.127560739903949</v>
      </c>
      <c r="N27" s="10">
        <f t="shared" si="8"/>
        <v>44.684443210112768</v>
      </c>
      <c r="O27" s="10">
        <f t="shared" si="10"/>
        <v>303.75931550138449</v>
      </c>
    </row>
    <row r="28" spans="1:15" x14ac:dyDescent="0.25">
      <c r="A28" s="4" t="s">
        <v>97</v>
      </c>
      <c r="B28" s="10">
        <f>$G$2/$F$2</f>
        <v>3</v>
      </c>
      <c r="C28" s="10">
        <f t="shared" si="11"/>
        <v>4</v>
      </c>
      <c r="E28" s="10">
        <f>$D$24*D6</f>
        <v>11.746340091464537</v>
      </c>
      <c r="F28" s="10">
        <f t="shared" si="1"/>
        <v>6.3849675231605674E-2</v>
      </c>
      <c r="G28" s="10">
        <f t="shared" si="12"/>
        <v>0.25539870092642269</v>
      </c>
      <c r="H28" s="10">
        <f t="shared" si="13"/>
        <v>1.2553987009264227</v>
      </c>
      <c r="I28" s="10">
        <f t="shared" si="9"/>
        <v>3.0671987956989666</v>
      </c>
      <c r="J28" s="10">
        <f t="shared" si="4"/>
        <v>0.19583964697615105</v>
      </c>
      <c r="K28" s="10">
        <f t="shared" si="5"/>
        <v>0.96263934590089273</v>
      </c>
      <c r="L28" s="10">
        <f t="shared" si="6"/>
        <v>9.8517375105740115</v>
      </c>
      <c r="M28" s="10">
        <f t="shared" si="7"/>
        <v>54.170998147352037</v>
      </c>
      <c r="N28" s="10">
        <f t="shared" si="8"/>
        <v>54.937531781760626</v>
      </c>
      <c r="O28" s="10">
        <f t="shared" si="10"/>
        <v>351.89178331448488</v>
      </c>
    </row>
    <row r="29" spans="1:15" x14ac:dyDescent="0.25">
      <c r="A29" s="4" t="s">
        <v>98</v>
      </c>
      <c r="B29" s="10">
        <f>$G$2/$F$2</f>
        <v>3</v>
      </c>
      <c r="C29" s="10">
        <f t="shared" si="11"/>
        <v>4</v>
      </c>
      <c r="E29" s="10">
        <f>$D$24*D7</f>
        <v>9.757387234881989</v>
      </c>
      <c r="F29" s="10">
        <f t="shared" si="1"/>
        <v>7.6864839115824118E-2</v>
      </c>
      <c r="G29" s="10">
        <f t="shared" si="12"/>
        <v>0.30745935646329647</v>
      </c>
      <c r="H29" s="10">
        <f t="shared" si="13"/>
        <v>1.3074593564632964</v>
      </c>
      <c r="I29" s="10">
        <f t="shared" si="9"/>
        <v>2.6499356055097598</v>
      </c>
      <c r="J29" s="10">
        <f t="shared" si="4"/>
        <v>0.20368687398480165</v>
      </c>
      <c r="K29" s="10">
        <f t="shared" si="5"/>
        <v>0.86617077536224152</v>
      </c>
      <c r="L29" s="10">
        <f t="shared" si="6"/>
        <v>12.770661561897038</v>
      </c>
      <c r="M29" s="10">
        <f t="shared" si="7"/>
        <v>58.330858955945786</v>
      </c>
      <c r="N29" s="10">
        <f t="shared" si="8"/>
        <v>59.508375054568347</v>
      </c>
      <c r="O29" s="10">
        <f t="shared" si="10"/>
        <v>316.62780053090557</v>
      </c>
    </row>
    <row r="30" spans="1:15" x14ac:dyDescent="0.25">
      <c r="A30" s="4" t="s">
        <v>99</v>
      </c>
      <c r="B30" s="10">
        <f>$G$2/$F$2</f>
        <v>3</v>
      </c>
      <c r="C30" s="10">
        <f t="shared" si="11"/>
        <v>4</v>
      </c>
      <c r="E30" s="10">
        <f>$D$24*D8</f>
        <v>9.1538881234221936</v>
      </c>
      <c r="F30" s="10">
        <f t="shared" si="1"/>
        <v>8.1932397456438599E-2</v>
      </c>
      <c r="G30" s="10">
        <f t="shared" si="12"/>
        <v>0.3277295898257544</v>
      </c>
      <c r="H30" s="10">
        <f t="shared" si="13"/>
        <v>1.3277295898257544</v>
      </c>
      <c r="I30" s="10">
        <f t="shared" si="9"/>
        <v>2.7110552688810521</v>
      </c>
      <c r="J30" s="10">
        <f t="shared" si="4"/>
        <v>0.22212325781633438</v>
      </c>
      <c r="K30" s="10">
        <f t="shared" si="5"/>
        <v>0.89988707503659737</v>
      </c>
      <c r="L30" s="10">
        <f t="shared" si="6"/>
        <v>15.03639454606502</v>
      </c>
      <c r="M30" s="10">
        <f t="shared" si="7"/>
        <v>64.431871810322448</v>
      </c>
      <c r="N30" s="10">
        <f t="shared" si="8"/>
        <v>65.900774659768857</v>
      </c>
      <c r="O30" s="10">
        <f t="shared" si="10"/>
        <v>328.9527578159948</v>
      </c>
    </row>
    <row r="31" spans="1:15" x14ac:dyDescent="0.25">
      <c r="A31" s="4" t="s">
        <v>100</v>
      </c>
      <c r="B31" s="10">
        <f>$G$2/$F$2</f>
        <v>3</v>
      </c>
      <c r="C31" s="10">
        <f t="shared" si="11"/>
        <v>4</v>
      </c>
      <c r="E31" s="10">
        <f>$D$24*D9</f>
        <v>6.6137911968814862</v>
      </c>
      <c r="F31" s="10">
        <f t="shared" si="1"/>
        <v>0.11339940703807487</v>
      </c>
      <c r="G31" s="10">
        <f t="shared" si="12"/>
        <v>0.45359762815229948</v>
      </c>
      <c r="H31" s="10">
        <f t="shared" si="13"/>
        <v>1.4535976281522995</v>
      </c>
      <c r="I31" s="10">
        <f t="shared" si="9"/>
        <v>1.4117535450540002</v>
      </c>
      <c r="J31" s="10">
        <f t="shared" si="4"/>
        <v>0.16009201489302374</v>
      </c>
      <c r="K31" s="10">
        <f t="shared" si="5"/>
        <v>0.51303040115652376</v>
      </c>
      <c r="L31" s="10">
        <f t="shared" si="6"/>
        <v>16.117306581170091</v>
      </c>
      <c r="M31" s="10">
        <f t="shared" si="7"/>
        <v>49.899291803566911</v>
      </c>
      <c r="N31" s="10">
        <f t="shared" si="8"/>
        <v>51.999686750636748</v>
      </c>
      <c r="O31" s="10">
        <f t="shared" si="10"/>
        <v>187.53771443713779</v>
      </c>
    </row>
    <row r="32" spans="1:15" x14ac:dyDescent="0.25">
      <c r="A32" s="4" t="s">
        <v>101</v>
      </c>
      <c r="B32" s="10">
        <f>$G$2/$F$2</f>
        <v>3</v>
      </c>
      <c r="C32" s="10">
        <f t="shared" si="11"/>
        <v>4</v>
      </c>
      <c r="E32" s="10">
        <f>$D$24*D10</f>
        <v>4.190319451963604</v>
      </c>
      <c r="F32" s="10">
        <f t="shared" si="1"/>
        <v>0.17898396735565028</v>
      </c>
      <c r="G32" s="10">
        <f t="shared" si="12"/>
        <v>0.71593586942260112</v>
      </c>
      <c r="H32" s="10">
        <f t="shared" si="13"/>
        <v>1.715935869422601</v>
      </c>
      <c r="I32" s="10">
        <f t="shared" si="9"/>
        <v>0.43482022692835792</v>
      </c>
      <c r="J32" s="10">
        <f t="shared" si="4"/>
        <v>7.7825849302121664E-2</v>
      </c>
      <c r="K32" s="10">
        <f t="shared" si="5"/>
        <v>0.18653090603421113</v>
      </c>
      <c r="L32" s="10">
        <f t="shared" si="6"/>
        <v>13.861306681693108</v>
      </c>
      <c r="M32" s="10">
        <f t="shared" si="7"/>
        <v>27.189595115847485</v>
      </c>
      <c r="N32" s="10">
        <f t="shared" si="8"/>
        <v>29.840890059115395</v>
      </c>
      <c r="O32" s="10">
        <f t="shared" si="10"/>
        <v>68.18617319886998</v>
      </c>
    </row>
    <row r="33" spans="1:19" x14ac:dyDescent="0.25">
      <c r="I33" s="11">
        <f t="shared" ref="I33:O33" si="14">SUM(I24:I26)</f>
        <v>5.4179053990603361</v>
      </c>
      <c r="J33" s="13">
        <f t="shared" si="14"/>
        <v>0.24191262119337495</v>
      </c>
      <c r="K33" s="13">
        <f t="shared" si="14"/>
        <v>1.5963889709584587</v>
      </c>
      <c r="L33" s="13">
        <f t="shared" si="14"/>
        <v>8.3142577500898494</v>
      </c>
      <c r="M33" s="13">
        <f t="shared" si="14"/>
        <v>63.481799445946464</v>
      </c>
      <c r="N33" s="13">
        <f t="shared" si="14"/>
        <v>63.967323096181381</v>
      </c>
      <c r="O33" s="13">
        <f t="shared" si="14"/>
        <v>583.55828093482319</v>
      </c>
    </row>
    <row r="34" spans="1:19" x14ac:dyDescent="0.25">
      <c r="A34" s="11" t="s">
        <v>14</v>
      </c>
    </row>
    <row r="36" spans="1:19" ht="18" x14ac:dyDescent="0.25">
      <c r="A36" s="7" t="s">
        <v>2</v>
      </c>
      <c r="B36" s="7" t="s">
        <v>16</v>
      </c>
      <c r="C36" s="7" t="s">
        <v>15</v>
      </c>
      <c r="D36" s="7" t="s">
        <v>17</v>
      </c>
      <c r="E36" s="7" t="s">
        <v>22</v>
      </c>
      <c r="F36" s="7" t="s">
        <v>23</v>
      </c>
      <c r="G36" s="7" t="s">
        <v>24</v>
      </c>
      <c r="H36" s="7" t="s">
        <v>25</v>
      </c>
      <c r="I36" s="7" t="s">
        <v>26</v>
      </c>
      <c r="J36" s="7" t="s">
        <v>27</v>
      </c>
      <c r="K36" s="7" t="s">
        <v>28</v>
      </c>
      <c r="L36" s="7" t="s">
        <v>29</v>
      </c>
      <c r="M36" s="7" t="s">
        <v>30</v>
      </c>
      <c r="N36" s="7" t="s">
        <v>31</v>
      </c>
      <c r="O36" s="7" t="s">
        <v>32</v>
      </c>
      <c r="P36" s="7" t="s">
        <v>33</v>
      </c>
      <c r="Q36" s="17" t="s">
        <v>35</v>
      </c>
      <c r="R36" s="17" t="s">
        <v>84</v>
      </c>
      <c r="S36" s="17" t="s">
        <v>85</v>
      </c>
    </row>
    <row r="37" spans="1:19" x14ac:dyDescent="0.25">
      <c r="A37" s="4" t="s">
        <v>93</v>
      </c>
      <c r="B37" s="10">
        <f>C68</f>
        <v>2.1845322840798302</v>
      </c>
      <c r="C37" s="10">
        <f>$B$37*D2</f>
        <v>12.034497722163826</v>
      </c>
      <c r="D37" s="10">
        <f>C37*$B$17/$H$2</f>
        <v>23.292576236446113</v>
      </c>
      <c r="E37" s="10">
        <f>D37+1</f>
        <v>24.292576236446113</v>
      </c>
      <c r="F37" s="10">
        <f>C65</f>
        <v>2.9750119191022524</v>
      </c>
      <c r="G37" s="10">
        <f>$F$37*D2</f>
        <v>16.389217236460823</v>
      </c>
      <c r="H37" s="10">
        <f>G37*$B$16/$C$16</f>
        <v>10.806077298765377</v>
      </c>
      <c r="I37" s="10">
        <f>H37*E37</f>
        <v>262.50745659718763</v>
      </c>
      <c r="J37" s="10">
        <f>I37+1</f>
        <v>263.50745659718763</v>
      </c>
      <c r="K37" s="10">
        <f>C64</f>
        <v>3.4655700890093284</v>
      </c>
      <c r="L37" s="10">
        <f>$K$37*D2</f>
        <v>19.091681842435868</v>
      </c>
      <c r="M37" s="10">
        <f>L37*$B$15/$C$15</f>
        <v>12.587922093913757</v>
      </c>
      <c r="N37" s="10">
        <f>M37*J37</f>
        <v>3317.0113348107589</v>
      </c>
      <c r="O37" s="10">
        <f>H24/N37</f>
        <v>3.4065559776355571E-4</v>
      </c>
      <c r="P37" s="10">
        <f>$E$2*B2/100/(1+G24)</f>
        <v>0.27139640292350731</v>
      </c>
      <c r="Q37" s="10">
        <f>$E$2*B2/100-P37</f>
        <v>3.5270263743159003E-2</v>
      </c>
      <c r="R37" s="10">
        <f>$E$2*B2/100/(1+$B$148*O37)</f>
        <v>0.27270742316331736</v>
      </c>
      <c r="S37" s="10">
        <f>$B$148*O37*R37</f>
        <v>3.3959243503348939E-2</v>
      </c>
    </row>
    <row r="38" spans="1:19" x14ac:dyDescent="0.25">
      <c r="A38" s="4" t="s">
        <v>94</v>
      </c>
      <c r="C38" s="10">
        <f>$B$37*D3</f>
        <v>9.1538881234221936</v>
      </c>
      <c r="D38" s="10">
        <f>C38*$B$17/$H$2</f>
        <v>17.717202819526825</v>
      </c>
      <c r="E38" s="10">
        <f t="shared" ref="E38:E39" si="15">D38+1</f>
        <v>18.717202819526825</v>
      </c>
      <c r="G38" s="10">
        <f>$F$37*D3</f>
        <v>12.46625031443774</v>
      </c>
      <c r="H38" s="10">
        <f t="shared" ref="H38:H39" si="16">G38*$B$16/$C$16</f>
        <v>8.2195057018270816</v>
      </c>
      <c r="I38" s="10">
        <f t="shared" ref="I38:I39" si="17">H38*E38</f>
        <v>153.84615529735467</v>
      </c>
      <c r="J38" s="10">
        <f t="shared" ref="J38:J39" si="18">I38+1</f>
        <v>154.84615529735467</v>
      </c>
      <c r="L38" s="10">
        <f>$K$37*D3</f>
        <v>14.521845756119028</v>
      </c>
      <c r="M38" s="10">
        <f t="shared" ref="M38:M39" si="19">L38*$B$15/$C$15</f>
        <v>9.5748433556828765</v>
      </c>
      <c r="N38" s="10">
        <f t="shared" ref="N38:N39" si="20">M38*J38</f>
        <v>1482.6276812019153</v>
      </c>
      <c r="O38" s="19">
        <f>H25/N38</f>
        <v>7.8971594682003619E-4</v>
      </c>
      <c r="P38" s="12">
        <f>$E$2*B3/100/(1+G25)</f>
        <v>0.52383384655941623</v>
      </c>
      <c r="Q38" s="10">
        <f>$E$2*B3/100-P38</f>
        <v>8.9499486773916392E-2</v>
      </c>
      <c r="R38" s="10">
        <f>$E$2*B3/100/(1+$B$148*O38)</f>
        <v>0.4759392705183137</v>
      </c>
      <c r="S38" s="10">
        <f>$B$148*O38*R38</f>
        <v>0.13739406281501901</v>
      </c>
    </row>
    <row r="39" spans="1:19" x14ac:dyDescent="0.25">
      <c r="A39" s="4" t="s">
        <v>95</v>
      </c>
      <c r="C39" s="10">
        <f>$B$37*D4</f>
        <v>7.5706497421822885</v>
      </c>
      <c r="D39" s="10">
        <f>C39*$B$17/$H$2</f>
        <v>14.652870468739911</v>
      </c>
      <c r="E39" s="10">
        <f t="shared" si="15"/>
        <v>15.652870468739911</v>
      </c>
      <c r="G39" s="10">
        <f>$F$37*D4</f>
        <v>10.310112321287006</v>
      </c>
      <c r="H39" s="10">
        <f t="shared" si="16"/>
        <v>6.7978762557936303</v>
      </c>
      <c r="I39" s="10">
        <f t="shared" si="17"/>
        <v>106.40627649446036</v>
      </c>
      <c r="J39" s="10">
        <f t="shared" si="18"/>
        <v>107.40627649446036</v>
      </c>
      <c r="L39" s="10">
        <f>$K$37*D4</f>
        <v>12.010176041836125</v>
      </c>
      <c r="M39" s="10">
        <f t="shared" si="19"/>
        <v>7.9187973902216209</v>
      </c>
      <c r="N39" s="10">
        <f t="shared" si="20"/>
        <v>850.52854199775447</v>
      </c>
      <c r="O39" s="20">
        <f>H26/N39</f>
        <v>1.4186300046594936E-3</v>
      </c>
      <c r="P39" s="12">
        <f>$E$2*B4/100/(1+G26)</f>
        <v>0.76248234812613058</v>
      </c>
      <c r="Q39" s="10">
        <f>$E$2*B4/100-P39</f>
        <v>0.15751765187386979</v>
      </c>
      <c r="R39" s="10">
        <f>$E$2*B4/100/(1+$B$148*O39)</f>
        <v>0.60582965608345285</v>
      </c>
      <c r="S39" s="10">
        <f>$B$148*O39*R39</f>
        <v>0.31417034391654747</v>
      </c>
    </row>
    <row r="40" spans="1:19" x14ac:dyDescent="0.25">
      <c r="A40" s="4" t="s">
        <v>96</v>
      </c>
      <c r="C40" s="10">
        <f>$B$37*D5</f>
        <v>6.4990095828011629</v>
      </c>
      <c r="D40" s="10">
        <f>C40*$B$17/$H$2</f>
        <v>12.578728224776444</v>
      </c>
      <c r="E40" s="10">
        <f t="shared" ref="E40:E45" si="21">D40+1</f>
        <v>13.578728224776444</v>
      </c>
      <c r="G40" s="10">
        <f>$F$37*D5</f>
        <v>8.8506959188004668</v>
      </c>
      <c r="H40" s="10">
        <f t="shared" ref="H40:H45" si="22">G40*$B$16/$C$16</f>
        <v>5.8356236827255827</v>
      </c>
      <c r="I40" s="10">
        <f t="shared" ref="I40:I45" si="23">H40*E40</f>
        <v>79.240348009799732</v>
      </c>
      <c r="J40" s="10">
        <f t="shared" ref="J40:J45" si="24">I40+1</f>
        <v>80.240348009799732</v>
      </c>
      <c r="L40" s="10">
        <f>$K$37*D5</f>
        <v>10.310112321287006</v>
      </c>
      <c r="M40" s="10">
        <f t="shared" ref="M40:M45" si="25">L40*$B$15/$C$15</f>
        <v>6.7978762557936303</v>
      </c>
      <c r="N40" s="10">
        <f t="shared" ref="N40:N45" si="26">M40*J40</f>
        <v>545.46395649243527</v>
      </c>
      <c r="O40" s="20">
        <f t="shared" ref="O40:O45" si="27">H27/N40</f>
        <v>2.2744852954990386E-3</v>
      </c>
      <c r="P40" s="12">
        <f>$E$2*B5/100/(1+G27)</f>
        <v>0.98872922706860733</v>
      </c>
      <c r="Q40" s="10">
        <f>$E$2*B5/100-P40</f>
        <v>0.23793743959805969</v>
      </c>
      <c r="R40" s="10">
        <f>$E$2*B5/100/(1+$B$148*O40)</f>
        <v>0.66978419645784537</v>
      </c>
      <c r="S40" s="10">
        <f t="shared" ref="S40:S45" si="28">$B$148*O40*R40</f>
        <v>0.55688247020882153</v>
      </c>
    </row>
    <row r="41" spans="1:19" x14ac:dyDescent="0.25">
      <c r="A41" s="4" t="s">
        <v>97</v>
      </c>
      <c r="C41" s="10">
        <f>$B$37*D6</f>
        <v>6.123699981289251</v>
      </c>
      <c r="D41" s="10">
        <f>C41*$B$17/$H$2</f>
        <v>11.852322544430807</v>
      </c>
      <c r="E41" s="10">
        <f t="shared" si="21"/>
        <v>12.852322544430807</v>
      </c>
      <c r="G41" s="10">
        <f>$F$37*D6</f>
        <v>8.3395793992651335</v>
      </c>
      <c r="H41" s="10">
        <f t="shared" si="22"/>
        <v>5.4986237797352526</v>
      </c>
      <c r="I41" s="10">
        <f t="shared" si="23"/>
        <v>70.670086367634724</v>
      </c>
      <c r="J41" s="10">
        <f t="shared" si="24"/>
        <v>71.670086367634724</v>
      </c>
      <c r="L41" s="10">
        <f>$K$37*D6</f>
        <v>9.7147163463240833</v>
      </c>
      <c r="M41" s="10">
        <f t="shared" si="25"/>
        <v>6.4053074810928017</v>
      </c>
      <c r="N41" s="10">
        <f t="shared" si="26"/>
        <v>459.06894038117792</v>
      </c>
      <c r="O41" s="20">
        <f t="shared" si="27"/>
        <v>2.7346626846155822E-3</v>
      </c>
      <c r="P41" s="12">
        <f>$E$2*B6/100/(1+G28)</f>
        <v>1.2213915246222633</v>
      </c>
      <c r="Q41" s="10">
        <f>$E$2*B6/100-P41</f>
        <v>0.3119418087110688</v>
      </c>
      <c r="R41" s="10">
        <f>$E$2*B6/100/(1+$B$148*O41)</f>
        <v>0.76679969892474165</v>
      </c>
      <c r="S41" s="10">
        <f t="shared" si="28"/>
        <v>0.76653363440859057</v>
      </c>
    </row>
    <row r="42" spans="1:19" x14ac:dyDescent="0.25">
      <c r="A42" s="4" t="s">
        <v>98</v>
      </c>
      <c r="C42" s="10">
        <f>$B$37*D7</f>
        <v>5.0868024901728344</v>
      </c>
      <c r="D42" s="10">
        <f>C42*$B$17/$H$2</f>
        <v>9.8454241745280662</v>
      </c>
      <c r="E42" s="10">
        <f t="shared" si="21"/>
        <v>10.845424174528066</v>
      </c>
      <c r="G42" s="10">
        <f>$F$37*D7</f>
        <v>6.9274774049666457</v>
      </c>
      <c r="H42" s="10">
        <f t="shared" si="22"/>
        <v>4.5675675197582279</v>
      </c>
      <c r="I42" s="10">
        <f t="shared" si="23"/>
        <v>49.537207197575086</v>
      </c>
      <c r="J42" s="10">
        <f t="shared" si="24"/>
        <v>50.537207197575086</v>
      </c>
      <c r="L42" s="10">
        <f>$K$37*D7</f>
        <v>8.069768841190049</v>
      </c>
      <c r="M42" s="10">
        <f t="shared" si="25"/>
        <v>5.3207267084769558</v>
      </c>
      <c r="N42" s="10">
        <f t="shared" si="26"/>
        <v>268.8946681079716</v>
      </c>
      <c r="O42" s="20">
        <f t="shared" si="27"/>
        <v>4.8623476458755999E-3</v>
      </c>
      <c r="P42" s="12">
        <f>$E$2*B7/100/(1+G29)</f>
        <v>1.4073095204865351</v>
      </c>
      <c r="Q42" s="10">
        <f>$E$2*B7/100-P42</f>
        <v>0.43269047951346029</v>
      </c>
      <c r="R42" s="10">
        <f>$E$2*B7/100/(1+$B$148*O42)</f>
        <v>0.66248390137743995</v>
      </c>
      <c r="S42" s="10">
        <f t="shared" si="28"/>
        <v>1.1775160986225555</v>
      </c>
    </row>
    <row r="43" spans="1:19" x14ac:dyDescent="0.25">
      <c r="A43" s="4" t="s">
        <v>99</v>
      </c>
      <c r="C43" s="10">
        <f>$B$37*D8</f>
        <v>4.7721813001870403</v>
      </c>
      <c r="D43" s="10">
        <f>C43*$B$17/$H$2</f>
        <v>9.2364799358458836</v>
      </c>
      <c r="E43" s="10">
        <f t="shared" si="21"/>
        <v>10.236479935845884</v>
      </c>
      <c r="G43" s="10">
        <f>$F$37*D8</f>
        <v>6.4990095828011629</v>
      </c>
      <c r="H43" s="10">
        <f t="shared" si="22"/>
        <v>4.2850612633853817</v>
      </c>
      <c r="I43" s="10">
        <f t="shared" si="23"/>
        <v>43.863943646514876</v>
      </c>
      <c r="J43" s="10">
        <f t="shared" si="24"/>
        <v>44.863943646514876</v>
      </c>
      <c r="L43" s="10">
        <f>$K$37*D8</f>
        <v>7.5706497421822885</v>
      </c>
      <c r="M43" s="10">
        <f t="shared" si="25"/>
        <v>4.9916371926476621</v>
      </c>
      <c r="N43" s="10">
        <f t="shared" si="26"/>
        <v>223.94452971479242</v>
      </c>
      <c r="O43" s="20">
        <f t="shared" si="27"/>
        <v>5.928832427908386E-3</v>
      </c>
      <c r="P43" s="12">
        <f>$E$2*B8/100/(1+G30)</f>
        <v>1.6167950786939924</v>
      </c>
      <c r="Q43" s="10">
        <f>$E$2*B8/100-P43</f>
        <v>0.5298715879726803</v>
      </c>
      <c r="R43" s="10">
        <f>$E$2*B8/100/(1+$B$148*O43)</f>
        <v>0.67776381722026302</v>
      </c>
      <c r="S43" s="10">
        <f t="shared" si="28"/>
        <v>1.4689028494464098</v>
      </c>
    </row>
    <row r="44" spans="1:19" x14ac:dyDescent="0.25">
      <c r="A44" s="4" t="s">
        <v>100</v>
      </c>
      <c r="C44" s="10">
        <f>$B$37*D9</f>
        <v>3.4479567859629809</v>
      </c>
      <c r="D44" s="10">
        <f>C44*$B$17/$H$2</f>
        <v>6.6734647470251236</v>
      </c>
      <c r="E44" s="10">
        <f t="shared" si="21"/>
        <v>7.6734647470251236</v>
      </c>
      <c r="G44" s="10">
        <f>$F$37*D9</f>
        <v>4.6956104103126686</v>
      </c>
      <c r="H44" s="10">
        <f t="shared" si="22"/>
        <v>3.0960068639424185</v>
      </c>
      <c r="I44" s="10">
        <f t="shared" si="23"/>
        <v>23.757099527009956</v>
      </c>
      <c r="J44" s="10">
        <f t="shared" si="24"/>
        <v>24.757099527009956</v>
      </c>
      <c r="L44" s="10">
        <f>$K$37*D9</f>
        <v>5.4698829551348416</v>
      </c>
      <c r="M44" s="10">
        <f t="shared" si="25"/>
        <v>3.6065162341548405</v>
      </c>
      <c r="N44" s="10">
        <f t="shared" si="26"/>
        <v>89.28688135474853</v>
      </c>
      <c r="O44" s="20">
        <f t="shared" si="27"/>
        <v>1.6280080635552325E-2</v>
      </c>
      <c r="P44" s="12">
        <f>$E$2*B9/100/(1+G31)</f>
        <v>1.6877664670186781</v>
      </c>
      <c r="Q44" s="10">
        <f>$E$2*B9/100-P44</f>
        <v>0.76556686631465865</v>
      </c>
      <c r="R44" s="10">
        <f>$E$2*B9/100/(1+$B$148*O44)</f>
        <v>0.35293838626350005</v>
      </c>
      <c r="S44" s="10">
        <f t="shared" si="28"/>
        <v>2.1003949470698364</v>
      </c>
    </row>
    <row r="45" spans="1:19" x14ac:dyDescent="0.25">
      <c r="A45" s="4" t="s">
        <v>101</v>
      </c>
      <c r="C45" s="10">
        <f>$B$37*D10</f>
        <v>2.1845322840798302</v>
      </c>
      <c r="D45" s="10">
        <f>C45*$B$17/$H$2</f>
        <v>4.2281270014448324</v>
      </c>
      <c r="E45" s="10">
        <f t="shared" si="21"/>
        <v>5.2281270014448324</v>
      </c>
      <c r="G45" s="10">
        <f>$F$37*D10</f>
        <v>2.9750119191022524</v>
      </c>
      <c r="H45" s="10">
        <f t="shared" si="22"/>
        <v>1.9615463202871992</v>
      </c>
      <c r="I45" s="10">
        <f t="shared" si="23"/>
        <v>10.255213281678261</v>
      </c>
      <c r="J45" s="10">
        <f t="shared" si="24"/>
        <v>11.255213281678261</v>
      </c>
      <c r="L45" s="10">
        <f>$K$37*D10</f>
        <v>3.4655700890093284</v>
      </c>
      <c r="M45" s="10">
        <f t="shared" si="25"/>
        <v>2.2849912674786781</v>
      </c>
      <c r="N45" s="10">
        <f t="shared" si="26"/>
        <v>25.71806406224486</v>
      </c>
      <c r="O45" s="20">
        <f t="shared" si="27"/>
        <v>6.6721035660754227E-2</v>
      </c>
      <c r="P45" s="12">
        <f>$E$2*B10/100/(1+G32)</f>
        <v>1.6084517196605479</v>
      </c>
      <c r="Q45" s="10">
        <f>$E$2*B10/100-P45</f>
        <v>1.1515482803394519</v>
      </c>
      <c r="R45" s="10">
        <f>$E$2*B10/100/(1+$B$148*O45)</f>
        <v>0.10870505673208948</v>
      </c>
      <c r="S45" s="10">
        <f t="shared" si="28"/>
        <v>2.6512949432679105</v>
      </c>
    </row>
    <row r="46" spans="1:19" x14ac:dyDescent="0.25">
      <c r="P46" s="13">
        <f>SUM(P37:P39)</f>
        <v>1.5577125976090542</v>
      </c>
      <c r="Q46" s="13">
        <f>SUM(Q37:Q39)</f>
        <v>0.28228740239094519</v>
      </c>
      <c r="R46" s="23">
        <f>SUM(R37:R39)</f>
        <v>1.354476349765084</v>
      </c>
      <c r="S46" s="23">
        <f>SUM(S37:S39)</f>
        <v>0.48552365023491539</v>
      </c>
    </row>
    <row r="47" spans="1:19" x14ac:dyDescent="0.25">
      <c r="A47" s="11" t="s">
        <v>34</v>
      </c>
    </row>
    <row r="49" spans="1:14" x14ac:dyDescent="0.25">
      <c r="A49" s="7" t="s">
        <v>2</v>
      </c>
      <c r="B49" s="7" t="s">
        <v>36</v>
      </c>
      <c r="C49" s="7" t="s">
        <v>39</v>
      </c>
      <c r="D49" s="7" t="s">
        <v>37</v>
      </c>
      <c r="E49" s="7" t="s">
        <v>38</v>
      </c>
      <c r="F49" s="7" t="s">
        <v>40</v>
      </c>
      <c r="G49" s="7" t="s">
        <v>41</v>
      </c>
      <c r="H49" s="7" t="s">
        <v>42</v>
      </c>
      <c r="I49" s="9" t="s">
        <v>43</v>
      </c>
      <c r="J49" s="9" t="s">
        <v>44</v>
      </c>
      <c r="K49" s="9" t="s">
        <v>45</v>
      </c>
      <c r="L49" s="9" t="s">
        <v>46</v>
      </c>
      <c r="M49" s="9" t="s">
        <v>47</v>
      </c>
      <c r="N49" s="9" t="s">
        <v>48</v>
      </c>
    </row>
    <row r="50" spans="1:14" x14ac:dyDescent="0.25">
      <c r="A50" s="4" t="s">
        <v>93</v>
      </c>
      <c r="B50" s="4">
        <f>R37/$R$46</f>
        <v>0.20133789948463468</v>
      </c>
      <c r="C50" s="4">
        <f>B50*D2</f>
        <v>1.1091621352502476</v>
      </c>
      <c r="D50" s="4">
        <f>S37/$S$46</f>
        <v>6.9943541343286009E-2</v>
      </c>
      <c r="E50" s="4">
        <f>D50*D2</f>
        <v>0.38531606747592795</v>
      </c>
      <c r="F50" s="4">
        <f>G24*R37</f>
        <v>3.5440641939526472E-2</v>
      </c>
      <c r="G50" s="4">
        <f>F50/$F$59</f>
        <v>2.8068157019059077E-2</v>
      </c>
      <c r="H50" s="4">
        <f>D2*G50</f>
        <v>0.15462631253970482</v>
      </c>
      <c r="I50" s="4">
        <f>J37*S37</f>
        <v>8.9485138835320459</v>
      </c>
      <c r="J50" s="4">
        <f>I50/$I$59</f>
        <v>2.4130453619036412E-2</v>
      </c>
      <c r="K50" s="4">
        <f>D2*J50</f>
        <v>0.13293366787453775</v>
      </c>
      <c r="L50" s="4">
        <f>E37*S37</f>
        <v>0.82495751173714149</v>
      </c>
      <c r="M50" s="4">
        <f>L50/$L$59</f>
        <v>9.8781430374127888E-3</v>
      </c>
      <c r="N50" s="4">
        <f>D2*M50</f>
        <v>5.4418280173427015E-2</v>
      </c>
    </row>
    <row r="51" spans="1:14" x14ac:dyDescent="0.25">
      <c r="A51" s="4" t="s">
        <v>94</v>
      </c>
      <c r="B51" s="4">
        <f t="shared" ref="B51:B58" si="29">R38/$R$46</f>
        <v>0.35138248859115118</v>
      </c>
      <c r="C51" s="4">
        <f>B51*D3</f>
        <v>1.4724048770228799</v>
      </c>
      <c r="D51" s="4">
        <f t="shared" ref="D51:D58" si="30">S38/$S$46</f>
        <v>0.28298119514578202</v>
      </c>
      <c r="E51" s="4">
        <f>D51*D3</f>
        <v>1.185781606559279</v>
      </c>
      <c r="F51" s="4">
        <f t="shared" ref="F51:F58" si="31">G25*R38</f>
        <v>8.1316472249201466E-2</v>
      </c>
      <c r="G51" s="4">
        <f t="shared" ref="G51:G58" si="32">F51/$F$59</f>
        <v>6.4400738429656171E-2</v>
      </c>
      <c r="H51" s="4">
        <f>D3*G51</f>
        <v>0.26985966696260827</v>
      </c>
      <c r="I51" s="4">
        <f t="shared" ref="I51:I58" si="33">J38*S38</f>
        <v>21.274942387588936</v>
      </c>
      <c r="J51" s="4">
        <f t="shared" ref="J51:J58" si="34">I51/$I$59</f>
        <v>5.7369750688563946E-2</v>
      </c>
      <c r="K51" s="4">
        <f>D3*J51</f>
        <v>0.24039758226459187</v>
      </c>
      <c r="L51" s="4">
        <f t="shared" ref="L51:L58" si="35">E38*S38</f>
        <v>2.5716325399075197</v>
      </c>
      <c r="M51" s="4">
        <f t="shared" ref="M51:M58" si="36">L51/$L$59</f>
        <v>3.0793045347729187E-2</v>
      </c>
      <c r="N51" s="4">
        <f>D3*M51</f>
        <v>0.12903269690578698</v>
      </c>
    </row>
    <row r="52" spans="1:14" x14ac:dyDescent="0.25">
      <c r="A52" s="4" t="s">
        <v>95</v>
      </c>
      <c r="B52" s="4">
        <f t="shared" si="29"/>
        <v>0.44727961192421412</v>
      </c>
      <c r="C52" s="4">
        <f>B52*D4</f>
        <v>1.5500788445082565</v>
      </c>
      <c r="D52" s="4">
        <f t="shared" si="30"/>
        <v>0.64707526351093203</v>
      </c>
      <c r="E52" s="4">
        <f>D52*D4</f>
        <v>2.2424846785613153</v>
      </c>
      <c r="F52" s="4">
        <f t="shared" si="31"/>
        <v>0.125155507004647</v>
      </c>
      <c r="G52" s="4">
        <f t="shared" si="32"/>
        <v>9.9120225542204621E-2</v>
      </c>
      <c r="H52" s="4">
        <f>D4*G52</f>
        <v>0.34350808885492279</v>
      </c>
      <c r="I52" s="4">
        <f t="shared" si="33"/>
        <v>33.743866825060401</v>
      </c>
      <c r="J52" s="4">
        <f t="shared" si="34"/>
        <v>9.0993300557708809E-2</v>
      </c>
      <c r="K52" s="4">
        <f>D4*J52</f>
        <v>0.31534366071303149</v>
      </c>
      <c r="L52" s="4">
        <f t="shared" si="35"/>
        <v>4.9176676984451877</v>
      </c>
      <c r="M52" s="4">
        <f t="shared" si="36"/>
        <v>5.8884759814375104E-2</v>
      </c>
      <c r="N52" s="4">
        <f>D4*M52</f>
        <v>0.20406926231119685</v>
      </c>
    </row>
    <row r="53" spans="1:14" x14ac:dyDescent="0.25">
      <c r="A53" s="4" t="s">
        <v>96</v>
      </c>
      <c r="B53" s="4">
        <f t="shared" si="29"/>
        <v>0.49449678215054149</v>
      </c>
      <c r="C53" s="4">
        <f>B53*D5</f>
        <v>1.4711338208555709</v>
      </c>
      <c r="D53" s="4">
        <f t="shared" si="30"/>
        <v>1.1469729022250099</v>
      </c>
      <c r="E53" s="4">
        <f>D53*D5</f>
        <v>3.4122580550067068</v>
      </c>
      <c r="F53" s="4">
        <f t="shared" si="31"/>
        <v>0.16118339827064215</v>
      </c>
      <c r="G53" s="4">
        <f t="shared" si="32"/>
        <v>0.12765347025162735</v>
      </c>
      <c r="H53" s="4">
        <f>D5*G53</f>
        <v>0.37977059551335618</v>
      </c>
      <c r="I53" s="4">
        <f t="shared" si="33"/>
        <v>44.684443210112768</v>
      </c>
      <c r="J53" s="4">
        <f t="shared" si="34"/>
        <v>0.12049552567140868</v>
      </c>
      <c r="K53" s="4">
        <f>D5*J53</f>
        <v>0.35847562507093228</v>
      </c>
      <c r="L53" s="4">
        <f t="shared" si="35"/>
        <v>7.5617557161077524</v>
      </c>
      <c r="M53" s="4">
        <f t="shared" si="36"/>
        <v>9.0545395993056652E-2</v>
      </c>
      <c r="N53" s="4">
        <f>D5*M53</f>
        <v>0.26937363229917688</v>
      </c>
    </row>
    <row r="54" spans="1:14" x14ac:dyDescent="0.25">
      <c r="A54" s="4" t="s">
        <v>97</v>
      </c>
      <c r="B54" s="4">
        <f t="shared" si="29"/>
        <v>0.56612261931168673</v>
      </c>
      <c r="C54" s="4">
        <f>B54*D6</f>
        <v>1.5869598717084972</v>
      </c>
      <c r="D54" s="4">
        <f t="shared" si="30"/>
        <v>1.578777128648031</v>
      </c>
      <c r="E54" s="4">
        <f>D54*D6</f>
        <v>4.4256418381265474</v>
      </c>
      <c r="F54" s="4">
        <f t="shared" si="31"/>
        <v>0.19583964697615105</v>
      </c>
      <c r="G54" s="4">
        <f t="shared" si="32"/>
        <v>0.15510040623031532</v>
      </c>
      <c r="H54" s="4">
        <f>D6*G54</f>
        <v>0.43477881359423692</v>
      </c>
      <c r="I54" s="4">
        <f t="shared" si="33"/>
        <v>54.937531781760626</v>
      </c>
      <c r="J54" s="4">
        <f t="shared" si="34"/>
        <v>0.14814387951542884</v>
      </c>
      <c r="K54" s="4">
        <f>D6*J54</f>
        <v>0.41527821713968172</v>
      </c>
      <c r="L54" s="4">
        <f t="shared" si="35"/>
        <v>9.8517375105740115</v>
      </c>
      <c r="M54" s="4">
        <f t="shared" si="36"/>
        <v>0.11796592056186213</v>
      </c>
      <c r="N54" s="4">
        <f>D6*M54</f>
        <v>0.33068309898735554</v>
      </c>
    </row>
    <row r="55" spans="1:14" x14ac:dyDescent="0.25">
      <c r="A55" s="4" t="s">
        <v>98</v>
      </c>
      <c r="B55" s="4">
        <f t="shared" si="29"/>
        <v>0.48910702759213109</v>
      </c>
      <c r="C55" s="4">
        <f>B55*D7</f>
        <v>1.1389123722493661</v>
      </c>
      <c r="D55" s="4">
        <f t="shared" si="30"/>
        <v>2.4252497237834385</v>
      </c>
      <c r="E55" s="4">
        <f>D55*D7</f>
        <v>5.6473261686901886</v>
      </c>
      <c r="F55" s="4">
        <f t="shared" si="31"/>
        <v>0.20368687398480165</v>
      </c>
      <c r="G55" s="4">
        <f t="shared" si="32"/>
        <v>0.16131522593416939</v>
      </c>
      <c r="H55" s="4">
        <f>D7*G55</f>
        <v>0.37563129598259559</v>
      </c>
      <c r="I55" s="4">
        <f t="shared" si="33"/>
        <v>59.508375054568347</v>
      </c>
      <c r="J55" s="4">
        <f t="shared" si="34"/>
        <v>0.16046955984960701</v>
      </c>
      <c r="K55" s="4">
        <f>D7*J55</f>
        <v>0.37366211641214186</v>
      </c>
      <c r="L55" s="4">
        <f t="shared" si="35"/>
        <v>12.770661561897038</v>
      </c>
      <c r="M55" s="4">
        <f t="shared" si="36"/>
        <v>0.15291747731973379</v>
      </c>
      <c r="N55" s="4">
        <f>D7*M55</f>
        <v>0.35607668061935777</v>
      </c>
    </row>
    <row r="56" spans="1:14" x14ac:dyDescent="0.25">
      <c r="A56" s="4" t="s">
        <v>99</v>
      </c>
      <c r="B56" s="4">
        <f t="shared" si="29"/>
        <v>0.50038807790022477</v>
      </c>
      <c r="C56" s="4">
        <f>B56*D8</f>
        <v>1.0931139107416941</v>
      </c>
      <c r="D56" s="4">
        <f t="shared" si="30"/>
        <v>3.0253991720809008</v>
      </c>
      <c r="E56" s="4">
        <f>D56*D8</f>
        <v>6.6090821636391173</v>
      </c>
      <c r="F56" s="4">
        <f t="shared" si="31"/>
        <v>0.22212325781633438</v>
      </c>
      <c r="G56" s="4">
        <f t="shared" si="32"/>
        <v>0.17591640943220219</v>
      </c>
      <c r="H56" s="4">
        <f>D8*G56</f>
        <v>0.38429507570405125</v>
      </c>
      <c r="I56" s="4">
        <f t="shared" si="33"/>
        <v>65.900774659768857</v>
      </c>
      <c r="J56" s="4">
        <f t="shared" si="34"/>
        <v>0.17770722681814205</v>
      </c>
      <c r="K56" s="4">
        <f>D8*J56</f>
        <v>0.38820717409852834</v>
      </c>
      <c r="L56" s="4">
        <f t="shared" si="35"/>
        <v>15.03639454606502</v>
      </c>
      <c r="M56" s="4">
        <f t="shared" si="36"/>
        <v>0.18004764364195627</v>
      </c>
      <c r="N56" s="4">
        <f>D8*M56</f>
        <v>0.39331989020835406</v>
      </c>
    </row>
    <row r="57" spans="1:14" x14ac:dyDescent="0.25">
      <c r="A57" s="4" t="s">
        <v>100</v>
      </c>
      <c r="B57" s="4">
        <f t="shared" si="29"/>
        <v>0.26057183377525384</v>
      </c>
      <c r="C57" s="4">
        <f>B57*D9</f>
        <v>0.41127358430166022</v>
      </c>
      <c r="D57" s="4">
        <f t="shared" si="30"/>
        <v>4.3260404432484041</v>
      </c>
      <c r="E57" s="4">
        <f>D57*D9</f>
        <v>6.8280064393424897</v>
      </c>
      <c r="F57" s="4">
        <f t="shared" si="31"/>
        <v>0.16009201489302374</v>
      </c>
      <c r="G57" s="4">
        <f t="shared" si="32"/>
        <v>0.12678912021916308</v>
      </c>
      <c r="H57" s="4">
        <f>D9*G57</f>
        <v>0.20011762272036265</v>
      </c>
      <c r="I57" s="4">
        <f t="shared" si="33"/>
        <v>51.999686750636748</v>
      </c>
      <c r="J57" s="4">
        <f t="shared" si="34"/>
        <v>0.14022172236328842</v>
      </c>
      <c r="K57" s="4">
        <f>D9*J57</f>
        <v>0.22131897188489866</v>
      </c>
      <c r="L57" s="4">
        <f t="shared" si="35"/>
        <v>16.117306581170091</v>
      </c>
      <c r="M57" s="4">
        <f t="shared" si="36"/>
        <v>0.1929906177245185</v>
      </c>
      <c r="N57" s="4">
        <f>D9*M57</f>
        <v>0.30460676404731235</v>
      </c>
    </row>
    <row r="58" spans="1:14" x14ac:dyDescent="0.25">
      <c r="A58" s="4" t="s">
        <v>101</v>
      </c>
      <c r="B58" s="4">
        <f t="shared" si="29"/>
        <v>8.0256149729703977E-2</v>
      </c>
      <c r="C58" s="4">
        <f>B58*D10</f>
        <v>8.0256149729703977E-2</v>
      </c>
      <c r="D58" s="4">
        <f t="shared" si="30"/>
        <v>5.4606916511381272</v>
      </c>
      <c r="E58" s="4">
        <f>D58*D10</f>
        <v>5.4606916511381272</v>
      </c>
      <c r="F58" s="4">
        <f t="shared" si="31"/>
        <v>7.7825849302121664E-2</v>
      </c>
      <c r="G58" s="4">
        <f t="shared" si="32"/>
        <v>6.163624694160285E-2</v>
      </c>
      <c r="H58" s="4">
        <f>D10*G58</f>
        <v>6.163624694160285E-2</v>
      </c>
      <c r="I58" s="4">
        <f t="shared" si="33"/>
        <v>29.840890059115395</v>
      </c>
      <c r="J58" s="4">
        <f t="shared" si="34"/>
        <v>8.0468580916815885E-2</v>
      </c>
      <c r="K58" s="4">
        <f>D10*J58</f>
        <v>8.0468580916815885E-2</v>
      </c>
      <c r="L58" s="4">
        <f t="shared" si="35"/>
        <v>13.861306681693108</v>
      </c>
      <c r="M58" s="4">
        <f t="shared" si="36"/>
        <v>0.16597699655935566</v>
      </c>
      <c r="N58" s="4">
        <f>D10*M58</f>
        <v>0.16597699655935566</v>
      </c>
    </row>
    <row r="59" spans="1:14" x14ac:dyDescent="0.25">
      <c r="C59" s="11">
        <f>SUM(C50:C58)</f>
        <v>9.9132955663678786</v>
      </c>
      <c r="E59" s="11">
        <f>SUM(E50:E58)</f>
        <v>36.196588668539697</v>
      </c>
      <c r="F59" s="11">
        <f>SUM(F50:F58)</f>
        <v>1.2626636624364496</v>
      </c>
      <c r="H59" s="11">
        <f>SUM(H50:H58)</f>
        <v>2.6042237188134409</v>
      </c>
      <c r="I59" s="11">
        <f>SUM(I50:I58)</f>
        <v>370.8390246121441</v>
      </c>
      <c r="K59" s="11">
        <f>SUM(K50:K58)</f>
        <v>2.5260855963751592</v>
      </c>
      <c r="L59" s="11">
        <f>SUM(L50:L58)</f>
        <v>83.513420347596863</v>
      </c>
      <c r="N59" s="11">
        <f>SUM(N50:N58)</f>
        <v>2.2075573021113231</v>
      </c>
    </row>
    <row r="61" spans="1:14" x14ac:dyDescent="0.25">
      <c r="A61" t="s">
        <v>74</v>
      </c>
      <c r="B61" t="s">
        <v>73</v>
      </c>
      <c r="C61" t="s">
        <v>51</v>
      </c>
      <c r="D61" t="s">
        <v>50</v>
      </c>
      <c r="E61" s="3" t="s">
        <v>52</v>
      </c>
      <c r="F61" t="s">
        <v>78</v>
      </c>
    </row>
    <row r="62" spans="1:14" x14ac:dyDescent="0.25">
      <c r="A62">
        <v>0</v>
      </c>
      <c r="B62">
        <v>-162.80000000000001</v>
      </c>
      <c r="C62" s="2">
        <f>D2</f>
        <v>5.5089585124776503</v>
      </c>
      <c r="D62" s="1">
        <f>1/C59</f>
        <v>0.10087462774666255</v>
      </c>
      <c r="E62">
        <f>ABS(D62-C62)/C62*100</f>
        <v>98.168898394892892</v>
      </c>
      <c r="F62">
        <v>24.662358303425428</v>
      </c>
      <c r="G62">
        <f>$C$71*F62^2+$B$71*F62+$A$71</f>
        <v>0.40744677474290802</v>
      </c>
    </row>
    <row r="63" spans="1:14" x14ac:dyDescent="0.25">
      <c r="A63">
        <v>1</v>
      </c>
      <c r="B63">
        <f>($B$68-$B$62)/($A$68)+B62</f>
        <v>-123.80666666666667</v>
      </c>
      <c r="C63" s="2">
        <f>D3</f>
        <v>4.190319451963604</v>
      </c>
      <c r="D63" s="1">
        <f>1/H59</f>
        <v>0.38399158750294643</v>
      </c>
      <c r="E63">
        <f t="shared" ref="E63:E68" si="37">ABS(D63-C63)/C63*100</f>
        <v>90.836221631670441</v>
      </c>
      <c r="F63">
        <v>27.646354623720409</v>
      </c>
      <c r="G63">
        <f>$C$71*F63^2+$B$71*F63+$A$71</f>
        <v>0.45289563863525484</v>
      </c>
    </row>
    <row r="64" spans="1:14" x14ac:dyDescent="0.25">
      <c r="A64">
        <v>2</v>
      </c>
      <c r="B64">
        <f>($B$68-$B$62)/($A$68)+B63</f>
        <v>-84.813333333333333</v>
      </c>
      <c r="C64" s="2">
        <f>D4</f>
        <v>3.4655700890093284</v>
      </c>
      <c r="D64" s="1">
        <f>1/K59</f>
        <v>0.39586940420188593</v>
      </c>
      <c r="E64">
        <f t="shared" si="37"/>
        <v>88.577076958929737</v>
      </c>
      <c r="F64">
        <v>28.906653234394238</v>
      </c>
      <c r="G64">
        <f>$C$71*F64^2+$B$71*F64+$A$71</f>
        <v>0.4726259924652938</v>
      </c>
    </row>
    <row r="65" spans="1:7" x14ac:dyDescent="0.25">
      <c r="A65">
        <v>3</v>
      </c>
      <c r="B65">
        <f>($B$68-$B$62)/($A$68)+B64</f>
        <v>-45.82</v>
      </c>
      <c r="C65" s="2">
        <f>D5</f>
        <v>2.9750119191022524</v>
      </c>
      <c r="D65" s="1">
        <f>1/N59</f>
        <v>0.45298937384030441</v>
      </c>
      <c r="E65">
        <f t="shared" si="37"/>
        <v>84.773527429194303</v>
      </c>
      <c r="F65">
        <v>33.58665236515273</v>
      </c>
      <c r="G65">
        <f>$C$71*F65^2+$B$71*F65+$A$71</f>
        <v>0.54867284536128924</v>
      </c>
    </row>
    <row r="66" spans="1:7" x14ac:dyDescent="0.25">
      <c r="A66">
        <v>4</v>
      </c>
      <c r="B66">
        <f>($B$68-$B$62)/($A$68)+B65</f>
        <v>-6.826666666666668</v>
      </c>
      <c r="C66" s="2">
        <f>D6</f>
        <v>2.803208735305406</v>
      </c>
      <c r="D66" s="1"/>
    </row>
    <row r="67" spans="1:7" x14ac:dyDescent="0.25">
      <c r="A67">
        <v>5</v>
      </c>
      <c r="B67">
        <f>($B$68-$B$62)/($A$68)+B66</f>
        <v>32.166666666666664</v>
      </c>
      <c r="C67" s="2">
        <f>D7</f>
        <v>2.3285545044327418</v>
      </c>
      <c r="D67" s="1"/>
    </row>
    <row r="68" spans="1:7" x14ac:dyDescent="0.25">
      <c r="A68">
        <v>6</v>
      </c>
      <c r="B68">
        <v>71.16</v>
      </c>
      <c r="C68" s="2">
        <f>D8</f>
        <v>2.1845322840798302</v>
      </c>
      <c r="D68" s="1">
        <f>1/E59</f>
        <v>2.7626912833063493E-2</v>
      </c>
      <c r="E68">
        <f t="shared" si="37"/>
        <v>98.735339686467455</v>
      </c>
      <c r="F68">
        <v>39.298818655936145</v>
      </c>
      <c r="G68">
        <f>$C$71*F68^2+$B$71*F68+$A$71</f>
        <v>0.64742790133457695</v>
      </c>
    </row>
    <row r="70" spans="1:7" x14ac:dyDescent="0.25">
      <c r="A70" t="s">
        <v>75</v>
      </c>
      <c r="B70" t="s">
        <v>76</v>
      </c>
      <c r="C70" t="s">
        <v>77</v>
      </c>
    </row>
    <row r="71" spans="1:7" x14ac:dyDescent="0.25">
      <c r="A71">
        <v>0.1</v>
      </c>
      <c r="B71">
        <v>0.01</v>
      </c>
      <c r="C71">
        <v>1E-4</v>
      </c>
    </row>
    <row r="73" spans="1:7" x14ac:dyDescent="0.25">
      <c r="A73" s="24" t="s">
        <v>79</v>
      </c>
    </row>
    <row r="75" spans="1:7" ht="18" x14ac:dyDescent="0.25">
      <c r="A75" s="25" t="s">
        <v>2</v>
      </c>
      <c r="B75" s="25" t="s">
        <v>80</v>
      </c>
      <c r="C75" s="25" t="s">
        <v>83</v>
      </c>
      <c r="D75" s="26" t="s">
        <v>81</v>
      </c>
      <c r="E75" s="26" t="s">
        <v>82</v>
      </c>
    </row>
    <row r="76" spans="1:7" x14ac:dyDescent="0.25">
      <c r="A76" s="4" t="s">
        <v>93</v>
      </c>
      <c r="B76" s="4">
        <v>0</v>
      </c>
      <c r="C76" s="4">
        <f>$E$2*B2/100/(1+$B$76*O37)</f>
        <v>0.30666666666666631</v>
      </c>
      <c r="D76" s="27">
        <f>C85-$F$2</f>
        <v>9.3000000000000025</v>
      </c>
      <c r="E76" s="4">
        <f>-O37*$E$2*B2/100/((1+$B$76*O37)^2)</f>
        <v>-1.0446771664749031E-4</v>
      </c>
    </row>
    <row r="77" spans="1:7" x14ac:dyDescent="0.25">
      <c r="A77" s="4" t="s">
        <v>94</v>
      </c>
      <c r="C77" s="4">
        <f>$E$2*B3/100/(1+$B$76*O38)</f>
        <v>0.61333333333333262</v>
      </c>
      <c r="E77" s="4">
        <f>-O38*$E$2*B3/100/((1+$B$76*O38)^2)</f>
        <v>-4.8435911404962165E-4</v>
      </c>
    </row>
    <row r="78" spans="1:7" x14ac:dyDescent="0.25">
      <c r="A78" s="4" t="s">
        <v>95</v>
      </c>
      <c r="C78" s="4">
        <f>$E$2*B4/100/(1+$B$76*O39)</f>
        <v>0.92000000000000037</v>
      </c>
      <c r="E78" s="4">
        <f>-O39*$E$2*B4/100/((1+$B$76*O39)^2)</f>
        <v>-1.3051396042867347E-3</v>
      </c>
    </row>
    <row r="79" spans="1:7" x14ac:dyDescent="0.25">
      <c r="A79" s="4" t="s">
        <v>96</v>
      </c>
      <c r="C79" s="4">
        <f>$E$2*B5/100/(1+$B$76*O40)</f>
        <v>1.226666666666667</v>
      </c>
      <c r="E79" s="4">
        <f>-O40*$E$2*B5/100/((1+$B$76*O40)^2)</f>
        <v>-2.7900352958121549E-3</v>
      </c>
    </row>
    <row r="80" spans="1:7" x14ac:dyDescent="0.25">
      <c r="A80" s="4" t="s">
        <v>97</v>
      </c>
      <c r="C80" s="4">
        <f>$E$2*B6/100/(1+$B$76*O41)</f>
        <v>1.5333333333333321</v>
      </c>
      <c r="E80" s="4">
        <f>-O41*$E$2*B6/100/((1+$B$76*O41)^2)</f>
        <v>-4.193149449743889E-3</v>
      </c>
    </row>
    <row r="81" spans="1:5" x14ac:dyDescent="0.25">
      <c r="A81" s="4" t="s">
        <v>98</v>
      </c>
      <c r="C81" s="4">
        <f>$E$2*B7/100/(1+$B$76*O42)</f>
        <v>1.8399999999999954</v>
      </c>
      <c r="E81" s="4">
        <f>-O42*$E$2*B7/100/((1+$B$76*O42)^2)</f>
        <v>-8.9467196684110822E-3</v>
      </c>
    </row>
    <row r="82" spans="1:5" x14ac:dyDescent="0.25">
      <c r="A82" s="4" t="s">
        <v>99</v>
      </c>
      <c r="C82" s="4">
        <f>$E$2*B8/100/(1+$B$76*O43)</f>
        <v>2.1466666666666727</v>
      </c>
      <c r="E82" s="4">
        <f>-O43*$E$2*B8/100/((1+$B$76*O43)^2)</f>
        <v>-1.2727226945243373E-2</v>
      </c>
    </row>
    <row r="83" spans="1:5" x14ac:dyDescent="0.25">
      <c r="A83" s="4" t="s">
        <v>100</v>
      </c>
      <c r="C83" s="4">
        <f>$E$2*B9/100/(1+$B$76*O44)</f>
        <v>2.4533333333333367</v>
      </c>
      <c r="E83" s="4">
        <f>-O44*$E$2*B9/100/((1+$B$76*O44)^2)</f>
        <v>-3.9940464492555089E-2</v>
      </c>
    </row>
    <row r="84" spans="1:5" x14ac:dyDescent="0.25">
      <c r="A84" s="4" t="s">
        <v>101</v>
      </c>
      <c r="C84" s="4">
        <f>$E$2*B10/100/(1+$B$76*O45)</f>
        <v>2.76</v>
      </c>
      <c r="E84" s="4">
        <f>-O45*$E$2*B10/100/((1+$B$76*O45)^2)</f>
        <v>-0.18415005842368168</v>
      </c>
    </row>
    <row r="85" spans="1:5" x14ac:dyDescent="0.25">
      <c r="C85" s="28">
        <f>SUM(C76:C84)</f>
        <v>13.800000000000002</v>
      </c>
      <c r="E85" s="28">
        <f>SUM(E76:E84)</f>
        <v>-0.25464162071043112</v>
      </c>
    </row>
    <row r="87" spans="1:5" ht="18" x14ac:dyDescent="0.25">
      <c r="A87" s="25" t="s">
        <v>2</v>
      </c>
      <c r="B87" s="25" t="s">
        <v>80</v>
      </c>
      <c r="C87" s="25" t="s">
        <v>83</v>
      </c>
      <c r="D87" s="26" t="s">
        <v>81</v>
      </c>
      <c r="E87" s="26" t="s">
        <v>82</v>
      </c>
    </row>
    <row r="88" spans="1:5" x14ac:dyDescent="0.25">
      <c r="A88" s="4" t="s">
        <v>93</v>
      </c>
      <c r="B88" s="4">
        <f>B76-D76/E85</f>
        <v>36.521916464612879</v>
      </c>
      <c r="C88" s="4">
        <f>$E$2*B2/100/(1+$B$88*O37)</f>
        <v>0.30289819054704309</v>
      </c>
      <c r="D88" s="27">
        <f>C97-$F$2</f>
        <v>5.4691262812124268</v>
      </c>
      <c r="E88" s="4">
        <f>-O37*$E$2*B2/100/((1+$B$88*O37)^2)</f>
        <v>-1.0191598708119252E-4</v>
      </c>
    </row>
    <row r="89" spans="1:5" x14ac:dyDescent="0.25">
      <c r="A89" s="4" t="s">
        <v>94</v>
      </c>
      <c r="C89" s="4">
        <f>$E$2*B3/100/(1+$B$88*O38)</f>
        <v>0.59613951335265025</v>
      </c>
      <c r="E89" s="4">
        <f>-O38*$E$2*B3/100/((1+$B$88*O38)^2)</f>
        <v>-4.5758329048784001E-4</v>
      </c>
    </row>
    <row r="90" spans="1:5" x14ac:dyDescent="0.25">
      <c r="A90" s="4" t="s">
        <v>95</v>
      </c>
      <c r="C90" s="4">
        <f>$E$2*B4/100/(1+$B$88*O39)</f>
        <v>0.87468178628927828</v>
      </c>
      <c r="E90" s="4">
        <f>-O39*$E$2*B4/100/((1+$B$88*O39)^2)</f>
        <v>-1.1797268943603077E-3</v>
      </c>
    </row>
    <row r="91" spans="1:5" x14ac:dyDescent="0.25">
      <c r="A91" s="4" t="s">
        <v>96</v>
      </c>
      <c r="C91" s="4">
        <f>$E$2*B5/100/(1+$B$88*O40)</f>
        <v>1.1325845008780446</v>
      </c>
      <c r="E91" s="4">
        <f>-O40*$E$2*B5/100/((1+$B$88*O40)^2)</f>
        <v>-2.3784706560867953E-3</v>
      </c>
    </row>
    <row r="92" spans="1:5" x14ac:dyDescent="0.25">
      <c r="A92" s="4" t="s">
        <v>97</v>
      </c>
      <c r="C92" s="4">
        <f>$E$2*B6/100/(1+$B$88*O41)</f>
        <v>1.3940976593496259</v>
      </c>
      <c r="E92" s="4">
        <f>-O41*$E$2*B6/100/((1+$B$88*O41)^2)</f>
        <v>-3.4661997267132799E-3</v>
      </c>
    </row>
    <row r="93" spans="1:5" x14ac:dyDescent="0.25">
      <c r="A93" s="4" t="s">
        <v>98</v>
      </c>
      <c r="C93" s="4">
        <f>$E$2*B7/100/(1+$B$88*O42)</f>
        <v>1.562523545934043</v>
      </c>
      <c r="E93" s="4">
        <f>-O42*$E$2*B7/100/((1+$B$88*O42)^2)</f>
        <v>-6.4518063650134561E-3</v>
      </c>
    </row>
    <row r="94" spans="1:5" x14ac:dyDescent="0.25">
      <c r="A94" s="4" t="s">
        <v>99</v>
      </c>
      <c r="C94" s="4">
        <f>$E$2*B8/100/(1+$B$88*O43)</f>
        <v>1.7645784059107434</v>
      </c>
      <c r="E94" s="4">
        <f>-O43*$E$2*B8/100/((1+$B$88*O43)^2)</f>
        <v>-8.5997630146268673E-3</v>
      </c>
    </row>
    <row r="95" spans="1:5" x14ac:dyDescent="0.25">
      <c r="A95" s="4" t="s">
        <v>100</v>
      </c>
      <c r="C95" s="4">
        <f>$E$2*B9/100/(1+$B$88*O44)</f>
        <v>1.5385454010766904</v>
      </c>
      <c r="E95" s="4">
        <f>-O44*$E$2*B9/100/((1+$B$88*O44)^2)</f>
        <v>-1.5707990314933057E-2</v>
      </c>
    </row>
    <row r="96" spans="1:5" x14ac:dyDescent="0.25">
      <c r="A96" s="4" t="s">
        <v>101</v>
      </c>
      <c r="C96" s="4">
        <f>$E$2*B10/100/(1+$B$88*O45)</f>
        <v>0.80307727787430638</v>
      </c>
      <c r="E96" s="4">
        <f>-O45*$E$2*B10/100/((1+$B$88*O45)^2)</f>
        <v>-1.5590799026766406E-2</v>
      </c>
    </row>
    <row r="97" spans="1:5" x14ac:dyDescent="0.25">
      <c r="C97" s="28">
        <f>SUM(C88:C96)</f>
        <v>9.9691262812124268</v>
      </c>
      <c r="E97" s="28">
        <f>SUM(E88:E96)</f>
        <v>-5.3934255276069203E-2</v>
      </c>
    </row>
    <row r="99" spans="1:5" ht="18" x14ac:dyDescent="0.25">
      <c r="A99" s="25" t="s">
        <v>2</v>
      </c>
      <c r="B99" s="25" t="s">
        <v>80</v>
      </c>
      <c r="C99" s="25" t="s">
        <v>83</v>
      </c>
      <c r="D99" s="26" t="s">
        <v>81</v>
      </c>
      <c r="E99" s="26" t="s">
        <v>82</v>
      </c>
    </row>
    <row r="100" spans="1:5" x14ac:dyDescent="0.25">
      <c r="A100" s="4" t="s">
        <v>93</v>
      </c>
      <c r="B100" s="4">
        <f>B88-D88/E97</f>
        <v>137.92549111708601</v>
      </c>
      <c r="C100" s="4">
        <f>$E$2*B2/100/(1+$B$100*O37)</f>
        <v>0.29290452119436794</v>
      </c>
      <c r="D100" s="27">
        <f>C109-$F$2</f>
        <v>2.4713522978101601</v>
      </c>
      <c r="E100" s="4">
        <f>-O37*$E$2*B2/100/((1+$B$100*O37)^2)</f>
        <v>-9.5301800998629025E-5</v>
      </c>
    </row>
    <row r="101" spans="1:5" x14ac:dyDescent="0.25">
      <c r="A101" s="4" t="s">
        <v>94</v>
      </c>
      <c r="C101" s="4">
        <f>$E$2*B3/100/(1+$B$100*O38)</f>
        <v>0.55308971736788759</v>
      </c>
      <c r="E101" s="4">
        <f>-O38*$E$2*B3/100/((1+$B$100*O38)^2)</f>
        <v>-3.9388143229048727E-4</v>
      </c>
    </row>
    <row r="102" spans="1:5" x14ac:dyDescent="0.25">
      <c r="A102" s="4" t="s">
        <v>95</v>
      </c>
      <c r="C102" s="4">
        <f>$E$2*B4/100/(1+$B$100*O39)</f>
        <v>0.76944613687888608</v>
      </c>
      <c r="E102" s="4">
        <f>-O39*$E$2*B4/100/((1+$B$100*O39)^2)</f>
        <v>-9.1293059305534924E-4</v>
      </c>
    </row>
    <row r="103" spans="1:5" x14ac:dyDescent="0.25">
      <c r="A103" s="4" t="s">
        <v>96</v>
      </c>
      <c r="C103" s="4">
        <f>$E$2*B5/100/(1+$B$100*O40)</f>
        <v>0.9337427074558543</v>
      </c>
      <c r="E103" s="4">
        <f>-O40*$E$2*B5/100/((1+$B$100*O40)^2)</f>
        <v>-1.6166314208671758E-3</v>
      </c>
    </row>
    <row r="104" spans="1:5" x14ac:dyDescent="0.25">
      <c r="A104" s="4" t="s">
        <v>97</v>
      </c>
      <c r="C104" s="4">
        <f>$E$2*B6/100/(1+$B$100*O41)</f>
        <v>1.113386539330659</v>
      </c>
      <c r="E104" s="4">
        <f>-O41*$E$2*B6/100/((1+$B$100*O41)^2)</f>
        <v>-2.2108491987897819E-3</v>
      </c>
    </row>
    <row r="105" spans="1:5" x14ac:dyDescent="0.25">
      <c r="A105" s="4" t="s">
        <v>98</v>
      </c>
      <c r="C105" s="4">
        <f>$E$2*B7/100/(1+$B$100*O42)</f>
        <v>1.1013732114279526</v>
      </c>
      <c r="E105" s="4">
        <f>-O42*$E$2*B7/100/((1+$B$100*O42)^2)</f>
        <v>-3.2055104834043694E-3</v>
      </c>
    </row>
    <row r="106" spans="1:5" x14ac:dyDescent="0.25">
      <c r="A106" s="4" t="s">
        <v>99</v>
      </c>
      <c r="C106" s="4">
        <f>$E$2*B8/100/(1+$B$100*O43)</f>
        <v>1.1809555066497719</v>
      </c>
      <c r="E106" s="4">
        <f>-O43*$E$2*B8/100/((1+$B$100*O43)^2)</f>
        <v>-3.8518701135997159E-3</v>
      </c>
    </row>
    <row r="107" spans="1:5" x14ac:dyDescent="0.25">
      <c r="A107" s="4" t="s">
        <v>100</v>
      </c>
      <c r="C107" s="4">
        <f>$E$2*B9/100/(1+$B$100*O44)</f>
        <v>0.75593286478603328</v>
      </c>
      <c r="E107" s="4">
        <f>-O44*$E$2*B9/100/((1+$B$100*O44)^2)</f>
        <v>-3.7919835627113789E-3</v>
      </c>
    </row>
    <row r="108" spans="1:5" x14ac:dyDescent="0.25">
      <c r="A108" s="4" t="s">
        <v>101</v>
      </c>
      <c r="C108" s="4">
        <f>$E$2*B10/100/(1+$B$100*O45)</f>
        <v>0.27052109271874725</v>
      </c>
      <c r="E108" s="4">
        <f>-O45*$E$2*B10/100/((1+$B$100*O45)^2)</f>
        <v>-1.7691145846775959E-3</v>
      </c>
    </row>
    <row r="109" spans="1:5" x14ac:dyDescent="0.25">
      <c r="C109" s="28">
        <f>SUM(C100:C108)</f>
        <v>6.9713522978101601</v>
      </c>
      <c r="E109" s="28">
        <f>SUM(E100:E108)</f>
        <v>-1.7848073190394487E-2</v>
      </c>
    </row>
    <row r="111" spans="1:5" ht="18" x14ac:dyDescent="0.25">
      <c r="A111" s="25" t="s">
        <v>2</v>
      </c>
      <c r="B111" s="25" t="s">
        <v>80</v>
      </c>
      <c r="C111" s="25" t="s">
        <v>83</v>
      </c>
      <c r="D111" s="26" t="s">
        <v>81</v>
      </c>
      <c r="E111" s="26" t="s">
        <v>82</v>
      </c>
    </row>
    <row r="112" spans="1:5" x14ac:dyDescent="0.25">
      <c r="A112" s="4" t="s">
        <v>93</v>
      </c>
      <c r="B112" s="4">
        <f>B100-D100/E109</f>
        <v>276.39154688943665</v>
      </c>
      <c r="C112" s="4">
        <f>$E$2*B2/100/(1+$B$112*O37)</f>
        <v>0.28027734198433374</v>
      </c>
      <c r="D112" s="27">
        <f>C121-$F$2</f>
        <v>0.75765930149332839</v>
      </c>
      <c r="E112" s="4">
        <f>-O37*$E$2*B2/100/((1+$B$112*O37)^2)</f>
        <v>-8.7261954792726995E-5</v>
      </c>
    </row>
    <row r="113" spans="1:5" x14ac:dyDescent="0.25">
      <c r="A113" s="4" t="s">
        <v>94</v>
      </c>
      <c r="C113" s="4">
        <f>$E$2*B3/100/(1+$B$112*O38)</f>
        <v>0.50344580795916705</v>
      </c>
      <c r="E113" s="4">
        <f>-O38*$E$2*B3/100/((1+$B$112*O38)^2)</f>
        <v>-3.2634712983485781E-4</v>
      </c>
    </row>
    <row r="114" spans="1:5" x14ac:dyDescent="0.25">
      <c r="A114" s="4" t="s">
        <v>95</v>
      </c>
      <c r="C114" s="4">
        <f>$E$2*B4/100/(1+$B$112*O39)</f>
        <v>0.66087332588443315</v>
      </c>
      <c r="E114" s="4">
        <f>-O39*$E$2*B4/100/((1+$B$112*O39)^2)</f>
        <v>-6.7346923340946569E-4</v>
      </c>
    </row>
    <row r="115" spans="1:5" x14ac:dyDescent="0.25">
      <c r="A115" s="4" t="s">
        <v>96</v>
      </c>
      <c r="C115" s="4">
        <f>$E$2*B5/100/(1+$B$112*O40)</f>
        <v>0.75318072606655828</v>
      </c>
      <c r="E115" s="4">
        <f>-O40*$E$2*B5/100/((1+$B$112*O40)^2)</f>
        <v>-1.0518527948875159E-3</v>
      </c>
    </row>
    <row r="116" spans="1:5" x14ac:dyDescent="0.25">
      <c r="A116" s="4" t="s">
        <v>97</v>
      </c>
      <c r="C116" s="4">
        <f>$E$2*B6/100/(1+$B$112*O41)</f>
        <v>0.87327739763620804</v>
      </c>
      <c r="E116" s="4">
        <f>-O41*$E$2*B6/100/((1+$B$112*O41)^2)</f>
        <v>-1.3601024634301699E-3</v>
      </c>
    </row>
    <row r="117" spans="1:5" x14ac:dyDescent="0.25">
      <c r="A117" s="4" t="s">
        <v>98</v>
      </c>
      <c r="C117" s="4">
        <f>$E$2*B7/100/(1+$B$112*O42)</f>
        <v>0.78501247782630112</v>
      </c>
      <c r="E117" s="4">
        <f>-O42*$E$2*B7/100/((1+$B$112*O42)^2)</f>
        <v>-1.6284757788792464E-3</v>
      </c>
    </row>
    <row r="118" spans="1:5" x14ac:dyDescent="0.25">
      <c r="A118" s="4" t="s">
        <v>99</v>
      </c>
      <c r="C118" s="4">
        <f>$E$2*B8/100/(1+$B$112*O43)</f>
        <v>0.81353833930578701</v>
      </c>
      <c r="E118" s="4">
        <f>-O43*$E$2*B8/100/((1+$B$112*O43)^2)</f>
        <v>-1.8279344262753048E-3</v>
      </c>
    </row>
    <row r="119" spans="1:5" x14ac:dyDescent="0.25">
      <c r="A119" s="4" t="s">
        <v>100</v>
      </c>
      <c r="C119" s="4">
        <f>$E$2*B9/100/(1+$B$112*O44)</f>
        <v>0.44608683026076978</v>
      </c>
      <c r="E119" s="4">
        <f>-O44*$E$2*B9/100/((1+$B$112*O44)^2)</f>
        <v>-1.3205011862356644E-3</v>
      </c>
    </row>
    <row r="120" spans="1:5" x14ac:dyDescent="0.25">
      <c r="A120" s="4" t="s">
        <v>101</v>
      </c>
      <c r="C120" s="4">
        <f>$E$2*B10/100/(1+$B$112*O45)</f>
        <v>0.14196705456977066</v>
      </c>
      <c r="E120" s="4">
        <f>-O45*$E$2*B10/100/((1+$B$112*O45)^2)</f>
        <v>-4.8722418839369493E-4</v>
      </c>
    </row>
    <row r="121" spans="1:5" x14ac:dyDescent="0.25">
      <c r="C121" s="28">
        <f>SUM(C112:C120)</f>
        <v>5.2576593014933284</v>
      </c>
      <c r="E121" s="28">
        <f>SUM(E112:E120)</f>
        <v>-8.7631691561386466E-3</v>
      </c>
    </row>
    <row r="123" spans="1:5" ht="18" x14ac:dyDescent="0.25">
      <c r="A123" s="25" t="s">
        <v>2</v>
      </c>
      <c r="B123" s="25" t="s">
        <v>80</v>
      </c>
      <c r="C123" s="25" t="s">
        <v>83</v>
      </c>
      <c r="D123" s="26" t="s">
        <v>81</v>
      </c>
      <c r="E123" s="26" t="s">
        <v>82</v>
      </c>
    </row>
    <row r="124" spans="1:5" x14ac:dyDescent="0.25">
      <c r="A124" s="4" t="s">
        <v>93</v>
      </c>
      <c r="B124" s="4">
        <f>B112-D112/E121</f>
        <v>362.85105577185777</v>
      </c>
      <c r="C124" s="4">
        <f>$E$2*B2/100/(1+$B$124*O37)</f>
        <v>0.2729304821541999</v>
      </c>
      <c r="D124" s="27">
        <f>C133-$F$2</f>
        <v>0.11018908757720425</v>
      </c>
      <c r="E124" s="4">
        <f>-O37*$E$2*B2/100/((1+$B$124*O37)^2)</f>
        <v>-8.2747149504672449E-5</v>
      </c>
    </row>
    <row r="125" spans="1:5" x14ac:dyDescent="0.25">
      <c r="A125" s="4" t="s">
        <v>94</v>
      </c>
      <c r="C125" s="4">
        <f>$E$2*B3/100/(1+$B$124*O38)</f>
        <v>0.47672743670880707</v>
      </c>
      <c r="E125" s="4">
        <f>-O38*$E$2*B3/100/((1+$B$124*O38)^2)</f>
        <v>-2.9262716110369554E-4</v>
      </c>
    </row>
    <row r="126" spans="1:5" x14ac:dyDescent="0.25">
      <c r="A126" s="4" t="s">
        <v>95</v>
      </c>
      <c r="C126" s="4">
        <f>$E$2*B4/100/(1+$B$124*O39)</f>
        <v>0.60736039133090869</v>
      </c>
      <c r="E126" s="4">
        <f>-O39*$E$2*B4/100/((1+$B$124*O39)^2)</f>
        <v>-5.6881919875551501E-4</v>
      </c>
    </row>
    <row r="127" spans="1:5" x14ac:dyDescent="0.25">
      <c r="A127" s="4" t="s">
        <v>96</v>
      </c>
      <c r="C127" s="4">
        <f>$E$2*B5/100/(1+$B$124*O40)</f>
        <v>0.67203587139900733</v>
      </c>
      <c r="E127" s="4">
        <f>-O40*$E$2*B5/100/((1+$B$124*O40)^2)</f>
        <v>-8.3741643438949845E-4</v>
      </c>
    </row>
    <row r="128" spans="1:5" x14ac:dyDescent="0.25">
      <c r="A128" s="4" t="s">
        <v>97</v>
      </c>
      <c r="C128" s="4">
        <f>$E$2*B6/100/(1+$B$124*O41)</f>
        <v>0.76963930524419177</v>
      </c>
      <c r="E128" s="4">
        <f>-O41*$E$2*B6/100/((1+$B$124*O41)^2)</f>
        <v>-1.0564322860543633E-3</v>
      </c>
    </row>
    <row r="129" spans="1:5" x14ac:dyDescent="0.25">
      <c r="A129" s="4" t="s">
        <v>98</v>
      </c>
      <c r="C129" s="4">
        <f>$E$2*B7/100/(1+$B$124*O42)</f>
        <v>0.66562771421229106</v>
      </c>
      <c r="E129" s="4">
        <f>-O42*$E$2*B7/100/((1+$B$124*O42)^2)</f>
        <v>-1.1708222731876797E-3</v>
      </c>
    </row>
    <row r="130" spans="1:5" x14ac:dyDescent="0.25">
      <c r="A130" s="4" t="s">
        <v>99</v>
      </c>
      <c r="C130" s="4">
        <f>$E$2*B8/100/(1+$B$124*O43)</f>
        <v>0.68120400309512852</v>
      </c>
      <c r="E130" s="4">
        <f>-O43*$E$2*B8/100/((1+$B$124*O43)^2)</f>
        <v>-1.2816190255745957E-3</v>
      </c>
    </row>
    <row r="131" spans="1:5" x14ac:dyDescent="0.25">
      <c r="A131" s="4" t="s">
        <v>100</v>
      </c>
      <c r="C131" s="4">
        <f>$E$2*B9/100/(1+$B$124*O44)</f>
        <v>0.35518264226470836</v>
      </c>
      <c r="E131" s="4">
        <f>-O44*$E$2*B9/100/((1+$B$124*O44)^2)</f>
        <v>-8.3715034281335089E-4</v>
      </c>
    </row>
    <row r="132" spans="1:5" x14ac:dyDescent="0.25">
      <c r="A132" s="4" t="s">
        <v>101</v>
      </c>
      <c r="C132" s="4">
        <f>$E$2*B10/100/(1+$B$124*O45)</f>
        <v>0.10948124116796119</v>
      </c>
      <c r="E132" s="4">
        <f>-O45*$E$2*B10/100/((1+$B$124*O45)^2)</f>
        <v>-2.8975645616103837E-4</v>
      </c>
    </row>
    <row r="133" spans="1:5" x14ac:dyDescent="0.25">
      <c r="C133" s="28">
        <f>SUM(C124:C132)</f>
        <v>4.6101890875772042</v>
      </c>
      <c r="E133" s="28">
        <f>SUM(E124:E126)</f>
        <v>-9.4419350936388296E-4</v>
      </c>
    </row>
    <row r="135" spans="1:5" ht="18" x14ac:dyDescent="0.25">
      <c r="A135" s="25" t="s">
        <v>2</v>
      </c>
      <c r="B135" s="25" t="s">
        <v>80</v>
      </c>
      <c r="C135" s="25" t="s">
        <v>83</v>
      </c>
      <c r="D135" s="26" t="s">
        <v>81</v>
      </c>
      <c r="E135" s="26" t="s">
        <v>82</v>
      </c>
    </row>
    <row r="136" spans="1:5" x14ac:dyDescent="0.25">
      <c r="A136" s="4" t="s">
        <v>93</v>
      </c>
      <c r="B136" s="4">
        <f>B124-D124/E133</f>
        <v>479.55286158223691</v>
      </c>
      <c r="C136" s="4">
        <f>$E$2*B2/100/(1+$B$136*O37)</f>
        <v>0.26360373641007984</v>
      </c>
      <c r="D136" s="27">
        <f>C145-$F$2</f>
        <v>-0.52089509266219158</v>
      </c>
      <c r="E136" s="4">
        <f>-O37*$E$2*B2/100/((1+$B$136*O37)^2)</f>
        <v>-7.7188407471476963E-5</v>
      </c>
    </row>
    <row r="137" spans="1:5" x14ac:dyDescent="0.25">
      <c r="A137" s="4" t="s">
        <v>94</v>
      </c>
      <c r="C137" s="4">
        <f>$E$2*B3/100/(1+$B$136*O38)</f>
        <v>0.4448601171814508</v>
      </c>
      <c r="E137" s="4">
        <f>-O38*$E$2*B3/100/((1+$B$136*O38)^2)</f>
        <v>-2.5481282539442933E-4</v>
      </c>
    </row>
    <row r="138" spans="1:5" x14ac:dyDescent="0.25">
      <c r="A138" s="4" t="s">
        <v>95</v>
      </c>
      <c r="C138" s="4">
        <f>$E$2*B4/100/(1+$B$136*O39)</f>
        <v>0.54751864369550596</v>
      </c>
      <c r="E138" s="4">
        <f>-O39*$E$2*B4/100/((1+$B$136*O39)^2)</f>
        <v>-4.6225236080566038E-4</v>
      </c>
    </row>
    <row r="139" spans="1:5" x14ac:dyDescent="0.25">
      <c r="A139" s="4" t="s">
        <v>96</v>
      </c>
      <c r="C139" s="4">
        <f>$E$2*B5/100/(1+$B$136*O40)</f>
        <v>0.58671525554371307</v>
      </c>
      <c r="E139" s="4">
        <f>-O40*$E$2*B5/100/((1+$B$136*O40)^2)</f>
        <v>-6.3828013901756479E-4</v>
      </c>
    </row>
    <row r="140" spans="1:5" x14ac:dyDescent="0.25">
      <c r="A140" s="4" t="s">
        <v>97</v>
      </c>
      <c r="C140" s="4">
        <f>$E$2*B6/100/(1+$B$136*O41)</f>
        <v>0.66337422046391759</v>
      </c>
      <c r="E140" s="4">
        <f>-O41*$E$2*B6/100/((1+$B$136*O41)^2)</f>
        <v>-7.8484585361335269E-4</v>
      </c>
    </row>
    <row r="141" spans="1:5" x14ac:dyDescent="0.25">
      <c r="A141" s="4" t="s">
        <v>98</v>
      </c>
      <c r="C141" s="4">
        <f>$E$2*B7/100/(1+$B$136*O42)</f>
        <v>0.55226187248668945</v>
      </c>
      <c r="E141" s="4">
        <f>-O42*$E$2*B7/100/((1+$B$136*O42)^2)</f>
        <v>-8.0596894041925755E-4</v>
      </c>
    </row>
    <row r="142" spans="1:5" x14ac:dyDescent="0.25">
      <c r="A142" s="4" t="s">
        <v>99</v>
      </c>
      <c r="C142" s="4">
        <f>$E$2*B8/100/(1+$B$136*O43)</f>
        <v>0.55856397234400579</v>
      </c>
      <c r="E142" s="4">
        <f>-O43*$E$2*B8/100/((1+$B$136*O43)^2)</f>
        <v>-8.6168871068491261E-4</v>
      </c>
    </row>
    <row r="143" spans="1:5" x14ac:dyDescent="0.25">
      <c r="A143" s="4" t="s">
        <v>100</v>
      </c>
      <c r="C143" s="4">
        <f>$E$2*B9/100/(1+$B$136*O44)</f>
        <v>0.27856125478622612</v>
      </c>
      <c r="E143" s="4">
        <f>-O44*$E$2*B9/100/((1+$B$136*O44)^2)</f>
        <v>-5.1492195817771349E-4</v>
      </c>
    </row>
    <row r="144" spans="1:5" x14ac:dyDescent="0.25">
      <c r="A144" s="4" t="s">
        <v>101</v>
      </c>
      <c r="C144" s="4">
        <f>$E$2*B10/100/(1+$B$136*O45)</f>
        <v>8.3645834426220103E-2</v>
      </c>
      <c r="E144" s="4">
        <f>-O45*$E$2*B10/100/((1+$B$136*O45)^2)</f>
        <v>-1.691384446693374E-4</v>
      </c>
    </row>
    <row r="145" spans="1:5" x14ac:dyDescent="0.25">
      <c r="C145" s="28">
        <f>SUM(C136:C144)</f>
        <v>3.9791049073378084</v>
      </c>
      <c r="E145" s="28">
        <f>SUM(E136:E144)</f>
        <v>-4.5690976402537045E-3</v>
      </c>
    </row>
    <row r="147" spans="1:5" ht="18" x14ac:dyDescent="0.25">
      <c r="A147" s="25" t="s">
        <v>2</v>
      </c>
      <c r="B147" s="25" t="s">
        <v>80</v>
      </c>
      <c r="C147" s="25" t="s">
        <v>83</v>
      </c>
      <c r="D147" s="26" t="s">
        <v>81</v>
      </c>
      <c r="E147" s="26" t="s">
        <v>82</v>
      </c>
    </row>
    <row r="148" spans="1:5" x14ac:dyDescent="0.25">
      <c r="A148" s="4" t="s">
        <v>93</v>
      </c>
      <c r="B148" s="4">
        <f>B136-D136/E145</f>
        <v>365.54893046176556</v>
      </c>
      <c r="C148" s="4">
        <f>$E$2*B2/100/(1+$B$148*O37)</f>
        <v>0.27270742316331736</v>
      </c>
      <c r="D148" s="29">
        <f>C157-$F$2</f>
        <v>9.2951406740963805E-2</v>
      </c>
      <c r="E148" s="4">
        <f>-O37*$E$2*B2/100/((1+$B$148*O37)^2)</f>
        <v>-8.2611950584379615E-5</v>
      </c>
    </row>
    <row r="149" spans="1:5" x14ac:dyDescent="0.25">
      <c r="A149" s="4" t="s">
        <v>94</v>
      </c>
      <c r="C149" s="4">
        <f>$E$2*B3/100/(1+$B$148*O38)</f>
        <v>0.4759392705183137</v>
      </c>
      <c r="E149" s="4">
        <f>-O38*$E$2*B3/100/((1+$B$148*O38)^2)</f>
        <v>-2.916603689234035E-4</v>
      </c>
    </row>
    <row r="150" spans="1:5" x14ac:dyDescent="0.25">
      <c r="A150" s="4" t="s">
        <v>95</v>
      </c>
      <c r="C150" s="4">
        <f>$E$2*B4/100/(1+$B$148*O39)</f>
        <v>0.60582965608345285</v>
      </c>
      <c r="E150" s="4">
        <f>-O39*$E$2*B4/100/((1+$B$148*O39)^2)</f>
        <v>-5.6595561272429116E-4</v>
      </c>
    </row>
    <row r="151" spans="1:5" x14ac:dyDescent="0.25">
      <c r="A151" s="4" t="s">
        <v>96</v>
      </c>
      <c r="C151" s="4">
        <f>$E$2*B5/100/(1+$B$148*O40)</f>
        <v>0.66978419645784537</v>
      </c>
      <c r="E151" s="4">
        <f>-O40*$E$2*B5/100/((1+$B$148*O40)^2)</f>
        <v>-8.3181426099234097E-4</v>
      </c>
    </row>
    <row r="152" spans="1:5" x14ac:dyDescent="0.25">
      <c r="A152" s="4" t="s">
        <v>97</v>
      </c>
      <c r="C152" s="4">
        <f>$E$2*B6/100/(1+$B$148*O41)</f>
        <v>0.76679969892474165</v>
      </c>
      <c r="E152" s="4">
        <f>-O41*$E$2*B6/100/((1+$B$148*O41)^2)</f>
        <v>-1.048651192351188E-3</v>
      </c>
    </row>
    <row r="153" spans="1:5" x14ac:dyDescent="0.25">
      <c r="A153" s="4" t="s">
        <v>98</v>
      </c>
      <c r="C153" s="4">
        <f>$E$2*B7/100/(1+$B$148*O42)</f>
        <v>0.66248390137743995</v>
      </c>
      <c r="E153" s="4">
        <f>-O42*$E$2*B7/100/((1+$B$148*O42)^2)</f>
        <v>-1.1597886171472284E-3</v>
      </c>
    </row>
    <row r="154" spans="1:5" x14ac:dyDescent="0.25">
      <c r="A154" s="4" t="s">
        <v>99</v>
      </c>
      <c r="C154" s="4">
        <f>$E$2*B8/100/(1+$B$148*O43)</f>
        <v>0.67776381722026302</v>
      </c>
      <c r="E154" s="4">
        <f>-O43*$E$2*B8/100/((1+$B$148*O43)^2)</f>
        <v>-1.2687069623381448E-3</v>
      </c>
    </row>
    <row r="155" spans="1:5" x14ac:dyDescent="0.25">
      <c r="A155" s="4" t="s">
        <v>100</v>
      </c>
      <c r="C155" s="4">
        <f>$E$2*B9/100/(1+$B$148*O44)</f>
        <v>0.35293838626350005</v>
      </c>
      <c r="E155" s="4">
        <f>-O44*$E$2*B9/100/((1+$B$148*O44)^2)</f>
        <v>-8.2660453436425661E-4</v>
      </c>
    </row>
    <row r="156" spans="1:5" x14ac:dyDescent="0.25">
      <c r="A156" s="4" t="s">
        <v>101</v>
      </c>
      <c r="C156" s="4">
        <f>$E$2*B10/100/(1+$B$148*O45)</f>
        <v>0.10870505673208948</v>
      </c>
      <c r="E156" s="4">
        <f>-O45*$E$2*B10/100/((1+$B$148*O45)^2)</f>
        <v>-2.8566247254562319E-4</v>
      </c>
    </row>
    <row r="157" spans="1:5" x14ac:dyDescent="0.25">
      <c r="C157" s="28">
        <f>SUM(C148:C156)</f>
        <v>4.5929514067409638</v>
      </c>
      <c r="E157" s="28">
        <f>SUM(E148:E156)</f>
        <v>-6.3614559719708565E-3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-3.6302482286284334E-2</v>
      </c>
      <c r="I2" s="22">
        <f>S26</f>
        <v>1.8763024822862837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Проверка_пример!D13</f>
        <v>0</v>
      </c>
      <c r="C7" s="10">
        <f>Проверка_пример!E13</f>
        <v>1.354476349765084</v>
      </c>
      <c r="D7" s="4">
        <f>B7</f>
        <v>0</v>
      </c>
      <c r="E7" s="4">
        <f>H2</f>
        <v>-3.6302482286284334E-2</v>
      </c>
    </row>
    <row r="8" spans="1:15" x14ac:dyDescent="0.25">
      <c r="A8" s="4">
        <v>1</v>
      </c>
      <c r="B8" s="10">
        <f>Проверка_пример!D14</f>
        <v>5.4179053990603361</v>
      </c>
      <c r="C8" s="10">
        <f>Проверка_пример!E14</f>
        <v>0.24191262119337495</v>
      </c>
      <c r="D8" s="4">
        <f>I19</f>
        <v>-0.14520992914513733</v>
      </c>
      <c r="E8" s="4">
        <f>J19</f>
        <v>-3.3100576419806864E-3</v>
      </c>
    </row>
    <row r="9" spans="1:15" x14ac:dyDescent="0.25">
      <c r="A9" s="4">
        <v>2</v>
      </c>
      <c r="B9" s="10">
        <f>Проверка_пример!D15</f>
        <v>1.5963889709584587</v>
      </c>
      <c r="C9" s="10">
        <f>Проверка_пример!E15</f>
        <v>63.967323096181381</v>
      </c>
      <c r="D9" s="10">
        <f>K19</f>
        <v>-3.9612539928265023E-2</v>
      </c>
      <c r="E9" s="10">
        <f>N19</f>
        <v>201.124301793119</v>
      </c>
    </row>
    <row r="10" spans="1:15" x14ac:dyDescent="0.25">
      <c r="A10" s="4">
        <v>3</v>
      </c>
      <c r="B10" s="10">
        <f>Проверка_пример!D16</f>
        <v>63.481799445946464</v>
      </c>
      <c r="C10" s="10">
        <f>Проверка_пример!E16</f>
        <v>8.3142577500898494</v>
      </c>
      <c r="D10" s="10">
        <f>M19</f>
        <v>199.24799931083277</v>
      </c>
      <c r="E10" s="10">
        <f>L19</f>
        <v>11.413026267158612</v>
      </c>
    </row>
    <row r="11" spans="1:15" x14ac:dyDescent="0.25">
      <c r="A11" s="4">
        <v>4</v>
      </c>
      <c r="B11" s="10">
        <f>Проверка_пример!D19</f>
        <v>18</v>
      </c>
      <c r="C11" s="10">
        <f>Проверка_пример!E19</f>
        <v>0.48552365023491539</v>
      </c>
      <c r="D11" s="4">
        <f>B11</f>
        <v>18</v>
      </c>
      <c r="E11" s="10">
        <f>I2</f>
        <v>1.8763024822862837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0.45289563863525484</v>
      </c>
      <c r="E16" s="10">
        <f>$D$16*C2</f>
        <v>2.4949832837236889</v>
      </c>
      <c r="F16" s="10">
        <f>$C$8/(E16*$B$8)</f>
        <v>1.7896144153369896E-2</v>
      </c>
      <c r="G16" s="10">
        <f>F16*C16</f>
        <v>7.1584576613479584E-2</v>
      </c>
      <c r="H16" s="10">
        <f>G16+1</f>
        <v>1.0715845766134795</v>
      </c>
      <c r="I16" s="10">
        <f>C16*R23</f>
        <v>-5.5199727480336712E-2</v>
      </c>
      <c r="J16" s="10">
        <f>G16*R23</f>
        <v>-9.8786228021483934E-4</v>
      </c>
      <c r="K16" s="10">
        <f>H16*R23</f>
        <v>-1.4787794150299016E-2</v>
      </c>
      <c r="L16" s="10">
        <f>E23*S23</f>
        <v>2.5327116928476747</v>
      </c>
      <c r="M16" s="10">
        <f>I23*S23</f>
        <v>58.451339586258747</v>
      </c>
      <c r="N16" s="10">
        <f>J23*S23</f>
        <v>58.771806184795494</v>
      </c>
      <c r="O16" s="10">
        <f>N23*S23</f>
        <v>3.8188859085758922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1.8977774042827875</v>
      </c>
      <c r="F17" s="10">
        <f t="shared" ref="F17:F18" si="2">$C$8/(E17*$B$8)</f>
        <v>2.3527828081946086E-2</v>
      </c>
      <c r="G17" s="10">
        <f t="shared" ref="G17:G18" si="3">F17*C17</f>
        <v>9.4111312327784344E-2</v>
      </c>
      <c r="H17" s="10">
        <f t="shared" ref="H17:H18" si="4">G17+1</f>
        <v>1.0941113123277844</v>
      </c>
      <c r="I17" s="10">
        <f t="shared" ref="I17:I18" si="5">C17*R24</f>
        <v>-4.8458018697778708E-2</v>
      </c>
      <c r="J17" s="10">
        <f t="shared" ref="J17:J18" si="6">G17*R24</f>
        <v>-1.1401119331130665E-3</v>
      </c>
      <c r="K17" s="10">
        <f t="shared" ref="K17:K18" si="7">H17*R24</f>
        <v>-1.3254616607557744E-2</v>
      </c>
      <c r="L17" s="10">
        <f t="shared" ref="L17:L18" si="8">E24*S24</f>
        <v>3.9095691931426488</v>
      </c>
      <c r="M17" s="10">
        <f t="shared" ref="M17:M18" si="9">I24*S24</f>
        <v>68.630197463584267</v>
      </c>
      <c r="N17" s="10">
        <f t="shared" ref="N17:N18" si="10">J24*S24</f>
        <v>69.25564530159204</v>
      </c>
      <c r="O17" s="10">
        <f t="shared" ref="O17:O18" si="11">N24*S24</f>
        <v>3.4229492290542027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1.5695415786971167</v>
      </c>
      <c r="F18" s="10">
        <f t="shared" si="2"/>
        <v>2.8448166720649704E-2</v>
      </c>
      <c r="G18" s="10">
        <f t="shared" si="3"/>
        <v>0.11379266688259881</v>
      </c>
      <c r="H18" s="10">
        <f t="shared" si="4"/>
        <v>1.1137926668825988</v>
      </c>
      <c r="I18" s="10">
        <f t="shared" si="5"/>
        <v>-4.1552182967021914E-2</v>
      </c>
      <c r="J18" s="10">
        <f t="shared" si="6"/>
        <v>-1.1820834286527804E-3</v>
      </c>
      <c r="K18" s="10">
        <f t="shared" si="7"/>
        <v>-1.1570129170408259E-2</v>
      </c>
      <c r="L18" s="10">
        <f t="shared" si="8"/>
        <v>4.9707453811682889</v>
      </c>
      <c r="M18" s="10">
        <f t="shared" si="9"/>
        <v>72.166462260989746</v>
      </c>
      <c r="N18" s="10">
        <f t="shared" si="10"/>
        <v>73.096850306731497</v>
      </c>
      <c r="O18" s="10">
        <f t="shared" si="11"/>
        <v>2.9879374029818728</v>
      </c>
    </row>
    <row r="19" spans="1:19" x14ac:dyDescent="0.25">
      <c r="I19" s="11">
        <f t="shared" ref="I19:O19" si="12">SUM(I16:I18)</f>
        <v>-0.14520992914513733</v>
      </c>
      <c r="J19" s="13">
        <f t="shared" si="12"/>
        <v>-3.3100576419806864E-3</v>
      </c>
      <c r="K19" s="13">
        <f t="shared" si="12"/>
        <v>-3.9612539928265023E-2</v>
      </c>
      <c r="L19" s="13">
        <f t="shared" si="12"/>
        <v>11.413026267158612</v>
      </c>
      <c r="M19" s="13">
        <f t="shared" si="12"/>
        <v>199.24799931083277</v>
      </c>
      <c r="N19" s="13">
        <f t="shared" si="12"/>
        <v>201.124301793119</v>
      </c>
      <c r="O19" s="13">
        <f t="shared" si="12"/>
        <v>10.229772540611968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0.64742790133457695</v>
      </c>
      <c r="C23" s="10">
        <f>$B$23*C2</f>
        <v>3.5666534482726582</v>
      </c>
      <c r="D23" s="10">
        <f>C23*$B$11/$G$2</f>
        <v>6.9032002224632087</v>
      </c>
      <c r="E23" s="10">
        <f>D23+1</f>
        <v>7.9032002224632087</v>
      </c>
      <c r="F23" s="10">
        <f>C39</f>
        <v>0.54867284536128924</v>
      </c>
      <c r="G23" s="10">
        <f>$F$23*C2</f>
        <v>3.0226159420184078</v>
      </c>
      <c r="H23" s="10">
        <f>G23*$B$10/$C$10</f>
        <v>23.078560323831613</v>
      </c>
      <c r="I23" s="10">
        <f>H23*E23</f>
        <v>182.3944830854366</v>
      </c>
      <c r="J23" s="10">
        <f>I23+1</f>
        <v>183.3944830854366</v>
      </c>
      <c r="K23" s="10">
        <f>C38</f>
        <v>0.4726259924652938</v>
      </c>
      <c r="L23" s="10">
        <f>$K$23*C2</f>
        <v>2.6036769844098782</v>
      </c>
      <c r="M23" s="10">
        <f>L23*$B$9/$C$9</f>
        <v>6.4978195438952724E-2</v>
      </c>
      <c r="N23" s="10">
        <f>M23*J23</f>
        <v>11.916642564351209</v>
      </c>
      <c r="O23" s="10">
        <f>H16/N23</f>
        <v>8.9923363130747808E-2</v>
      </c>
      <c r="P23" s="10">
        <f>$D$2*B2/100/(1+G16)</f>
        <v>0.286180552948814</v>
      </c>
      <c r="Q23" s="10">
        <f>$D$2*B2/100-P23</f>
        <v>2.0486113717852306E-2</v>
      </c>
      <c r="R23" s="10">
        <f>$D$2*B2/100/(1+$B$84*O23)</f>
        <v>-1.3799931870084178E-2</v>
      </c>
      <c r="S23" s="10">
        <f>$B$84*O23*R23</f>
        <v>0.32046659853675052</v>
      </c>
    </row>
    <row r="24" spans="1:19" x14ac:dyDescent="0.25">
      <c r="A24" s="4">
        <v>2</v>
      </c>
      <c r="C24" s="10">
        <f t="shared" ref="C24:C25" si="13">$B$23*C3</f>
        <v>2.7129297287062508</v>
      </c>
      <c r="D24" s="10">
        <f t="shared" ref="D24:D25" si="14">C24*$B$11/$G$2</f>
        <v>5.2508317329798393</v>
      </c>
      <c r="E24" s="10">
        <f t="shared" ref="E24:E25" si="15">D24+1</f>
        <v>6.2508317329798393</v>
      </c>
      <c r="G24" s="10">
        <f t="shared" ref="G24:G25" si="16">$F$23*C3</f>
        <v>2.2991144966816286</v>
      </c>
      <c r="H24" s="10">
        <f t="shared" ref="H24:H25" si="17">G24*$B$10/$C$10</f>
        <v>17.554414328811738</v>
      </c>
      <c r="I24" s="10">
        <f t="shared" ref="I24:I25" si="18">H24*E24</f>
        <v>109.7296901404124</v>
      </c>
      <c r="J24" s="10">
        <f t="shared" ref="J24:J25" si="19">I24+1</f>
        <v>110.7296901404124</v>
      </c>
      <c r="L24" s="10">
        <f t="shared" ref="L24:L25" si="20">$K$23*C3</f>
        <v>1.9804538897309243</v>
      </c>
      <c r="M24" s="10">
        <f t="shared" ref="M24:M25" si="21">L24*$B$9/$C$9</f>
        <v>4.9424840590944812E-2</v>
      </c>
      <c r="N24" s="10">
        <f t="shared" ref="N24:N25" si="22">M24*J24</f>
        <v>5.4727972838745966</v>
      </c>
      <c r="O24" s="12">
        <f t="shared" ref="O24" si="23">H17/N24</f>
        <v>0.19991811418843242</v>
      </c>
      <c r="P24" s="12">
        <f>$D$2*B3/100/(1+G17)</f>
        <v>0.56057672233406575</v>
      </c>
      <c r="Q24" s="10">
        <f t="shared" ref="Q24:Q25" si="24">$D$2*B3/100-P24</f>
        <v>5.2756610999266873E-2</v>
      </c>
      <c r="R24" s="10">
        <f t="shared" ref="R24:R25" si="25">$D$2*B3/100/(1+$B$84*O24)</f>
        <v>-1.2114504674444677E-2</v>
      </c>
      <c r="S24" s="10">
        <f t="shared" ref="S24:S25" si="26">$B$84*O24*R24</f>
        <v>0.62544783800777737</v>
      </c>
    </row>
    <row r="25" spans="1:19" x14ac:dyDescent="0.25">
      <c r="A25" s="4">
        <v>3</v>
      </c>
      <c r="C25" s="10">
        <f t="shared" si="13"/>
        <v>2.2437067696551924</v>
      </c>
      <c r="D25" s="10">
        <f t="shared" si="14"/>
        <v>4.342658263848759</v>
      </c>
      <c r="E25" s="10">
        <f t="shared" si="15"/>
        <v>5.342658263848759</v>
      </c>
      <c r="G25" s="10">
        <f t="shared" si="16"/>
        <v>1.9014642015357246</v>
      </c>
      <c r="H25" s="10">
        <f t="shared" si="17"/>
        <v>14.518237553344211</v>
      </c>
      <c r="I25" s="10">
        <f t="shared" si="18"/>
        <v>77.565981840893841</v>
      </c>
      <c r="J25" s="10">
        <f t="shared" si="19"/>
        <v>78.565981840893841</v>
      </c>
      <c r="L25" s="10">
        <f t="shared" si="20"/>
        <v>1.6379185027760703</v>
      </c>
      <c r="M25" s="10">
        <f t="shared" si="21"/>
        <v>4.0876417936529248E-2</v>
      </c>
      <c r="N25" s="10">
        <f t="shared" si="22"/>
        <v>3.211495909322144</v>
      </c>
      <c r="O25" s="12">
        <f>H18/N25</f>
        <v>0.34681428789915192</v>
      </c>
      <c r="P25" s="12">
        <f>$D$2*B4/100/(1+G18)</f>
        <v>0.82600651571444983</v>
      </c>
      <c r="Q25" s="10">
        <f t="shared" si="24"/>
        <v>9.3993484285550544E-2</v>
      </c>
      <c r="R25" s="10">
        <f t="shared" si="25"/>
        <v>-1.0388045741755478E-2</v>
      </c>
      <c r="S25" s="10">
        <f t="shared" si="26"/>
        <v>0.93038804574175582</v>
      </c>
    </row>
    <row r="26" spans="1:19" x14ac:dyDescent="0.25">
      <c r="P26" s="13">
        <f>SUM(P23:P25)</f>
        <v>1.6727637909973296</v>
      </c>
      <c r="Q26" s="13">
        <f>SUM(Q23:Q25)</f>
        <v>0.16723620900266972</v>
      </c>
      <c r="R26" s="23">
        <f>SUM(R23:R25)</f>
        <v>-3.6302482286284334E-2</v>
      </c>
      <c r="S26" s="23">
        <f>SUM(S23:S25)</f>
        <v>1.8763024822862837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0.38013741763598397</v>
      </c>
      <c r="C30" s="4">
        <f>B30*C2</f>
        <v>2.0941612627970256</v>
      </c>
      <c r="D30" s="4">
        <f>S23/$S$26</f>
        <v>0.17079687393807655</v>
      </c>
      <c r="E30" s="4">
        <f>D30*C2</f>
        <v>0.94091289258573896</v>
      </c>
      <c r="F30" s="4">
        <f>G16*R23</f>
        <v>-9.8786228021483934E-4</v>
      </c>
      <c r="G30" s="4">
        <f>F30/$F$33</f>
        <v>0.29844262156828122</v>
      </c>
      <c r="H30" s="4">
        <f>C2*G30</f>
        <v>1.6441080205747289</v>
      </c>
      <c r="I30" s="4">
        <f>J23*S23</f>
        <v>58.771806184795494</v>
      </c>
      <c r="J30" s="4">
        <f>I30/$I$33</f>
        <v>0.29221633418148296</v>
      </c>
      <c r="K30" s="4">
        <f>C2*J30</f>
        <v>1.6098076616740944</v>
      </c>
      <c r="L30" s="4">
        <f>E23*S23</f>
        <v>2.5327116928476747</v>
      </c>
      <c r="M30" s="4">
        <f>L30/$L$33</f>
        <v>0.22191412107195815</v>
      </c>
      <c r="N30" s="4">
        <f>C2*M30</f>
        <v>1.2225156863183597</v>
      </c>
    </row>
    <row r="31" spans="1:19" x14ac:dyDescent="0.25">
      <c r="A31" s="4">
        <v>2</v>
      </c>
      <c r="B31" s="4">
        <f>R24/$R$26</f>
        <v>0.33371009119731004</v>
      </c>
      <c r="C31" s="4">
        <f t="shared" ref="C31" si="27">B31*C3</f>
        <v>1.3983518864606366</v>
      </c>
      <c r="D31" s="4">
        <f t="shared" ref="D31:D32" si="28">S24/$S$26</f>
        <v>0.33334062280068305</v>
      </c>
      <c r="E31" s="4">
        <f t="shared" ref="E31:E32" si="29">D31*C3</f>
        <v>1.3968036958513645</v>
      </c>
      <c r="F31" s="4">
        <f t="shared" ref="F31:F32" si="30">G17*R24</f>
        <v>-1.1401119331130665E-3</v>
      </c>
      <c r="G31" s="4">
        <f t="shared" ref="G31:G32" si="31">F31/$F$33</f>
        <v>0.3444386945572469</v>
      </c>
      <c r="H31" s="4">
        <f t="shared" ref="H31:H32" si="32">C3*G31</f>
        <v>1.4433081618121821</v>
      </c>
      <c r="I31" s="4">
        <f t="shared" ref="I31:I32" si="33">J24*S24</f>
        <v>69.25564530159204</v>
      </c>
      <c r="J31" s="4">
        <f t="shared" ref="J31:J32" si="34">I31/$I$33</f>
        <v>0.34434250204547612</v>
      </c>
      <c r="K31" s="4">
        <f t="shared" ref="K31:K32" si="35">C3*J31</f>
        <v>1.4429050844589757</v>
      </c>
      <c r="L31" s="4">
        <f t="shared" ref="L31:L32" si="36">E24*S24</f>
        <v>3.9095691931426488</v>
      </c>
      <c r="M31" s="4">
        <f t="shared" ref="M31:M32" si="37">L31/$L$33</f>
        <v>0.34255324588120617</v>
      </c>
      <c r="N31" s="4">
        <f t="shared" ref="N31:N32" si="38">C3*M31</f>
        <v>1.4354075295492896</v>
      </c>
    </row>
    <row r="32" spans="1:19" x14ac:dyDescent="0.25">
      <c r="A32" s="4">
        <v>3</v>
      </c>
      <c r="B32" s="4">
        <f t="shared" ref="B32" si="39">R25/$R$26</f>
        <v>0.28615249116670599</v>
      </c>
      <c r="C32" s="4">
        <f>B32*C4</f>
        <v>0.99168151428284235</v>
      </c>
      <c r="D32" s="4">
        <f t="shared" si="28"/>
        <v>0.49586250326124043</v>
      </c>
      <c r="E32" s="4">
        <f t="shared" si="29"/>
        <v>1.7184462595634453</v>
      </c>
      <c r="F32" s="4">
        <f t="shared" si="30"/>
        <v>-1.1820834286527804E-3</v>
      </c>
      <c r="G32" s="4">
        <f t="shared" si="31"/>
        <v>0.35711868387447182</v>
      </c>
      <c r="H32" s="4">
        <f t="shared" si="32"/>
        <v>1.2376198290617475</v>
      </c>
      <c r="I32" s="4">
        <f t="shared" si="33"/>
        <v>73.096850306731497</v>
      </c>
      <c r="J32" s="4">
        <f t="shared" si="34"/>
        <v>0.36344116377304103</v>
      </c>
      <c r="K32" s="4">
        <f t="shared" si="35"/>
        <v>1.2595308262865916</v>
      </c>
      <c r="L32" s="4">
        <f t="shared" si="36"/>
        <v>4.9707453811682889</v>
      </c>
      <c r="M32" s="4">
        <f t="shared" si="37"/>
        <v>0.4355326330468357</v>
      </c>
      <c r="N32" s="4">
        <f t="shared" si="38"/>
        <v>1.5093688658745896</v>
      </c>
    </row>
    <row r="33" spans="1:14" x14ac:dyDescent="0.25">
      <c r="C33" s="11">
        <f>SUM(C30:C32)</f>
        <v>4.4841946635405048</v>
      </c>
      <c r="E33" s="11">
        <f>SUM(E30:E32)</f>
        <v>4.0561628480005485</v>
      </c>
      <c r="F33" s="11">
        <f>SUM(F30:F32)</f>
        <v>-3.3100576419806864E-3</v>
      </c>
      <c r="H33" s="11">
        <f>SUM(H30:H32)</f>
        <v>4.3250360114486588</v>
      </c>
      <c r="I33" s="11">
        <f>SUM(I30:I32)</f>
        <v>201.124301793119</v>
      </c>
      <c r="K33" s="11">
        <f>SUM(K30:K32)</f>
        <v>4.3122435724196615</v>
      </c>
      <c r="L33" s="11">
        <f>SUM(L30:L32)</f>
        <v>11.413026267158612</v>
      </c>
      <c r="N33" s="11">
        <f>SUM(N30:N32)</f>
        <v>4.1672920817422394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Проверка_пример!F62</f>
        <v>24.662358303425428</v>
      </c>
      <c r="C36">
        <f>$C$43*B36^2+$B$43*B36+$A$43</f>
        <v>0.40744677474290802</v>
      </c>
      <c r="D36" s="1">
        <f>1/C33</f>
        <v>0.22300548371163886</v>
      </c>
      <c r="E36" s="15">
        <f>ABS(D36-C36)/C36*100</f>
        <v>45.267579096103653</v>
      </c>
      <c r="F36">
        <v>24.687945262837964</v>
      </c>
      <c r="G36">
        <f>$C$43*F36^2+$B$43*F36+$A$43</f>
        <v>0.407828916758468</v>
      </c>
    </row>
    <row r="37" spans="1:14" x14ac:dyDescent="0.25">
      <c r="A37">
        <v>1</v>
      </c>
      <c r="B37">
        <f>Проверка_пример!F63</f>
        <v>27.646354623720409</v>
      </c>
      <c r="C37">
        <f t="shared" ref="C37:C40" si="40">$C$43*B37^2+$B$43*B37+$A$43</f>
        <v>0.45289563863525484</v>
      </c>
      <c r="D37" s="1">
        <f>1/H33</f>
        <v>0.23121194768157613</v>
      </c>
      <c r="E37" s="15">
        <f t="shared" ref="E37:E40" si="41">ABS(D37-C37)/C37*100</f>
        <v>48.948073693466156</v>
      </c>
      <c r="F37">
        <v>27.649302703984389</v>
      </c>
      <c r="G37">
        <f t="shared" ref="G37:G40" si="42">$C$43*F37^2+$B$43*F37+$A$43</f>
        <v>0.4529414210414997</v>
      </c>
    </row>
    <row r="38" spans="1:14" x14ac:dyDescent="0.25">
      <c r="A38">
        <v>2</v>
      </c>
      <c r="B38">
        <f>Проверка_пример!F64</f>
        <v>28.906653234394238</v>
      </c>
      <c r="C38">
        <f t="shared" si="40"/>
        <v>0.4726259924652938</v>
      </c>
      <c r="D38" s="1">
        <f>1/K33</f>
        <v>0.23189784695739848</v>
      </c>
      <c r="E38" s="15">
        <f t="shared" si="41"/>
        <v>50.934174028859111</v>
      </c>
      <c r="F38">
        <v>29.790292121010744</v>
      </c>
      <c r="G38">
        <f t="shared" si="42"/>
        <v>0.48664907167562288</v>
      </c>
    </row>
    <row r="39" spans="1:14" x14ac:dyDescent="0.25">
      <c r="A39">
        <v>3</v>
      </c>
      <c r="B39">
        <f>Проверка_пример!F65</f>
        <v>33.58665236515273</v>
      </c>
      <c r="C39">
        <f t="shared" si="40"/>
        <v>0.54867284536128924</v>
      </c>
      <c r="D39" s="1">
        <f>1/N33</f>
        <v>0.2399639814980104</v>
      </c>
      <c r="E39" s="15">
        <f t="shared" si="41"/>
        <v>56.264651417184808</v>
      </c>
      <c r="F39">
        <v>34.07865607267059</v>
      </c>
      <c r="G39">
        <f t="shared" si="42"/>
        <v>0.55692204069864271</v>
      </c>
    </row>
    <row r="40" spans="1:14" x14ac:dyDescent="0.25">
      <c r="A40">
        <v>4</v>
      </c>
      <c r="B40">
        <f>Проверка_пример!F68</f>
        <v>39.298818655936145</v>
      </c>
      <c r="C40">
        <f t="shared" si="40"/>
        <v>0.64742790133457695</v>
      </c>
      <c r="D40" s="1">
        <f>1/E33</f>
        <v>0.24653842497791764</v>
      </c>
      <c r="E40" s="15">
        <f t="shared" si="41"/>
        <v>61.920327426464759</v>
      </c>
      <c r="F40">
        <v>38.613143767319194</v>
      </c>
      <c r="G40">
        <f t="shared" si="42"/>
        <v>0.63522892483275806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-2.7576498026762635E-2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-0.12261644336890506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-0.31906914486721993</v>
      </c>
    </row>
    <row r="51" spans="1:5" x14ac:dyDescent="0.25">
      <c r="C51" s="28">
        <f>SUM(C48:C50)</f>
        <v>1.8399999999999994</v>
      </c>
      <c r="E51" s="28">
        <f>SUM(E48:E50)</f>
        <v>-0.46926208626288762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-5.6684741381596062</v>
      </c>
      <c r="C54" s="4">
        <f>$D$2*B2/100/(1+$B$54*O23)</f>
        <v>0.62550345165251386</v>
      </c>
      <c r="D54" s="27">
        <f>C57-$E$2</f>
        <v>-9.4305133470060483</v>
      </c>
      <c r="E54" s="4">
        <f>-O23*$D$2*B2/100/((1+$B$54*O23)^2)</f>
        <v>-0.11472693455691672</v>
      </c>
    </row>
    <row r="55" spans="1:5" x14ac:dyDescent="0.25">
      <c r="A55" s="4">
        <v>2</v>
      </c>
      <c r="C55" s="4">
        <f t="shared" ref="C55:C56" si="45">$D$2*B3/100/(1+$B$54*O24)</f>
        <v>-4.6035449588713631</v>
      </c>
      <c r="E55" s="4">
        <f t="shared" ref="E55:E56" si="46">-O24*$D$2*B3/100/((1+$B$54*O24)^2)</f>
        <v>-6.907809558057572</v>
      </c>
    </row>
    <row r="56" spans="1:5" x14ac:dyDescent="0.25">
      <c r="A56" s="4">
        <v>3</v>
      </c>
      <c r="C56" s="4">
        <f t="shared" si="45"/>
        <v>-0.95247183978719951</v>
      </c>
      <c r="E56" s="4">
        <f t="shared" si="46"/>
        <v>-0.34199002786643806</v>
      </c>
    </row>
    <row r="57" spans="1:5" x14ac:dyDescent="0.25">
      <c r="C57" s="28">
        <f>SUM(C54:C56)</f>
        <v>-4.9305133470060492</v>
      </c>
      <c r="E57" s="28">
        <f>SUM(E54:E56)</f>
        <v>-7.3645265204809265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-6.9490063381292257</v>
      </c>
      <c r="C60" s="4">
        <f>$D$2*B2/100/(1+$B$60*O23)</f>
        <v>0.81751185826491934</v>
      </c>
      <c r="D60" s="27">
        <f>C63-$E$2</f>
        <v>-5.9107152268839087</v>
      </c>
      <c r="E60" s="4">
        <f>-O23*$D$2*B2/100/((1+$B$60*O23)^2)</f>
        <v>-0.19597202958185997</v>
      </c>
    </row>
    <row r="61" spans="1:5" x14ac:dyDescent="0.25">
      <c r="A61" s="4">
        <v>2</v>
      </c>
      <c r="C61" s="4">
        <f t="shared" ref="C61:C62" si="47">$D$2*B3/100/(1+$B$60*O24)</f>
        <v>-1.5757516109991776</v>
      </c>
      <c r="E61" s="4">
        <f t="shared" ref="E61:E62" si="48">-O24*$D$2*B3/100/((1+$B$60*O24)^2)</f>
        <v>-0.80934017283415927</v>
      </c>
    </row>
    <row r="62" spans="1:5" x14ac:dyDescent="0.25">
      <c r="A62" s="4">
        <v>3</v>
      </c>
      <c r="C62" s="4">
        <f t="shared" si="47"/>
        <v>-0.65247547414965024</v>
      </c>
      <c r="E62" s="4">
        <f t="shared" si="48"/>
        <v>-0.16048614201247829</v>
      </c>
    </row>
    <row r="63" spans="1:5" x14ac:dyDescent="0.25">
      <c r="C63" s="28">
        <f>SUM(C60:C62)</f>
        <v>-1.4107152268839085</v>
      </c>
      <c r="E63" s="28">
        <f>SUM(E60:E62)</f>
        <v>-1.1657983444284976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-12.019107230905398</v>
      </c>
      <c r="C66" s="4">
        <f>$D$2*B2/100/(1+$B$66*O23)</f>
        <v>-3.7954479296659307</v>
      </c>
      <c r="D66" s="27">
        <f>C69-$E$2</f>
        <v>-9.0230246664933134</v>
      </c>
      <c r="E66" s="4">
        <f>-O23*$D$2*B2/100/((1+$B$66*O23)^2)</f>
        <v>-4.2240791156779949</v>
      </c>
    </row>
    <row r="67" spans="1:5" x14ac:dyDescent="0.25">
      <c r="A67" s="4">
        <v>2</v>
      </c>
      <c r="C67" s="4">
        <f t="shared" ref="C67:C68" si="49">$D$2*B3/100/(1+$B$66*O24)</f>
        <v>-0.4372091862635763</v>
      </c>
      <c r="E67" s="4">
        <f t="shared" ref="E67:E68" si="50">-O24*$D$2*B3/100/((1+$B$66*O24)^2)</f>
        <v>-6.2306611768100643E-2</v>
      </c>
    </row>
    <row r="68" spans="1:5" x14ac:dyDescent="0.25">
      <c r="A68" s="4">
        <v>3</v>
      </c>
      <c r="C68" s="4">
        <f t="shared" si="49"/>
        <v>-0.29036755056380492</v>
      </c>
      <c r="E68" s="4">
        <f t="shared" si="50"/>
        <v>-3.178376315340932E-2</v>
      </c>
    </row>
    <row r="69" spans="1:5" x14ac:dyDescent="0.25">
      <c r="C69" s="28">
        <f>SUM(C66:C68)</f>
        <v>-4.5230246664933125</v>
      </c>
      <c r="E69" s="28">
        <f>SUM(E66:E68)</f>
        <v>-4.3181694905995052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-14.108655750512167</v>
      </c>
      <c r="C72" s="4">
        <f>$D$2*B2/100/(1+$B$72*O23)</f>
        <v>-1.1413070592784313</v>
      </c>
      <c r="D72" s="27">
        <f>C75-$E$2</f>
        <v>-6.2145133441487364</v>
      </c>
      <c r="E72" s="4">
        <f>-O23*$D$2*B2/100/((1+$B$72*O23)^2)</f>
        <v>-0.38195392346387214</v>
      </c>
    </row>
    <row r="73" spans="1:5" x14ac:dyDescent="0.25">
      <c r="A73" s="4">
        <v>2</v>
      </c>
      <c r="C73" s="4">
        <f t="shared" ref="C73:C74" si="51">$D$2*B3/100/(1+$B$72*O24)</f>
        <v>-0.33688974445624625</v>
      </c>
      <c r="E73" s="4">
        <f t="shared" ref="E73:E74" si="52">-O24*$D$2*B3/100/((1+$B$72*O24)^2)</f>
        <v>-3.6993988660349114E-2</v>
      </c>
    </row>
    <row r="74" spans="1:5" x14ac:dyDescent="0.25">
      <c r="A74" s="4">
        <v>3</v>
      </c>
      <c r="C74" s="4">
        <f t="shared" si="51"/>
        <v>-0.23631654041405903</v>
      </c>
      <c r="E74" s="4">
        <f t="shared" si="52"/>
        <v>-2.1052195475375977E-2</v>
      </c>
    </row>
    <row r="75" spans="1:5" x14ac:dyDescent="0.25">
      <c r="C75" s="28">
        <f>SUM(C72:C74)</f>
        <v>-1.7145133441487366</v>
      </c>
      <c r="E75" s="28">
        <f>SUM(E72:E74)</f>
        <v>-0.44000010759959718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-28.232546260566274</v>
      </c>
      <c r="C78" s="4">
        <f>$D$2*B2/100/(1+$B$78*O23)</f>
        <v>-0.19929395659992538</v>
      </c>
      <c r="D78" s="27">
        <f>C81-$E$2</f>
        <v>-4.9360055210178455</v>
      </c>
      <c r="E78" s="4">
        <f>-O23*$D$2*B2/100/((1+$B$78*O23)^2)</f>
        <v>-1.1646467716179476E-2</v>
      </c>
    </row>
    <row r="79" spans="1:5" x14ac:dyDescent="0.25">
      <c r="A79" s="4">
        <v>2</v>
      </c>
      <c r="C79" s="4">
        <f t="shared" ref="C79:C80" si="53">$D$2*B3/100/(1+$B$78*O24)</f>
        <v>-0.13206444075548127</v>
      </c>
      <c r="E79" s="4">
        <f t="shared" ref="E79:E80" si="54">-O24*$D$2*B3/100/((1+$B$78*O24)^2)</f>
        <v>-5.6849594520977523E-3</v>
      </c>
    </row>
    <row r="80" spans="1:5" x14ac:dyDescent="0.25">
      <c r="A80" s="4">
        <v>3</v>
      </c>
      <c r="C80" s="4">
        <f t="shared" si="53"/>
        <v>-0.1046471236624391</v>
      </c>
      <c r="E80" s="4">
        <f t="shared" si="54"/>
        <v>-4.1282286666232499E-3</v>
      </c>
    </row>
    <row r="81" spans="1:5" x14ac:dyDescent="0.25">
      <c r="C81" s="28">
        <f>SUM(C78:C80)</f>
        <v>-0.43600552101784573</v>
      </c>
      <c r="E81" s="28">
        <f>SUM(E78:E80)</f>
        <v>-2.145965583490048E-2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-258.24581203672437</v>
      </c>
      <c r="C84" s="4">
        <f>$D$2*B2/100/(1+$B$84*O23)</f>
        <v>-1.3799931870084178E-2</v>
      </c>
      <c r="D84" s="29">
        <f>C87-$E$2</f>
        <v>-4.5363024822862847</v>
      </c>
      <c r="E84" s="4">
        <f>-O23*$D$2*B2/100/((1+$B$84*O23)^2)</f>
        <v>-5.5841857123151083E-5</v>
      </c>
    </row>
    <row r="85" spans="1:5" x14ac:dyDescent="0.25">
      <c r="A85" s="4">
        <v>2</v>
      </c>
      <c r="C85" s="4">
        <f t="shared" ref="C85:C86" si="55">$D$2*B3/100/(1+$B$84*O24)</f>
        <v>-1.2114504674444677E-2</v>
      </c>
      <c r="E85" s="4">
        <f t="shared" ref="E85:E86" si="56">-O24*$D$2*B3/100/((1+$B$84*O24)^2)</f>
        <v>-4.7837326694893824E-5</v>
      </c>
    </row>
    <row r="86" spans="1:5" x14ac:dyDescent="0.25">
      <c r="A86" s="4">
        <v>3</v>
      </c>
      <c r="C86" s="4">
        <f t="shared" si="55"/>
        <v>-1.0388045741755478E-2</v>
      </c>
      <c r="E86" s="4">
        <f t="shared" si="56"/>
        <v>-4.0679617459961763E-5</v>
      </c>
    </row>
    <row r="87" spans="1:5" x14ac:dyDescent="0.25">
      <c r="C87" s="28">
        <f>SUM(C84:C86)</f>
        <v>-3.6302482286284334E-2</v>
      </c>
      <c r="E87" s="28">
        <f>SUM(E84:E86)</f>
        <v>-1.4435880127800665E-4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-1.145595090074693E-2</v>
      </c>
      <c r="I2" s="22">
        <f>S26</f>
        <v>1.8514559509007462</v>
      </c>
      <c r="J2" s="5">
        <f>SUM(H2:I2)</f>
        <v>1.8399999999999992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Лист3!D7</f>
        <v>0</v>
      </c>
      <c r="C7" s="10">
        <f>Лист3!E7</f>
        <v>-3.6302482286284334E-2</v>
      </c>
      <c r="D7" s="4">
        <f>B7</f>
        <v>0</v>
      </c>
      <c r="E7" s="4">
        <f>H2</f>
        <v>-1.145595090074693E-2</v>
      </c>
    </row>
    <row r="8" spans="1:15" x14ac:dyDescent="0.25">
      <c r="A8" s="4">
        <v>1</v>
      </c>
      <c r="B8" s="10">
        <f>Лист3!D8</f>
        <v>-0.14520992914513733</v>
      </c>
      <c r="C8" s="10">
        <f>Лист3!E8</f>
        <v>-3.3100576419806864E-3</v>
      </c>
      <c r="D8" s="4">
        <f>I19</f>
        <v>-4.5823803602987719E-2</v>
      </c>
      <c r="E8" s="4">
        <f>J19</f>
        <v>-5.1821492686040843E-4</v>
      </c>
    </row>
    <row r="9" spans="1:15" x14ac:dyDescent="0.25">
      <c r="A9" s="4">
        <v>2</v>
      </c>
      <c r="B9" s="10">
        <f>Лист3!D9</f>
        <v>-3.9612539928265023E-2</v>
      </c>
      <c r="C9" s="10">
        <f>Лист3!E9</f>
        <v>201.124301793119</v>
      </c>
      <c r="D9" s="10">
        <f>K19</f>
        <v>-1.1974165827607337E-2</v>
      </c>
      <c r="E9" s="10">
        <f>N19</f>
        <v>448.80926959535998</v>
      </c>
    </row>
    <row r="10" spans="1:15" x14ac:dyDescent="0.25">
      <c r="A10" s="4">
        <v>3</v>
      </c>
      <c r="B10" s="10">
        <f>Лист3!D10</f>
        <v>199.24799931083277</v>
      </c>
      <c r="C10" s="10">
        <f>Лист3!E10</f>
        <v>11.413026267158612</v>
      </c>
      <c r="D10" s="10">
        <f>M19</f>
        <v>446.95781364445924</v>
      </c>
      <c r="E10" s="10">
        <f>L19</f>
        <v>11.041470251109818</v>
      </c>
    </row>
    <row r="11" spans="1:15" x14ac:dyDescent="0.25">
      <c r="A11" s="4">
        <v>4</v>
      </c>
      <c r="B11" s="10">
        <f>Лист3!D11</f>
        <v>18</v>
      </c>
      <c r="C11" s="10">
        <f>Лист3!E11</f>
        <v>1.8763024822862837</v>
      </c>
      <c r="D11" s="4">
        <f>B11</f>
        <v>18</v>
      </c>
      <c r="E11" s="10">
        <f>I2</f>
        <v>1.8514559509007462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0.46744877659218931</v>
      </c>
      <c r="E16" s="10">
        <f>$D$16*C2</f>
        <v>2.5751559169548046</v>
      </c>
      <c r="F16" s="10">
        <f>$C$8/(E16*$B$8)</f>
        <v>8.8518839986200196E-3</v>
      </c>
      <c r="G16" s="10">
        <f>F16*C16</f>
        <v>3.5407535994480079E-2</v>
      </c>
      <c r="H16" s="10">
        <f>G16+1</f>
        <v>1.0354075359944801</v>
      </c>
      <c r="I16" s="10">
        <f>C16*R23</f>
        <v>-1.7079034998853704E-2</v>
      </c>
      <c r="J16" s="10">
        <f>G16*R23</f>
        <v>-1.5118163661822438E-4</v>
      </c>
      <c r="K16" s="10">
        <f>H16*R23</f>
        <v>-4.4209403863316506E-3</v>
      </c>
      <c r="L16" s="10">
        <f>E23*S23</f>
        <v>2.4101329365989201</v>
      </c>
      <c r="M16" s="10">
        <f>I23*S23</f>
        <v>129.19380880292624</v>
      </c>
      <c r="N16" s="10">
        <f>J23*S23</f>
        <v>129.50474522834261</v>
      </c>
      <c r="O16" s="10">
        <f>N23*S23</f>
        <v>-6.8586298756457664E-2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1.9587597013508398</v>
      </c>
      <c r="F17" s="10">
        <f t="shared" ref="F17:F18" si="2">$C$8/(E17*$B$8)</f>
        <v>1.1637456825114158E-2</v>
      </c>
      <c r="G17" s="10">
        <f t="shared" ref="G17:G18" si="3">F17*C17</f>
        <v>4.6549827300456634E-2</v>
      </c>
      <c r="H17" s="10">
        <f t="shared" ref="H17:H18" si="4">G17+1</f>
        <v>1.0465498273004565</v>
      </c>
      <c r="I17" s="10">
        <f t="shared" ref="I17:I18" si="5">C17*R24</f>
        <v>-1.5383642553492081E-2</v>
      </c>
      <c r="J17" s="10">
        <f t="shared" ref="J17:J18" si="6">G17*R24</f>
        <v>-1.7902647602925303E-4</v>
      </c>
      <c r="K17" s="10">
        <f t="shared" ref="K17:K18" si="7">H17*R24</f>
        <v>-4.0249371144022734E-3</v>
      </c>
      <c r="L17" s="10">
        <f t="shared" ref="L17:L18" si="8">E24*S24</f>
        <v>3.7865309629561414</v>
      </c>
      <c r="M17" s="10">
        <f t="shared" ref="M17:M18" si="9">I24*S24</f>
        <v>154.39024198350276</v>
      </c>
      <c r="N17" s="10">
        <f t="shared" ref="N17:N18" si="10">J24*S24</f>
        <v>155.00742122747445</v>
      </c>
      <c r="O17" s="10">
        <f t="shared" ref="O17:O18" si="11">N24*S24</f>
        <v>-6.2442719258969832E-2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1.6199764983018952</v>
      </c>
      <c r="F18" s="10">
        <f t="shared" si="2"/>
        <v>1.407118034066435E-2</v>
      </c>
      <c r="G18" s="10">
        <f t="shared" si="3"/>
        <v>5.62847213626574E-2</v>
      </c>
      <c r="H18" s="10">
        <f t="shared" si="4"/>
        <v>1.0562847213626574</v>
      </c>
      <c r="I18" s="10">
        <f t="shared" si="5"/>
        <v>-1.3361126050641927E-2</v>
      </c>
      <c r="J18" s="10">
        <f t="shared" si="6"/>
        <v>-1.8800681421293099E-4</v>
      </c>
      <c r="K18" s="10">
        <f t="shared" si="7"/>
        <v>-3.528288326873413E-3</v>
      </c>
      <c r="L18" s="10">
        <f t="shared" si="8"/>
        <v>4.8448063515547553</v>
      </c>
      <c r="M18" s="10">
        <f t="shared" si="9"/>
        <v>163.37376285803026</v>
      </c>
      <c r="N18" s="10">
        <f t="shared" si="10"/>
        <v>164.29710313954291</v>
      </c>
      <c r="O18" s="10">
        <f t="shared" si="11"/>
        <v>-5.4737729111669645E-2</v>
      </c>
    </row>
    <row r="19" spans="1:19" x14ac:dyDescent="0.25">
      <c r="I19" s="11">
        <f t="shared" ref="I19:O19" si="12">SUM(I16:I18)</f>
        <v>-4.5823803602987719E-2</v>
      </c>
      <c r="J19" s="13">
        <f t="shared" si="12"/>
        <v>-5.1821492686040843E-4</v>
      </c>
      <c r="K19" s="13">
        <f t="shared" si="12"/>
        <v>-1.1974165827607337E-2</v>
      </c>
      <c r="L19" s="13">
        <f t="shared" si="12"/>
        <v>11.041470251109818</v>
      </c>
      <c r="M19" s="13">
        <f t="shared" si="12"/>
        <v>446.95781364445924</v>
      </c>
      <c r="N19" s="13">
        <f t="shared" si="12"/>
        <v>448.80926959535998</v>
      </c>
      <c r="O19" s="13">
        <f t="shared" si="12"/>
        <v>-0.18576674712709712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3.4881241805574725</v>
      </c>
      <c r="D23" s="10">
        <f>C23*$B$11/$G$2</f>
        <v>6.7512080914015593</v>
      </c>
      <c r="E23" s="10">
        <f>D23+1</f>
        <v>7.7512080914015593</v>
      </c>
      <c r="F23" s="10">
        <f>C39</f>
        <v>0.55736289077983492</v>
      </c>
      <c r="G23" s="10">
        <f>$F$23*C2</f>
        <v>3.0704890417007227</v>
      </c>
      <c r="H23" s="10">
        <f>G23*$B$10/$C$10</f>
        <v>53.604432702056343</v>
      </c>
      <c r="I23" s="10">
        <f>H23*E23</f>
        <v>415.49911249516947</v>
      </c>
      <c r="J23" s="10">
        <f>I23+1</f>
        <v>416.49911249516947</v>
      </c>
      <c r="K23" s="10">
        <f>C38</f>
        <v>0.48810588376093489</v>
      </c>
      <c r="L23" s="10">
        <f>$K$23*C2</f>
        <v>2.6889550633352286</v>
      </c>
      <c r="M23" s="10">
        <f>L23*$B$9/$C$9</f>
        <v>-5.296045224870053E-4</v>
      </c>
      <c r="N23" s="10">
        <f>M23*J23</f>
        <v>-0.22057981358926573</v>
      </c>
      <c r="O23" s="10">
        <f>H16/N23</f>
        <v>-4.6940267069156096</v>
      </c>
      <c r="P23" s="10">
        <f>$D$2*B2/100/(1+G16)</f>
        <v>0.29617967419188379</v>
      </c>
      <c r="Q23" s="10">
        <f>$D$2*B2/100-P23</f>
        <v>1.0486992474782519E-2</v>
      </c>
      <c r="R23" s="10">
        <f>$D$2*B2/100/(1+$B$84*O23)</f>
        <v>-4.2697587497134261E-3</v>
      </c>
      <c r="S23" s="10">
        <f>$B$84*O23*R23</f>
        <v>0.31093642541637972</v>
      </c>
    </row>
    <row r="24" spans="1:19" x14ac:dyDescent="0.25">
      <c r="A24" s="4">
        <v>2</v>
      </c>
      <c r="C24" s="10">
        <f t="shared" ref="C24:C25" si="13">$B$23*C3</f>
        <v>2.6531974367839064</v>
      </c>
      <c r="D24" s="10">
        <f t="shared" ref="D24:D25" si="14">C24*$B$11/$G$2</f>
        <v>5.1352208453882051</v>
      </c>
      <c r="E24" s="10">
        <f t="shared" ref="E24:E25" si="15">D24+1</f>
        <v>6.1352208453882051</v>
      </c>
      <c r="G24" s="10">
        <f t="shared" ref="G24:G25" si="16">$F$23*C3</f>
        <v>2.3355285630374079</v>
      </c>
      <c r="H24" s="10">
        <f t="shared" ref="H24:H25" si="17">G24*$B$10/$C$10</f>
        <v>40.77353215751085</v>
      </c>
      <c r="I24" s="10">
        <f t="shared" ref="I24:I25" si="18">H24*E24</f>
        <v>250.15462443286688</v>
      </c>
      <c r="J24" s="10">
        <f t="shared" ref="J24:J25" si="19">I24+1</f>
        <v>251.15462443286688</v>
      </c>
      <c r="L24" s="10">
        <f t="shared" ref="L24:L25" si="20">$K$23*C3</f>
        <v>2.0453195793413315</v>
      </c>
      <c r="M24" s="10">
        <f t="shared" ref="M24:M25" si="21">L24*$B$9/$C$9</f>
        <v>-4.028369658981341E-4</v>
      </c>
      <c r="N24" s="10">
        <f t="shared" ref="N24:N25" si="22">M24*J24</f>
        <v>-0.10117436687782147</v>
      </c>
      <c r="O24" s="12">
        <f t="shared" ref="O24" si="23">H17/N24</f>
        <v>-10.344021510549938</v>
      </c>
      <c r="P24" s="12">
        <f>$D$2*B3/100/(1+G17)</f>
        <v>0.58605268218848916</v>
      </c>
      <c r="Q24" s="10">
        <f t="shared" ref="Q24:Q25" si="24">$D$2*B3/100-P24</f>
        <v>2.728065114484346E-2</v>
      </c>
      <c r="R24" s="10">
        <f t="shared" ref="R24:R25" si="25">$D$2*B3/100/(1+$B$84*O24)</f>
        <v>-3.8459106383730204E-3</v>
      </c>
      <c r="S24" s="10">
        <f t="shared" ref="S24:S25" si="26">$B$84*O24*R24</f>
        <v>0.61717924397170565</v>
      </c>
    </row>
    <row r="25" spans="1:19" x14ac:dyDescent="0.25">
      <c r="A25" s="4">
        <v>3</v>
      </c>
      <c r="C25" s="10">
        <f t="shared" si="13"/>
        <v>2.1943056567789307</v>
      </c>
      <c r="D25" s="10">
        <f t="shared" si="14"/>
        <v>4.2470432066688977</v>
      </c>
      <c r="E25" s="10">
        <f t="shared" si="15"/>
        <v>5.2470432066688977</v>
      </c>
      <c r="G25" s="10">
        <f t="shared" si="16"/>
        <v>1.9315801630103691</v>
      </c>
      <c r="H25" s="10">
        <f t="shared" si="17"/>
        <v>33.721422695378052</v>
      </c>
      <c r="I25" s="10">
        <f t="shared" si="18"/>
        <v>176.9377618729938</v>
      </c>
      <c r="J25" s="10">
        <f t="shared" si="19"/>
        <v>177.9377618729938</v>
      </c>
      <c r="L25" s="10">
        <f t="shared" si="20"/>
        <v>1.6915651510313601</v>
      </c>
      <c r="M25" s="10">
        <f t="shared" si="21"/>
        <v>-3.3316308118457266E-4</v>
      </c>
      <c r="N25" s="10">
        <f t="shared" si="22"/>
        <v>-5.9282293004693391E-2</v>
      </c>
      <c r="O25" s="12">
        <f>H18/N25</f>
        <v>-17.817878962256589</v>
      </c>
      <c r="P25" s="12">
        <f>$D$2*B4/100/(1+G18)</f>
        <v>0.87097728613659842</v>
      </c>
      <c r="Q25" s="10">
        <f t="shared" si="24"/>
        <v>4.9022713863401957E-2</v>
      </c>
      <c r="R25" s="10">
        <f t="shared" si="25"/>
        <v>-3.3402815126604818E-3</v>
      </c>
      <c r="S25" s="10">
        <f t="shared" si="26"/>
        <v>0.9233402815126609</v>
      </c>
    </row>
    <row r="26" spans="1:19" x14ac:dyDescent="0.25">
      <c r="P26" s="13">
        <f>SUM(P23:P25)</f>
        <v>1.7532096425169712</v>
      </c>
      <c r="Q26" s="13">
        <f>SUM(Q23:Q25)</f>
        <v>8.6790357483027936E-2</v>
      </c>
      <c r="R26" s="23">
        <f>SUM(R23:R25)</f>
        <v>-1.145595090074693E-2</v>
      </c>
      <c r="S26" s="23">
        <f>SUM(S23:S25)</f>
        <v>1.8514559509007462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0.37271098547000908</v>
      </c>
      <c r="C30" s="4">
        <f>B30*C2</f>
        <v>2.0532493560989402</v>
      </c>
      <c r="D30" s="4">
        <f>S23/$S$26</f>
        <v>0.16794157336830345</v>
      </c>
      <c r="E30" s="4">
        <f>D30*C2</f>
        <v>0.92518316020620517</v>
      </c>
      <c r="F30" s="4">
        <f>G16*R23</f>
        <v>-1.5118163661822438E-4</v>
      </c>
      <c r="G30" s="4">
        <f>F30/$F$33</f>
        <v>0.29173539545484412</v>
      </c>
      <c r="H30" s="4">
        <f>C2*G30</f>
        <v>1.6071581901819971</v>
      </c>
      <c r="I30" s="4">
        <f>J23*S23</f>
        <v>129.50474522834261</v>
      </c>
      <c r="J30" s="4">
        <f>I30/$I$33</f>
        <v>0.28855185042212306</v>
      </c>
      <c r="K30" s="4">
        <f>C2*J30</f>
        <v>1.5896201726741326</v>
      </c>
      <c r="L30" s="4">
        <f>E23*S23</f>
        <v>2.4101329365989201</v>
      </c>
      <c r="M30" s="4">
        <f>L30/$L$33</f>
        <v>0.21828007337670172</v>
      </c>
      <c r="N30" s="4">
        <f>C2*M30</f>
        <v>1.2024958683328271</v>
      </c>
    </row>
    <row r="31" spans="1:19" x14ac:dyDescent="0.25">
      <c r="A31" s="4">
        <v>2</v>
      </c>
      <c r="B31" s="4">
        <f>R24/$R$26</f>
        <v>0.33571291215312965</v>
      </c>
      <c r="C31" s="4">
        <f t="shared" ref="C31" si="27">B31*C3</f>
        <v>1.4067443460706077</v>
      </c>
      <c r="D31" s="4">
        <f t="shared" ref="D31:D32" si="28">S24/$S$26</f>
        <v>0.33334805706365506</v>
      </c>
      <c r="E31" s="4">
        <f t="shared" ref="E31:E32" si="29">D31*C3</f>
        <v>1.3968348477881072</v>
      </c>
      <c r="F31" s="4">
        <f t="shared" ref="F31:F32" si="30">G17*R24</f>
        <v>-1.7902647602925303E-4</v>
      </c>
      <c r="G31" s="4">
        <f t="shared" ref="G31:G32" si="31">F31/$F$33</f>
        <v>0.34546761729516412</v>
      </c>
      <c r="H31" s="4">
        <f t="shared" ref="H31:H32" si="32">C3*G31</f>
        <v>1.4476196767754441</v>
      </c>
      <c r="I31" s="4">
        <f t="shared" ref="I31:I32" si="33">J24*S24</f>
        <v>155.00742122747445</v>
      </c>
      <c r="J31" s="4">
        <f t="shared" ref="J31:J32" si="34">I31/$I$33</f>
        <v>0.34537482117342838</v>
      </c>
      <c r="K31" s="4">
        <f t="shared" ref="K31:K32" si="35">C3*J31</f>
        <v>1.4472308313814681</v>
      </c>
      <c r="L31" s="4">
        <f t="shared" ref="L31:L32" si="36">E24*S24</f>
        <v>3.7865309629561414</v>
      </c>
      <c r="M31" s="4">
        <f t="shared" ref="M31:M32" si="37">L31/$L$33</f>
        <v>0.34293720644454423</v>
      </c>
      <c r="N31" s="4">
        <f t="shared" ref="N31:N32" si="38">C3*M31</f>
        <v>1.437016446966632</v>
      </c>
    </row>
    <row r="32" spans="1:19" x14ac:dyDescent="0.25">
      <c r="A32" s="4">
        <v>3</v>
      </c>
      <c r="B32" s="4">
        <f t="shared" ref="B32" si="39">R25/$R$26</f>
        <v>0.29157610237686116</v>
      </c>
      <c r="C32" s="4">
        <f>B32*C4</f>
        <v>1.0104774190671717</v>
      </c>
      <c r="D32" s="4">
        <f t="shared" si="28"/>
        <v>0.49871036956804154</v>
      </c>
      <c r="E32" s="4">
        <f t="shared" si="29"/>
        <v>1.7283157398537927</v>
      </c>
      <c r="F32" s="4">
        <f t="shared" si="30"/>
        <v>-1.8800681421293099E-4</v>
      </c>
      <c r="G32" s="4">
        <f t="shared" si="31"/>
        <v>0.36279698724999171</v>
      </c>
      <c r="H32" s="4">
        <f t="shared" si="32"/>
        <v>1.25729838739627</v>
      </c>
      <c r="I32" s="4">
        <f t="shared" si="33"/>
        <v>164.29710313954291</v>
      </c>
      <c r="J32" s="4">
        <f t="shared" si="34"/>
        <v>0.36607332840444856</v>
      </c>
      <c r="K32" s="4">
        <f t="shared" si="35"/>
        <v>1.268652777302546</v>
      </c>
      <c r="L32" s="4">
        <f t="shared" si="36"/>
        <v>4.8448063515547553</v>
      </c>
      <c r="M32" s="4">
        <f t="shared" si="37"/>
        <v>0.43878272017875397</v>
      </c>
      <c r="N32" s="4">
        <f t="shared" si="38"/>
        <v>1.5206322706256397</v>
      </c>
    </row>
    <row r="33" spans="1:14" x14ac:dyDescent="0.25">
      <c r="C33" s="11">
        <f>SUM(C30:C32)</f>
        <v>4.4704711212367201</v>
      </c>
      <c r="E33" s="11">
        <f>SUM(E30:E32)</f>
        <v>4.0503337478481054</v>
      </c>
      <c r="F33" s="11">
        <f>SUM(F30:F32)</f>
        <v>-5.1821492686040843E-4</v>
      </c>
      <c r="H33" s="11">
        <f>SUM(H30:H32)</f>
        <v>4.3120762543537117</v>
      </c>
      <c r="I33" s="11">
        <f>SUM(I30:I32)</f>
        <v>448.80926959535998</v>
      </c>
      <c r="K33" s="11">
        <f>SUM(K30:K32)</f>
        <v>4.3055037813581469</v>
      </c>
      <c r="L33" s="11">
        <f>SUM(L30:L32)</f>
        <v>11.041470251109818</v>
      </c>
      <c r="N33" s="11">
        <f>SUM(N30:N32)</f>
        <v>4.1601445859250994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0.22369007043789113</v>
      </c>
      <c r="E36" s="15">
        <f>ABS(D36-C36)/C36*100</f>
        <v>45.982249197933776</v>
      </c>
      <c r="F36">
        <v>25.106906957110269</v>
      </c>
      <c r="G36">
        <f>$C$43*F36^2+$B$43*F36+$A$43</f>
        <v>0.4141047472664019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0.23190684510514964</v>
      </c>
      <c r="E37" s="15">
        <f t="shared" ref="E37:E40" si="40">ABS(D37-C37)/C37*100</f>
        <v>50.388821894924043</v>
      </c>
      <c r="F37">
        <v>28.577908892524576</v>
      </c>
      <c r="G37">
        <f>$C$43*F37^2+$B$43*F37+$A$43</f>
        <v>0.46744877659218931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0.2322608574471059</v>
      </c>
      <c r="E38" s="15">
        <f t="shared" si="40"/>
        <v>52.415886557748827</v>
      </c>
      <c r="F38">
        <v>29.881530015450686</v>
      </c>
      <c r="G38">
        <f t="shared" ref="G38:G40" si="42">$C$43*F38^2+$B$43*F38+$A$43</f>
        <v>0.48810588376093489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0.24037626081152852</v>
      </c>
      <c r="E39" s="15">
        <f t="shared" si="40"/>
        <v>56.872575338626184</v>
      </c>
      <c r="F39">
        <v>34.104868514244458</v>
      </c>
      <c r="G39">
        <f t="shared" si="42"/>
        <v>0.55736289077983492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0.24689323454673043</v>
      </c>
      <c r="E40" s="15">
        <f t="shared" si="40"/>
        <v>61.006990699741195</v>
      </c>
      <c r="F40">
        <v>38.497066121872138</v>
      </c>
      <c r="G40">
        <f t="shared" si="42"/>
        <v>0.6331730712179009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1.4395015234541189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6.3443331931372882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16.392448645276072</v>
      </c>
    </row>
    <row r="51" spans="1:5" x14ac:dyDescent="0.25">
      <c r="C51" s="28">
        <f>SUM(C48:C50)</f>
        <v>1.8399999999999994</v>
      </c>
      <c r="E51" s="28">
        <f>SUM(E48:E50)</f>
        <v>24.17628336186748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0.11002518295246068</v>
      </c>
      <c r="C54" s="4">
        <f>$D$2*B2/100/(1+$B$54*O23)</f>
        <v>0.63421308318568492</v>
      </c>
      <c r="D54" s="27">
        <f>C57-$E$2</f>
        <v>-9.2648399753196173</v>
      </c>
      <c r="E54" s="4">
        <f>-O23*$D$2*B2/100/((1+$B$54*O23)^2)</f>
        <v>6.1567196372840378</v>
      </c>
    </row>
    <row r="55" spans="1:5" x14ac:dyDescent="0.25">
      <c r="A55" s="4">
        <v>2</v>
      </c>
      <c r="C55" s="4">
        <f t="shared" ref="C55:C56" si="45">$D$2*B3/100/(1+$B$54*O24)</f>
        <v>-4.4411342173002373</v>
      </c>
      <c r="E55" s="4">
        <f t="shared" ref="E55:E56" si="46">-O24*$D$2*B3/100/((1+$B$54*O24)^2)</f>
        <v>332.6447269346998</v>
      </c>
    </row>
    <row r="56" spans="1:5" x14ac:dyDescent="0.25">
      <c r="A56" s="4">
        <v>3</v>
      </c>
      <c r="C56" s="4">
        <f t="shared" si="45"/>
        <v>-0.95791884120506554</v>
      </c>
      <c r="E56" s="4">
        <f t="shared" si="46"/>
        <v>17.771562283288876</v>
      </c>
    </row>
    <row r="57" spans="1:5" x14ac:dyDescent="0.25">
      <c r="C57" s="28">
        <f>SUM(C54:C56)</f>
        <v>-4.7648399753196182</v>
      </c>
      <c r="E57" s="28">
        <f>SUM(E54:E56)</f>
        <v>356.57300885527269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0.13600819272951328</v>
      </c>
      <c r="C60" s="4">
        <f>$D$2*B2/100/(1+$B$60*O23)</f>
        <v>0.84814378848677274</v>
      </c>
      <c r="D60" s="27">
        <f>C63-$E$2</f>
        <v>-5.8056429792363193</v>
      </c>
      <c r="E60" s="4">
        <f>-O23*$D$2*B2/100/((1+$B$60*O23)^2)</f>
        <v>11.010776700673256</v>
      </c>
    </row>
    <row r="61" spans="1:5" x14ac:dyDescent="0.25">
      <c r="A61" s="4">
        <v>2</v>
      </c>
      <c r="C61" s="4">
        <f t="shared" ref="C61:C62" si="47">$D$2*B3/100/(1+$B$60*O24)</f>
        <v>-1.5074368080645917</v>
      </c>
      <c r="E61" s="4">
        <f t="shared" ref="E61:E62" si="48">-O24*$D$2*B3/100/((1+$B$60*O24)^2)</f>
        <v>38.32402172957957</v>
      </c>
    </row>
    <row r="62" spans="1:5" x14ac:dyDescent="0.25">
      <c r="A62" s="4">
        <v>3</v>
      </c>
      <c r="C62" s="4">
        <f t="shared" si="47"/>
        <v>-0.64634995965850039</v>
      </c>
      <c r="E62" s="4">
        <f t="shared" si="48"/>
        <v>8.0910266036709793</v>
      </c>
    </row>
    <row r="63" spans="1:5" x14ac:dyDescent="0.25">
      <c r="C63" s="28">
        <f>SUM(C60:C62)</f>
        <v>-1.3056429792363193</v>
      </c>
      <c r="E63" s="28">
        <f>SUM(E60:E62)</f>
        <v>57.4258250339238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0.23710631323203435</v>
      </c>
      <c r="C66" s="4">
        <f>$D$2*B2/100/(1+$B$66*O23)</f>
        <v>-2.7142638394688134</v>
      </c>
      <c r="D66" s="27">
        <f>C69-$E$2</f>
        <v>-7.9217807678217458</v>
      </c>
      <c r="E66" s="4">
        <f>-O23*$D$2*B2/100/((1+$B$66*O23)^2)</f>
        <v>112.76728004662706</v>
      </c>
    </row>
    <row r="67" spans="1:5" x14ac:dyDescent="0.25">
      <c r="A67" s="4">
        <v>2</v>
      </c>
      <c r="C67" s="4">
        <f t="shared" ref="C67:C68" si="49">$D$2*B3/100/(1+$B$66*O24)</f>
        <v>-0.42222186604399803</v>
      </c>
      <c r="E67" s="4">
        <f t="shared" ref="E67:E68" si="50">-O24*$D$2*B3/100/((1+$B$66*O24)^2)</f>
        <v>3.0065905516362124</v>
      </c>
    </row>
    <row r="68" spans="1:5" x14ac:dyDescent="0.25">
      <c r="A68" s="4">
        <v>3</v>
      </c>
      <c r="C68" s="4">
        <f t="shared" si="49"/>
        <v>-0.28529506230893442</v>
      </c>
      <c r="E68" s="4">
        <f t="shared" si="50"/>
        <v>1.5763646512328755</v>
      </c>
    </row>
    <row r="69" spans="1:5" x14ac:dyDescent="0.25">
      <c r="C69" s="28">
        <f>SUM(C66:C68)</f>
        <v>-3.4217807678217458</v>
      </c>
      <c r="E69" s="28">
        <f>SUM(E66:E68)</f>
        <v>117.35023524949615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0.30461176604156126</v>
      </c>
      <c r="C72" s="4">
        <f>$D$2*B2/100/(1+$B$72*O23)</f>
        <v>-0.71341759633783075</v>
      </c>
      <c r="D72" s="27">
        <f>C75-$E$2</f>
        <v>-5.7063586730312208</v>
      </c>
      <c r="E72" s="4">
        <f>-O23*$D$2*B2/100/((1+$B$72*O23)^2)</f>
        <v>7.7905230608762785</v>
      </c>
    </row>
    <row r="73" spans="1:5" x14ac:dyDescent="0.25">
      <c r="A73" s="4">
        <v>2</v>
      </c>
      <c r="C73" s="4">
        <f t="shared" ref="C73:C74" si="51">$D$2*B3/100/(1+$B$72*O24)</f>
        <v>-0.28515053863168854</v>
      </c>
      <c r="E73" s="4">
        <f t="shared" ref="E73:E74" si="52">-O24*$D$2*B3/100/((1+$B$72*O24)^2)</f>
        <v>1.3713276705500093</v>
      </c>
    </row>
    <row r="74" spans="1:5" x14ac:dyDescent="0.25">
      <c r="A74" s="4">
        <v>3</v>
      </c>
      <c r="C74" s="4">
        <f t="shared" si="51"/>
        <v>-0.20779053806170136</v>
      </c>
      <c r="E74" s="4">
        <f t="shared" si="52"/>
        <v>0.83621838641864898</v>
      </c>
    </row>
    <row r="75" spans="1:5" x14ac:dyDescent="0.25">
      <c r="C75" s="28">
        <f>SUM(C72:C74)</f>
        <v>-1.2063586730312206</v>
      </c>
      <c r="E75" s="28">
        <f>SUM(E72:E74)</f>
        <v>9.9980691178449366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0.87535783768516429</v>
      </c>
      <c r="C78" s="4">
        <f>$D$2*B2/100/(1+$B$78*O23)</f>
        <v>-9.863985075979767E-2</v>
      </c>
      <c r="D78" s="27">
        <f>C81-$E$2</f>
        <v>-4.7378122400492808</v>
      </c>
      <c r="E78" s="4">
        <f>-O23*$D$2*B2/100/((1+$B$78*O23)^2)</f>
        <v>0.14893055111328152</v>
      </c>
    </row>
    <row r="79" spans="1:5" x14ac:dyDescent="0.25">
      <c r="A79" s="4">
        <v>2</v>
      </c>
      <c r="C79" s="4">
        <f t="shared" ref="C79:C80" si="53">$D$2*B3/100/(1+$B$78*O24)</f>
        <v>-7.6145826335800373E-2</v>
      </c>
      <c r="E79" s="4">
        <f t="shared" ref="E79:E80" si="54">-O24*$D$2*B3/100/((1+$B$78*O24)^2)</f>
        <v>9.7787885361722976E-2</v>
      </c>
    </row>
    <row r="80" spans="1:5" x14ac:dyDescent="0.25">
      <c r="A80" s="4">
        <v>3</v>
      </c>
      <c r="C80" s="4">
        <f t="shared" si="53"/>
        <v>-6.3026562953682391E-2</v>
      </c>
      <c r="E80" s="4">
        <f t="shared" si="54"/>
        <v>7.6933488484255852E-2</v>
      </c>
    </row>
    <row r="81" spans="1:5" x14ac:dyDescent="0.25">
      <c r="C81" s="28">
        <f>SUM(C78:C80)</f>
        <v>-0.23781224004928045</v>
      </c>
      <c r="E81" s="28">
        <f>SUM(E78:E80)</f>
        <v>0.32365192495926032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15.513961456822152</v>
      </c>
      <c r="C84" s="4">
        <f>$D$2*B2/100/(1+$B$84*O23)</f>
        <v>-4.2697587497134261E-3</v>
      </c>
      <c r="D84" s="29">
        <f>C87-$E$2</f>
        <v>-4.5114559509007472</v>
      </c>
      <c r="E84" s="4">
        <f>-O23*$D$2*B2/100/((1+$B$84*O23)^2)</f>
        <v>2.7905233310987157E-4</v>
      </c>
    </row>
    <row r="85" spans="1:5" x14ac:dyDescent="0.25">
      <c r="A85" s="4">
        <v>2</v>
      </c>
      <c r="C85" s="4">
        <f t="shared" ref="C85:C86" si="55">$D$2*B3/100/(1+$B$84*O24)</f>
        <v>-3.8459106383730204E-3</v>
      </c>
      <c r="E85" s="4">
        <f t="shared" ref="E85:E86" si="56">-O24*$D$2*B3/100/((1+$B$84*O24)^2)</f>
        <v>2.4945443217107727E-4</v>
      </c>
    </row>
    <row r="86" spans="1:5" x14ac:dyDescent="0.25">
      <c r="A86" s="4">
        <v>3</v>
      </c>
      <c r="C86" s="4">
        <f t="shared" si="55"/>
        <v>-3.3402815126604818E-3</v>
      </c>
      <c r="E86" s="4">
        <f t="shared" si="56"/>
        <v>2.1608982452854083E-4</v>
      </c>
    </row>
    <row r="87" spans="1:5" x14ac:dyDescent="0.25">
      <c r="C87" s="28">
        <f>SUM(C84:C86)</f>
        <v>-1.145595090074693E-2</v>
      </c>
      <c r="E87" s="28">
        <f>SUM(E84:E86)</f>
        <v>7.445965898094897E-4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.5703125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-7.1310803742085597E-3</v>
      </c>
      <c r="I2" s="22">
        <f>S26</f>
        <v>1.847131080374208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Лист4!D7</f>
        <v>0</v>
      </c>
      <c r="C7" s="10">
        <f>Лист4!E7</f>
        <v>-1.145595090074693E-2</v>
      </c>
      <c r="D7" s="4">
        <f>B7</f>
        <v>0</v>
      </c>
      <c r="E7" s="4">
        <f>H2</f>
        <v>-7.1310803742085597E-3</v>
      </c>
    </row>
    <row r="8" spans="1:15" x14ac:dyDescent="0.25">
      <c r="A8" s="4">
        <v>1</v>
      </c>
      <c r="B8" s="10">
        <f>Лист4!D8</f>
        <v>-4.5823803602987719E-2</v>
      </c>
      <c r="C8" s="10">
        <f>Лист4!E8</f>
        <v>-5.1821492686040843E-4</v>
      </c>
      <c r="D8" s="4">
        <f>I19</f>
        <v>-2.8524321496834239E-2</v>
      </c>
      <c r="E8" s="4">
        <f>J19</f>
        <v>-1.6018144531053889E-4</v>
      </c>
    </row>
    <row r="9" spans="1:15" x14ac:dyDescent="0.25">
      <c r="A9" s="4">
        <v>2</v>
      </c>
      <c r="B9" s="10">
        <f>Лист4!D9</f>
        <v>-1.1974165827607337E-2</v>
      </c>
      <c r="C9" s="10">
        <f>Лист4!E9</f>
        <v>448.80926959535998</v>
      </c>
      <c r="D9" s="10">
        <f>K19</f>
        <v>-7.2912618195190987E-3</v>
      </c>
      <c r="E9" s="10">
        <f>N19</f>
        <v>1035.2921562129259</v>
      </c>
    </row>
    <row r="10" spans="1:15" x14ac:dyDescent="0.25">
      <c r="A10" s="4">
        <v>3</v>
      </c>
      <c r="B10" s="10">
        <f>Лист4!D10</f>
        <v>446.95781364445924</v>
      </c>
      <c r="C10" s="10">
        <f>Лист4!E10</f>
        <v>11.041470251109818</v>
      </c>
      <c r="D10" s="10">
        <f>M19</f>
        <v>1033.4450251325516</v>
      </c>
      <c r="E10" s="10">
        <f>L19</f>
        <v>11.01341494550184</v>
      </c>
    </row>
    <row r="11" spans="1:15" x14ac:dyDescent="0.25">
      <c r="A11" s="4">
        <v>4</v>
      </c>
      <c r="B11" s="10">
        <f>Лист4!D11</f>
        <v>18</v>
      </c>
      <c r="C11" s="10">
        <f>Лист4!E11</f>
        <v>1.8514559509007462</v>
      </c>
      <c r="D11" s="4">
        <f>B11</f>
        <v>18</v>
      </c>
      <c r="E11" s="10">
        <f>I2</f>
        <v>1.847131080374208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0.46744877659218931</v>
      </c>
      <c r="E16" s="10">
        <f>$D$16*C2</f>
        <v>2.5751559169548046</v>
      </c>
      <c r="F16" s="10">
        <f>$C$8/(E16*$B$8)</f>
        <v>4.3915239362100969E-3</v>
      </c>
      <c r="G16" s="10">
        <f>F16*C16</f>
        <v>1.7566095744840388E-2</v>
      </c>
      <c r="H16" s="10">
        <f>G16+1</f>
        <v>1.0175660957448405</v>
      </c>
      <c r="I16" s="10">
        <f>C16*R23</f>
        <v>-1.0568514479259574E-2</v>
      </c>
      <c r="J16" s="10">
        <f>G16*R23</f>
        <v>-4.6411884305851405E-5</v>
      </c>
      <c r="K16" s="10">
        <f>H16*R23</f>
        <v>-2.6885405041207453E-3</v>
      </c>
      <c r="L16" s="10">
        <f>E23*S23</f>
        <v>2.3975168367662416</v>
      </c>
      <c r="M16" s="10">
        <f>I23*S23</f>
        <v>297.99490912701555</v>
      </c>
      <c r="N16" s="10">
        <f>J23*S23</f>
        <v>298.30421792230203</v>
      </c>
      <c r="O16" s="10">
        <f>N23*S23</f>
        <v>-2.1400621643110494E-2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1.9587597013508398</v>
      </c>
      <c r="F17" s="10">
        <f t="shared" ref="F17:F18" si="2">$C$8/(E17*$B$8)</f>
        <v>5.7734794324087024E-3</v>
      </c>
      <c r="G17" s="10">
        <f t="shared" ref="G17:G18" si="3">F17*C17</f>
        <v>2.3093917729634809E-2</v>
      </c>
      <c r="H17" s="10">
        <f t="shared" ref="H17:H18" si="4">G17+1</f>
        <v>1.0230939177296348</v>
      </c>
      <c r="I17" s="10">
        <f t="shared" ref="I17:I18" si="5">C17*R24</f>
        <v>-9.5889959906221515E-3</v>
      </c>
      <c r="J17" s="10">
        <f t="shared" ref="J17:J18" si="6">G17*R24</f>
        <v>-5.5361871129306501E-5</v>
      </c>
      <c r="K17" s="10">
        <f t="shared" ref="K17:K18" si="7">H17*R24</f>
        <v>-2.4526108687848444E-3</v>
      </c>
      <c r="L17" s="10">
        <f t="shared" ref="L17:L18" si="8">E24*S24</f>
        <v>3.7776431038600973</v>
      </c>
      <c r="M17" s="10">
        <f t="shared" ref="M17:M18" si="9">I24*S24</f>
        <v>357.14595477060931</v>
      </c>
      <c r="N17" s="10">
        <f t="shared" ref="N17:N18" si="10">J24*S24</f>
        <v>357.76168535294028</v>
      </c>
      <c r="O17" s="10">
        <f t="shared" ref="O17:O18" si="11">N24*S24</f>
        <v>-1.9522635853987381E-2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1.6199764983018952</v>
      </c>
      <c r="F18" s="10">
        <f t="shared" si="2"/>
        <v>6.9808783402934239E-3</v>
      </c>
      <c r="G18" s="10">
        <f t="shared" si="3"/>
        <v>2.7923513361173696E-2</v>
      </c>
      <c r="H18" s="10">
        <f t="shared" si="4"/>
        <v>1.0279235133611737</v>
      </c>
      <c r="I18" s="10">
        <f t="shared" si="5"/>
        <v>-8.3668110269525114E-3</v>
      </c>
      <c r="J18" s="10">
        <f t="shared" si="6"/>
        <v>-5.8407689875380968E-5</v>
      </c>
      <c r="K18" s="10">
        <f t="shared" si="7"/>
        <v>-2.150110446613509E-3</v>
      </c>
      <c r="L18" s="10">
        <f t="shared" si="8"/>
        <v>4.838255004875502</v>
      </c>
      <c r="M18" s="10">
        <f t="shared" si="9"/>
        <v>378.30416123492677</v>
      </c>
      <c r="N18" s="10">
        <f t="shared" si="10"/>
        <v>379.22625293768351</v>
      </c>
      <c r="O18" s="10">
        <f t="shared" si="11"/>
        <v>-1.711475058246268E-2</v>
      </c>
    </row>
    <row r="19" spans="1:19" x14ac:dyDescent="0.25">
      <c r="I19" s="11">
        <f t="shared" ref="I19:O19" si="12">SUM(I16:I18)</f>
        <v>-2.8524321496834239E-2</v>
      </c>
      <c r="J19" s="13">
        <f t="shared" si="12"/>
        <v>-1.6018144531053889E-4</v>
      </c>
      <c r="K19" s="13">
        <f t="shared" si="12"/>
        <v>-7.2912618195190987E-3</v>
      </c>
      <c r="L19" s="13">
        <f t="shared" si="12"/>
        <v>11.01341494550184</v>
      </c>
      <c r="M19" s="13">
        <f t="shared" si="12"/>
        <v>1033.4450251325516</v>
      </c>
      <c r="N19" s="13">
        <f t="shared" si="12"/>
        <v>1035.2921562129259</v>
      </c>
      <c r="O19" s="13">
        <f t="shared" si="12"/>
        <v>-5.8038008079560555E-2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3.4881241805574725</v>
      </c>
      <c r="D23" s="10">
        <f>C23*$B$11/$G$2</f>
        <v>6.7512080914015593</v>
      </c>
      <c r="E23" s="10">
        <f>D23+1</f>
        <v>7.7512080914015593</v>
      </c>
      <c r="F23" s="10">
        <f>C39</f>
        <v>0.55736289077983492</v>
      </c>
      <c r="G23" s="10">
        <f>$F$23*C2</f>
        <v>3.0704890417007227</v>
      </c>
      <c r="H23" s="10">
        <f>G23*$B$10/$C$10</f>
        <v>124.29314554009537</v>
      </c>
      <c r="I23" s="10">
        <f>H23*E23</f>
        <v>963.4220354161389</v>
      </c>
      <c r="J23" s="10">
        <f>I23+1</f>
        <v>964.4220354161389</v>
      </c>
      <c r="K23" s="10">
        <f>C38</f>
        <v>0.48810588376093489</v>
      </c>
      <c r="L23" s="10">
        <f>$K$23*C2</f>
        <v>2.6889550633352286</v>
      </c>
      <c r="M23" s="10">
        <f>L23*$B$9/$C$9</f>
        <v>-7.1740928747727665E-5</v>
      </c>
      <c r="N23" s="10">
        <f>M23*J23</f>
        <v>-6.9188532525527702E-2</v>
      </c>
      <c r="O23" s="10">
        <f>H16/N23</f>
        <v>-14.70714956079464</v>
      </c>
      <c r="P23" s="10">
        <f>$D$2*B2/100/(1+G16)</f>
        <v>0.30137272453264247</v>
      </c>
      <c r="Q23" s="10">
        <f>$D$2*B2/100-P23</f>
        <v>5.2939421340238435E-3</v>
      </c>
      <c r="R23" s="10">
        <f>$D$2*B2/100/(1+$B$84*O23)</f>
        <v>-2.6421286198148935E-3</v>
      </c>
      <c r="S23" s="10">
        <f>$B$84*O23*R23</f>
        <v>0.3093087952864812</v>
      </c>
    </row>
    <row r="24" spans="1:19" x14ac:dyDescent="0.25">
      <c r="A24" s="4">
        <v>2</v>
      </c>
      <c r="C24" s="10">
        <f t="shared" ref="C24:C25" si="13">$B$23*C3</f>
        <v>2.6531974367839064</v>
      </c>
      <c r="D24" s="10">
        <f t="shared" ref="D24:D25" si="14">C24*$B$11/$G$2</f>
        <v>5.1352208453882051</v>
      </c>
      <c r="E24" s="10">
        <f t="shared" ref="E24:E25" si="15">D24+1</f>
        <v>6.1352208453882051</v>
      </c>
      <c r="G24" s="10">
        <f t="shared" ref="G24:G25" si="16">$F$23*C3</f>
        <v>2.3355285630374079</v>
      </c>
      <c r="H24" s="10">
        <f t="shared" ref="H24:H25" si="17">G24*$B$10/$C$10</f>
        <v>94.54200541222859</v>
      </c>
      <c r="I24" s="10">
        <f t="shared" ref="I24:I25" si="18">H24*E24</f>
        <v>580.03608236990931</v>
      </c>
      <c r="J24" s="10">
        <f t="shared" ref="J24:J25" si="19">I24+1</f>
        <v>581.03608236990931</v>
      </c>
      <c r="L24" s="10">
        <f t="shared" ref="L24:L25" si="20">$K$23*C3</f>
        <v>2.0453195793413315</v>
      </c>
      <c r="M24" s="10">
        <f t="shared" ref="M24:M25" si="21">L24*$B$9/$C$9</f>
        <v>-5.4568827946815616E-5</v>
      </c>
      <c r="N24" s="10">
        <f t="shared" ref="N24:N25" si="22">M24*J24</f>
        <v>-3.1706458009735365E-2</v>
      </c>
      <c r="O24" s="12">
        <f t="shared" ref="O24" si="23">H17/N24</f>
        <v>-32.267682420265835</v>
      </c>
      <c r="P24" s="12">
        <f>$D$2*B3/100/(1+G17)</f>
        <v>0.59948878857025278</v>
      </c>
      <c r="Q24" s="10">
        <f t="shared" ref="Q24:Q25" si="24">$D$2*B3/100-P24</f>
        <v>1.3844544763079836E-2</v>
      </c>
      <c r="R24" s="10">
        <f t="shared" ref="R24:R25" si="25">$D$2*B3/100/(1+$B$84*O24)</f>
        <v>-2.3972489976555379E-3</v>
      </c>
      <c r="S24" s="10">
        <f t="shared" ref="S24:S25" si="26">$B$84*O24*R24</f>
        <v>0.61573058233098821</v>
      </c>
    </row>
    <row r="25" spans="1:19" x14ac:dyDescent="0.25">
      <c r="A25" s="4">
        <v>3</v>
      </c>
      <c r="C25" s="10">
        <f t="shared" si="13"/>
        <v>2.1943056567789307</v>
      </c>
      <c r="D25" s="10">
        <f t="shared" si="14"/>
        <v>4.2470432066688977</v>
      </c>
      <c r="E25" s="10">
        <f t="shared" si="15"/>
        <v>5.2470432066688977</v>
      </c>
      <c r="G25" s="10">
        <f t="shared" si="16"/>
        <v>1.9315801630103691</v>
      </c>
      <c r="H25" s="10">
        <f t="shared" si="17"/>
        <v>78.190207182901744</v>
      </c>
      <c r="I25" s="10">
        <f t="shared" si="18"/>
        <v>410.26739542707827</v>
      </c>
      <c r="J25" s="10">
        <f t="shared" si="19"/>
        <v>411.26739542707827</v>
      </c>
      <c r="L25" s="10">
        <f t="shared" si="20"/>
        <v>1.6915651510313601</v>
      </c>
      <c r="M25" s="10">
        <f t="shared" si="21"/>
        <v>-4.5130711415369936E-5</v>
      </c>
      <c r="N25" s="10">
        <f t="shared" si="22"/>
        <v>-1.8560790137570303E-2</v>
      </c>
      <c r="O25" s="12">
        <f>H18/N25</f>
        <v>-55.381452284214767</v>
      </c>
      <c r="P25" s="12">
        <f>$D$2*B4/100/(1+G18)</f>
        <v>0.89500822584719586</v>
      </c>
      <c r="Q25" s="10">
        <f t="shared" si="24"/>
        <v>2.4991774152804513E-2</v>
      </c>
      <c r="R25" s="10">
        <f t="shared" si="25"/>
        <v>-2.0917027567381279E-3</v>
      </c>
      <c r="S25" s="10">
        <f t="shared" si="26"/>
        <v>0.92209170275673857</v>
      </c>
    </row>
    <row r="26" spans="1:19" x14ac:dyDescent="0.25">
      <c r="P26" s="23">
        <f>SUM(P23:P25)</f>
        <v>1.7958697389500911</v>
      </c>
      <c r="Q26" s="23">
        <f>SUM(Q23:Q25)</f>
        <v>4.4130261049908193E-2</v>
      </c>
      <c r="R26" s="23">
        <f>SUM(R23:R25)</f>
        <v>-7.1310803742085597E-3</v>
      </c>
      <c r="S26" s="23">
        <f>SUM(S23:S25)</f>
        <v>1.847131080374208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0.37050888240873731</v>
      </c>
      <c r="C30" s="4">
        <f>B30*C2</f>
        <v>2.0411180616941942</v>
      </c>
      <c r="D30" s="4">
        <f>S23/$S$26</f>
        <v>0.16745362501497116</v>
      </c>
      <c r="E30" s="4">
        <f>D30*C2</f>
        <v>0.92249507297146582</v>
      </c>
      <c r="F30" s="4">
        <f>G16*R23</f>
        <v>-4.6411884305851405E-5</v>
      </c>
      <c r="G30" s="4">
        <f>F30/$F$33</f>
        <v>0.2897456956757638</v>
      </c>
      <c r="H30" s="4">
        <f>C2*G30</f>
        <v>1.5961970166467578</v>
      </c>
      <c r="I30" s="4">
        <f>J23*S23</f>
        <v>298.30421792230203</v>
      </c>
      <c r="J30" s="4">
        <f>I30/$I$33</f>
        <v>0.28813530183932984</v>
      </c>
      <c r="K30" s="4">
        <f>C2*J30</f>
        <v>1.5873254238130934</v>
      </c>
      <c r="L30" s="4">
        <f>E23*S23</f>
        <v>2.3975168367662416</v>
      </c>
      <c r="M30" s="4">
        <f>L30/$L$33</f>
        <v>0.21769059357428905</v>
      </c>
      <c r="N30" s="4">
        <f>C2*M30</f>
        <v>1.1992484485573922</v>
      </c>
    </row>
    <row r="31" spans="1:19" x14ac:dyDescent="0.25">
      <c r="A31" s="4">
        <v>2</v>
      </c>
      <c r="B31" s="4">
        <f>R24/$R$26</f>
        <v>0.33616911770141078</v>
      </c>
      <c r="C31" s="4">
        <f t="shared" ref="C31" si="27">B31*C3</f>
        <v>1.408655993053664</v>
      </c>
      <c r="D31" s="4">
        <f t="shared" ref="D31:D32" si="28">S24/$S$26</f>
        <v>0.33334428123327775</v>
      </c>
      <c r="E31" s="4">
        <f t="shared" ref="E31:E32" si="29">D31*C3</f>
        <v>1.3968190258526298</v>
      </c>
      <c r="F31" s="4">
        <f t="shared" ref="F31:F32" si="30">G17*R24</f>
        <v>-5.5361871129306501E-5</v>
      </c>
      <c r="G31" s="4">
        <f t="shared" ref="G31:G32" si="31">F31/$F$33</f>
        <v>0.34561975028991732</v>
      </c>
      <c r="H31" s="4">
        <f t="shared" ref="H31:H32" si="32">C3*G31</f>
        <v>1.4482571626226439</v>
      </c>
      <c r="I31" s="4">
        <f t="shared" ref="I31:I32" si="33">J24*S24</f>
        <v>357.76168535294028</v>
      </c>
      <c r="J31" s="4">
        <f t="shared" ref="J31:J32" si="34">I31/$I$33</f>
        <v>0.34556591895916999</v>
      </c>
      <c r="K31" s="4">
        <f t="shared" ref="K31:K32" si="35">C3*J31</f>
        <v>1.4480315921502884</v>
      </c>
      <c r="L31" s="4">
        <f t="shared" ref="L31:L32" si="36">E24*S24</f>
        <v>3.7776431038600973</v>
      </c>
      <c r="M31" s="4">
        <f t="shared" ref="M31:M32" si="37">L31/$L$33</f>
        <v>0.34300379333323705</v>
      </c>
      <c r="N31" s="4">
        <f t="shared" ref="N31:N32" si="38">C3*M31</f>
        <v>1.4372954673015672</v>
      </c>
    </row>
    <row r="32" spans="1:19" x14ac:dyDescent="0.25">
      <c r="A32" s="4">
        <v>3</v>
      </c>
      <c r="B32" s="4">
        <f t="shared" ref="B32" si="39">R25/$R$26</f>
        <v>0.29332199988985186</v>
      </c>
      <c r="C32" s="4">
        <f>B32*C4</f>
        <v>1.0165279492666681</v>
      </c>
      <c r="D32" s="4">
        <f t="shared" si="28"/>
        <v>0.49920209375175101</v>
      </c>
      <c r="E32" s="4">
        <f t="shared" si="29"/>
        <v>1.7300198444768988</v>
      </c>
      <c r="F32" s="4">
        <f t="shared" si="30"/>
        <v>-5.8407689875380968E-5</v>
      </c>
      <c r="G32" s="4">
        <f t="shared" si="31"/>
        <v>0.36463455403431877</v>
      </c>
      <c r="H32" s="4">
        <f t="shared" si="32"/>
        <v>1.2636666038805908</v>
      </c>
      <c r="I32" s="4">
        <f t="shared" si="33"/>
        <v>379.22625293768351</v>
      </c>
      <c r="J32" s="4">
        <f t="shared" si="34"/>
        <v>0.36629877920150011</v>
      </c>
      <c r="K32" s="4">
        <f t="shared" si="35"/>
        <v>1.269434092841351</v>
      </c>
      <c r="L32" s="4">
        <f t="shared" si="36"/>
        <v>4.838255004875502</v>
      </c>
      <c r="M32" s="4">
        <f t="shared" si="37"/>
        <v>0.43930561309247401</v>
      </c>
      <c r="N32" s="4">
        <f t="shared" si="38"/>
        <v>1.5224443926671827</v>
      </c>
    </row>
    <row r="33" spans="1:14" x14ac:dyDescent="0.25">
      <c r="C33" s="11">
        <f>SUM(C30:C32)</f>
        <v>4.4663020040145263</v>
      </c>
      <c r="E33" s="11">
        <f>SUM(E30:E32)</f>
        <v>4.0493339433009945</v>
      </c>
      <c r="F33" s="11">
        <f>SUM(F30:F32)</f>
        <v>-1.6018144531053889E-4</v>
      </c>
      <c r="H33" s="11">
        <f>SUM(H30:H32)</f>
        <v>4.3081207831499926</v>
      </c>
      <c r="I33" s="11">
        <f>SUM(I30:I32)</f>
        <v>1035.2921562129259</v>
      </c>
      <c r="K33" s="11">
        <f>SUM(K30:K32)</f>
        <v>4.304791108804733</v>
      </c>
      <c r="L33" s="11">
        <f>SUM(L30:L32)</f>
        <v>11.01341494550184</v>
      </c>
      <c r="N33" s="11">
        <f>SUM(N30:N32)</f>
        <v>4.1589883085261423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0.22389887631896635</v>
      </c>
      <c r="E36" s="15">
        <f>ABS(D36-C36)/C36*100</f>
        <v>45.931825752548619</v>
      </c>
      <c r="F36">
        <v>24.99500088886807</v>
      </c>
      <c r="G36">
        <f>$C$43*F36^2+$B$43*F36+$A$43</f>
        <v>0.41242501583213231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0.23211976876582008</v>
      </c>
      <c r="E37" s="15">
        <f t="shared" ref="E37:E40" si="40">ABS(D37-C37)/C37*100</f>
        <v>50.343271735990548</v>
      </c>
      <c r="F37">
        <v>28.348426784761443</v>
      </c>
      <c r="G37">
        <f>$C$43*F37^2+$B$43*F37+$A$43</f>
        <v>0.46384759796471242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0.23229930900820406</v>
      </c>
      <c r="E38" s="15">
        <f t="shared" si="40"/>
        <v>52.408008848756282</v>
      </c>
      <c r="F38">
        <v>29.803045705449062</v>
      </c>
      <c r="G38">
        <f>$C$43*F38^2+$B$43*F38+$A$43</f>
        <v>0.48685261038659922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0.2404430899577063</v>
      </c>
      <c r="E39" s="15">
        <f t="shared" si="40"/>
        <v>56.860585099002535</v>
      </c>
      <c r="F39">
        <v>34.085567891538929</v>
      </c>
      <c r="G39">
        <f t="shared" ref="G39:G40" si="42">$C$43*F39^2+$B$43*F39+$A$43</f>
        <v>0.55703827276426032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0.2469541939494389</v>
      </c>
      <c r="E40" s="15">
        <f t="shared" si="40"/>
        <v>60.997363094670874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4.510192531977018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19.790845217763025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50.950936101477609</v>
      </c>
    </row>
    <row r="51" spans="1:5" x14ac:dyDescent="0.25">
      <c r="C51" s="28">
        <f>SUM(C48:C50)</f>
        <v>1.8399999999999994</v>
      </c>
      <c r="E51" s="28">
        <f>SUM(E48:E50)</f>
        <v>75.251973851217656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3.5347910013086771E-2</v>
      </c>
      <c r="C54" s="4">
        <f>$D$2*B2/100/(1+$B$54*O23)</f>
        <v>0.63871191143081518</v>
      </c>
      <c r="D54" s="27">
        <f>C57-$E$2</f>
        <v>-9.1844125630028373</v>
      </c>
      <c r="E54" s="4">
        <f>-O23*$D$2*B2/100/((1+$B$54*O23)^2)</f>
        <v>19.564644780699133</v>
      </c>
    </row>
    <row r="55" spans="1:5" x14ac:dyDescent="0.25">
      <c r="A55" s="4">
        <v>2</v>
      </c>
      <c r="C55" s="4">
        <f t="shared" ref="C55:C56" si="45">$D$2*B3/100/(1+$B$54*O24)</f>
        <v>-4.3624079554156454</v>
      </c>
      <c r="E55" s="4">
        <f t="shared" ref="E55:E56" si="46">-O24*$D$2*B3/100/((1+$B$54*O24)^2)</f>
        <v>1001.2067271826354</v>
      </c>
    </row>
    <row r="56" spans="1:5" x14ac:dyDescent="0.25">
      <c r="A56" s="4">
        <v>3</v>
      </c>
      <c r="C56" s="4">
        <f t="shared" si="45"/>
        <v>-0.96071651901800814</v>
      </c>
      <c r="E56" s="4">
        <f t="shared" si="46"/>
        <v>55.560613083098879</v>
      </c>
    </row>
    <row r="57" spans="1:5" x14ac:dyDescent="0.25">
      <c r="C57" s="28">
        <f>SUM(C54:C56)</f>
        <v>-4.6844125630028381</v>
      </c>
      <c r="E57" s="28">
        <f>SUM(E54:E56)</f>
        <v>1076.3319850464334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4.3880976660369039E-2</v>
      </c>
      <c r="C60" s="4">
        <f>$D$2*B2/100/(1+$B$60*O23)</f>
        <v>0.8647366357849724</v>
      </c>
      <c r="D60" s="27">
        <f>C63-$E$2</f>
        <v>-5.7531143441367778</v>
      </c>
      <c r="E60" s="4">
        <f>-O23*$D$2*B2/100/((1+$B$60*O23)^2)</f>
        <v>35.861599328439134</v>
      </c>
    </row>
    <row r="61" spans="1:5" x14ac:dyDescent="0.25">
      <c r="A61" s="4">
        <v>2</v>
      </c>
      <c r="C61" s="4">
        <f t="shared" ref="C61:C62" si="47">$D$2*B3/100/(1+$B$60*O24)</f>
        <v>-1.4745808024686806</v>
      </c>
      <c r="E61" s="4">
        <f t="shared" ref="E61:E62" si="48">-O24*$D$2*B3/100/((1+$B$60*O24)^2)</f>
        <v>114.39534613709478</v>
      </c>
    </row>
    <row r="62" spans="1:5" x14ac:dyDescent="0.25">
      <c r="A62" s="4">
        <v>3</v>
      </c>
      <c r="C62" s="4">
        <f t="shared" si="47"/>
        <v>-0.64327017745307014</v>
      </c>
      <c r="E62" s="4">
        <f t="shared" si="48"/>
        <v>24.909404667651945</v>
      </c>
    </row>
    <row r="63" spans="1:5" x14ac:dyDescent="0.25">
      <c r="C63" s="28">
        <f>SUM(C60:C62)</f>
        <v>-1.2531143441367782</v>
      </c>
      <c r="E63" s="28">
        <f>SUM(E60:E62)</f>
        <v>175.16635013318586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7.6724695444042146E-2</v>
      </c>
      <c r="C66" s="4">
        <f>$D$2*B2/100/(1+$B$66*O23)</f>
        <v>-2.3883404580840382</v>
      </c>
      <c r="D66" s="27">
        <f>C69-$E$2</f>
        <v>-7.5871076583720516</v>
      </c>
      <c r="E66" s="4">
        <f>-O23*$D$2*B2/100/((1+$B$66*O23)^2)</f>
        <v>273.56114159975675</v>
      </c>
    </row>
    <row r="67" spans="1:5" x14ac:dyDescent="0.25">
      <c r="A67" s="4">
        <v>2</v>
      </c>
      <c r="C67" s="4">
        <f t="shared" ref="C67:C68" si="49">$D$2*B3/100/(1+$B$66*O24)</f>
        <v>-0.41561404887643455</v>
      </c>
      <c r="E67" s="4">
        <f t="shared" ref="E67:E68" si="50">-O24*$D$2*B3/100/((1+$B$66*O24)^2)</f>
        <v>9.0876510927498781</v>
      </c>
    </row>
    <row r="68" spans="1:5" x14ac:dyDescent="0.25">
      <c r="A68" s="4">
        <v>3</v>
      </c>
      <c r="C68" s="4">
        <f t="shared" si="49"/>
        <v>-0.2831531514115791</v>
      </c>
      <c r="E68" s="4">
        <f t="shared" si="50"/>
        <v>4.8263555436081731</v>
      </c>
    </row>
    <row r="69" spans="1:5" x14ac:dyDescent="0.25">
      <c r="C69" s="28">
        <f>SUM(C66:C68)</f>
        <v>-3.087107658372052</v>
      </c>
      <c r="E69" s="28">
        <f>SUM(E66:E68)</f>
        <v>287.47514823611482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0.10311691649314812</v>
      </c>
      <c r="C72" s="4">
        <f>$D$2*B2/100/(1+$B$72*O23)</f>
        <v>-0.5936756484283211</v>
      </c>
      <c r="D72" s="27">
        <f>C75-$E$2</f>
        <v>-5.5525066379211916</v>
      </c>
      <c r="E72" s="4">
        <f>-O23*$D$2*B2/100/((1+$B$72*O23)^2)</f>
        <v>16.902868267296522</v>
      </c>
    </row>
    <row r="73" spans="1:5" x14ac:dyDescent="0.25">
      <c r="A73" s="4">
        <v>2</v>
      </c>
      <c r="C73" s="4">
        <f t="shared" ref="C73:C74" si="51">$D$2*B3/100/(1+$B$72*O24)</f>
        <v>-0.26353360573843443</v>
      </c>
      <c r="E73" s="4">
        <f t="shared" ref="E73:E74" si="52">-O24*$D$2*B3/100/((1+$B$72*O24)^2)</f>
        <v>3.6537868973714605</v>
      </c>
    </row>
    <row r="74" spans="1:5" x14ac:dyDescent="0.25">
      <c r="A74" s="4">
        <v>3</v>
      </c>
      <c r="C74" s="4">
        <f t="shared" si="51"/>
        <v>-0.19529738375443598</v>
      </c>
      <c r="E74" s="4">
        <f t="shared" si="52"/>
        <v>2.2959866773072291</v>
      </c>
    </row>
    <row r="75" spans="1:5" x14ac:dyDescent="0.25">
      <c r="C75" s="28">
        <f>SUM(C72:C74)</f>
        <v>-1.0525066379211916</v>
      </c>
      <c r="E75" s="28">
        <f>SUM(E72:E74)</f>
        <v>22.852641841975213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0.34608692741426944</v>
      </c>
      <c r="C78" s="4">
        <f>$D$2*B2/100/(1+$B$78*O23)</f>
        <v>-7.4980501355957158E-2</v>
      </c>
      <c r="D78" s="27">
        <f>C81-$E$2</f>
        <v>-4.6859457216382916</v>
      </c>
      <c r="E78" s="4">
        <f>-O23*$D$2*B2/100/((1+$B$78*O23)^2)</f>
        <v>0.26962404277160945</v>
      </c>
    </row>
    <row r="79" spans="1:5" x14ac:dyDescent="0.25">
      <c r="A79" s="4">
        <v>2</v>
      </c>
      <c r="C79" s="4">
        <f t="shared" ref="C79:C80" si="53">$D$2*B3/100/(1+$B$78*O24)</f>
        <v>-6.0323380811067681E-2</v>
      </c>
      <c r="E79" s="4">
        <f t="shared" ref="E79:E80" si="54">-O24*$D$2*B3/100/((1+$B$78*O24)^2)</f>
        <v>0.19144434950239217</v>
      </c>
    </row>
    <row r="80" spans="1:5" x14ac:dyDescent="0.25">
      <c r="A80" s="4">
        <v>3</v>
      </c>
      <c r="C80" s="4">
        <f t="shared" si="53"/>
        <v>-5.064183947126711E-2</v>
      </c>
      <c r="E80" s="4">
        <f t="shared" si="54"/>
        <v>0.15438157145968495</v>
      </c>
    </row>
    <row r="81" spans="1:5" x14ac:dyDescent="0.25">
      <c r="C81" s="28">
        <f>SUM(C78:C80)</f>
        <v>-0.18594572163829193</v>
      </c>
      <c r="E81" s="28">
        <f>SUM(E78:E80)</f>
        <v>0.61544996373368654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7.9599402018714649</v>
      </c>
      <c r="C84" s="4">
        <f>$D$2*B2/100/(1+$B$84*O23)</f>
        <v>-2.6421286198148935E-3</v>
      </c>
      <c r="D84" s="29">
        <f>C87-$E$2</f>
        <v>-4.5071310803742088</v>
      </c>
      <c r="E84" s="4">
        <f>-O23*$D$2*B2/100/((1+$B$84*O23)^2)</f>
        <v>3.3478797237263826E-4</v>
      </c>
    </row>
    <row r="85" spans="1:5" x14ac:dyDescent="0.25">
      <c r="A85" s="4">
        <v>2</v>
      </c>
      <c r="C85" s="4">
        <f t="shared" ref="C85:C86" si="55">$D$2*B3/100/(1+$B$84*O24)</f>
        <v>-2.3972489976555379E-3</v>
      </c>
      <c r="E85" s="4">
        <f t="shared" ref="E85:E86" si="56">-O24*$D$2*B3/100/((1+$B$84*O24)^2)</f>
        <v>3.0234131459846026E-4</v>
      </c>
    </row>
    <row r="86" spans="1:5" x14ac:dyDescent="0.25">
      <c r="A86" s="4">
        <v>3</v>
      </c>
      <c r="C86" s="4">
        <f t="shared" si="55"/>
        <v>-2.0917027567381279E-3</v>
      </c>
      <c r="E86" s="4">
        <f t="shared" si="56"/>
        <v>2.6337615333059421E-4</v>
      </c>
    </row>
    <row r="87" spans="1:5" x14ac:dyDescent="0.25">
      <c r="C87" s="28">
        <f>SUM(C84:C86)</f>
        <v>-7.1310803742085597E-3</v>
      </c>
      <c r="E87" s="28">
        <f>SUM(E84:E86)</f>
        <v>9.0050544030169269E-4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6" workbookViewId="0">
      <selection activeCell="G36" sqref="G3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-5.7521367126784628E-3</v>
      </c>
      <c r="I2" s="22">
        <f>S26</f>
        <v>1.8457521367126779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Лист5!D7</f>
        <v>0</v>
      </c>
      <c r="C7" s="10">
        <f>Лист5!E7</f>
        <v>-7.1310803742085597E-3</v>
      </c>
      <c r="D7" s="4">
        <f>B7</f>
        <v>0</v>
      </c>
      <c r="E7" s="4">
        <f>H2</f>
        <v>-5.7521367126784628E-3</v>
      </c>
    </row>
    <row r="8" spans="1:15" x14ac:dyDescent="0.25">
      <c r="A8" s="4">
        <v>1</v>
      </c>
      <c r="B8" s="10">
        <f>Лист5!D8</f>
        <v>-2.8524321496834239E-2</v>
      </c>
      <c r="C8" s="10">
        <f>Лист5!E8</f>
        <v>-1.6018144531053889E-4</v>
      </c>
      <c r="D8" s="4">
        <f>I19</f>
        <v>-2.3008546850713851E-2</v>
      </c>
      <c r="E8" s="4">
        <f>J19</f>
        <v>-6.468406953976882E-5</v>
      </c>
    </row>
    <row r="9" spans="1:15" x14ac:dyDescent="0.25">
      <c r="A9" s="4">
        <v>2</v>
      </c>
      <c r="B9" s="10">
        <f>Лист5!D9</f>
        <v>-7.2912618195190987E-3</v>
      </c>
      <c r="C9" s="10">
        <f>Лист5!E9</f>
        <v>1035.2921562129259</v>
      </c>
      <c r="D9" s="10">
        <f>K19</f>
        <v>-5.8168207822182324E-3</v>
      </c>
      <c r="E9" s="10">
        <f>N19</f>
        <v>2401.0514426971522</v>
      </c>
    </row>
    <row r="10" spans="1:15" x14ac:dyDescent="0.25">
      <c r="A10" s="4">
        <v>3</v>
      </c>
      <c r="B10" s="10">
        <f>Лист5!D10</f>
        <v>1033.4450251325516</v>
      </c>
      <c r="C10" s="10">
        <f>Лист5!E10</f>
        <v>11.01341494550184</v>
      </c>
      <c r="D10" s="10">
        <f>M19</f>
        <v>2399.20569056044</v>
      </c>
      <c r="E10" s="10">
        <f>L19</f>
        <v>11.037248760739869</v>
      </c>
    </row>
    <row r="11" spans="1:15" x14ac:dyDescent="0.25">
      <c r="A11" s="4">
        <v>4</v>
      </c>
      <c r="B11" s="10">
        <f>Лист5!D11</f>
        <v>18</v>
      </c>
      <c r="C11" s="10">
        <f>Лист5!E11</f>
        <v>1.847131080374208</v>
      </c>
      <c r="D11" s="4">
        <f>B11</f>
        <v>18</v>
      </c>
      <c r="E11" s="10">
        <f>I2</f>
        <v>1.8457521367126779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2.1976173318034521E-3</v>
      </c>
      <c r="G16" s="10">
        <f>F16*C16</f>
        <v>8.7904693272138085E-3</v>
      </c>
      <c r="H16" s="10">
        <f>G16+1</f>
        <v>1.0087904693272138</v>
      </c>
      <c r="I16" s="10">
        <f>C16*R23</f>
        <v>-8.5029670801070791E-3</v>
      </c>
      <c r="J16" s="10">
        <f>G16*R23</f>
        <v>-1.8686267826997508E-5</v>
      </c>
      <c r="K16" s="10">
        <f>H16*R23</f>
        <v>-2.1444280378537673E-3</v>
      </c>
      <c r="L16" s="10">
        <f>E23*S23</f>
        <v>2.4009740858764332</v>
      </c>
      <c r="M16" s="10">
        <f>I23*S23</f>
        <v>691.36499508676025</v>
      </c>
      <c r="N16" s="10">
        <f>J23*S23</f>
        <v>691.67378749519696</v>
      </c>
      <c r="O16" s="10">
        <f>N23*S23</f>
        <v>-1.3064960226273535E-2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2.8891789387403021E-3</v>
      </c>
      <c r="G17" s="10">
        <f t="shared" ref="G17:G18" si="3">F17*C17</f>
        <v>1.1556715754961209E-2</v>
      </c>
      <c r="H17" s="10">
        <f t="shared" ref="H17:H18" si="4">G17+1</f>
        <v>1.0115567157549612</v>
      </c>
      <c r="I17" s="10">
        <f t="shared" ref="I17:I18" si="5">C17*R24</f>
        <v>-7.7387452426312493E-3</v>
      </c>
      <c r="J17" s="10">
        <f t="shared" ref="J17:J18" si="6">G17*R24</f>
        <v>-2.2358619767286915E-5</v>
      </c>
      <c r="K17" s="10">
        <f t="shared" ref="K17:K18" si="7">H17*R24</f>
        <v>-1.9570449304250992E-3</v>
      </c>
      <c r="L17" s="10">
        <f t="shared" ref="L17:L18" si="8">E24*S24</f>
        <v>3.7861111196661525</v>
      </c>
      <c r="M17" s="10">
        <f t="shared" ref="M17:M18" si="9">I24*S24</f>
        <v>829.26035132068989</v>
      </c>
      <c r="N17" s="10">
        <f t="shared" ref="N17:N18" si="10">J24*S24</f>
        <v>829.87561934033386</v>
      </c>
      <c r="O17" s="10">
        <f t="shared" ref="O17:O18" si="11">N24*S24</f>
        <v>-1.1923325812613609E-2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3.4933885035543602E-3</v>
      </c>
      <c r="G18" s="10">
        <f t="shared" si="3"/>
        <v>1.3973554014217441E-2</v>
      </c>
      <c r="H18" s="10">
        <f t="shared" si="4"/>
        <v>1.0139735540142174</v>
      </c>
      <c r="I18" s="10">
        <f t="shared" si="5"/>
        <v>-6.7668345279755246E-3</v>
      </c>
      <c r="J18" s="10">
        <f t="shared" si="6"/>
        <v>-2.3639181945484393E-5</v>
      </c>
      <c r="K18" s="10">
        <f t="shared" si="7"/>
        <v>-1.7153478139393654E-3</v>
      </c>
      <c r="L18" s="10">
        <f t="shared" si="8"/>
        <v>4.8501635551972839</v>
      </c>
      <c r="M18" s="10">
        <f t="shared" si="9"/>
        <v>878.5803441529896</v>
      </c>
      <c r="N18" s="10">
        <f t="shared" si="10"/>
        <v>879.50203586162161</v>
      </c>
      <c r="O18" s="10">
        <f t="shared" si="11"/>
        <v>-1.0450782478004192E-2</v>
      </c>
    </row>
    <row r="19" spans="1:19" x14ac:dyDescent="0.25">
      <c r="I19" s="11">
        <f t="shared" ref="I19:O19" si="12">SUM(I16:I18)</f>
        <v>-2.3008546850713851E-2</v>
      </c>
      <c r="J19" s="13">
        <f t="shared" si="12"/>
        <v>-6.468406953976882E-5</v>
      </c>
      <c r="K19" s="13">
        <f t="shared" si="12"/>
        <v>-5.8168207822182324E-3</v>
      </c>
      <c r="L19" s="13">
        <f t="shared" si="12"/>
        <v>11.037248760739869</v>
      </c>
      <c r="M19" s="13">
        <f t="shared" si="12"/>
        <v>2399.20569056044</v>
      </c>
      <c r="N19" s="13">
        <f t="shared" si="12"/>
        <v>2401.0514426971522</v>
      </c>
      <c r="O19" s="13">
        <f t="shared" si="12"/>
        <v>-3.5439068516891332E-2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287.95187717921146</v>
      </c>
      <c r="I23" s="10">
        <f>H23*E23</f>
        <v>2238.9313214884301</v>
      </c>
      <c r="J23" s="10">
        <f>I23+1</f>
        <v>2239.9313214884301</v>
      </c>
      <c r="K23" s="10">
        <f>C38</f>
        <v>0.48685261038659922</v>
      </c>
      <c r="L23" s="10">
        <f>$K$23*C2</f>
        <v>2.6820508323112207</v>
      </c>
      <c r="M23" s="10">
        <f>L23*$B$9/$C$9</f>
        <v>-1.8888904657767239E-5</v>
      </c>
      <c r="N23" s="10">
        <f>M23*J23</f>
        <v>-4.2309849171541535E-2</v>
      </c>
      <c r="O23" s="10">
        <f>H16/N23</f>
        <v>-23.842922843736982</v>
      </c>
      <c r="P23" s="10">
        <f>$D$2*B2/100/(1+G16)</f>
        <v>0.30399441310264314</v>
      </c>
      <c r="Q23" s="10">
        <f>$D$2*B2/100-P23</f>
        <v>2.6722535640231748E-3</v>
      </c>
      <c r="R23" s="10">
        <f>$D$2*B2/100/(1+$B$84*O23)</f>
        <v>-2.1257417700267698E-3</v>
      </c>
      <c r="S23" s="10">
        <f>$B$84*O23*R23</f>
        <v>0.30879240843669309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219.02694482823617</v>
      </c>
      <c r="I24" s="10">
        <f t="shared" ref="I24:I25" si="18">H24*E24</f>
        <v>1347.8034366234747</v>
      </c>
      <c r="J24" s="10">
        <f t="shared" ref="J24:J25" si="19">I24+1</f>
        <v>1348.8034366234747</v>
      </c>
      <c r="L24" s="10">
        <f t="shared" ref="L24:L25" si="20">$K$23*C3</f>
        <v>2.0400679635422243</v>
      </c>
      <c r="M24" s="10">
        <f t="shared" ref="M24:M25" si="21">L24*$B$9/$C$9</f>
        <v>-1.4367605861335498E-5</v>
      </c>
      <c r="N24" s="10">
        <f t="shared" ref="N24:N25" si="22">M24*J24</f>
        <v>-1.9379076161820899E-2</v>
      </c>
      <c r="O24" s="12">
        <f t="shared" ref="O24" si="23">H17/N24</f>
        <v>-52.19839724598684</v>
      </c>
      <c r="P24" s="12">
        <f>$D$2*B3/100/(1+G17)</f>
        <v>0.60632619385614961</v>
      </c>
      <c r="Q24" s="10">
        <f t="shared" ref="Q24:Q25" si="24">$D$2*B3/100-P24</f>
        <v>7.0071394771830109E-3</v>
      </c>
      <c r="R24" s="10">
        <f t="shared" ref="R24:R25" si="25">$D$2*B3/100/(1+$B$84*O24)</f>
        <v>-1.9346863106578123E-3</v>
      </c>
      <c r="S24" s="10">
        <f t="shared" ref="S24:S25" si="26">$B$84*O24*R24</f>
        <v>0.61526801964399047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181.14447773859715</v>
      </c>
      <c r="I25" s="10">
        <f t="shared" si="18"/>
        <v>953.22583020412321</v>
      </c>
      <c r="J25" s="10">
        <f t="shared" si="19"/>
        <v>954.22583020412321</v>
      </c>
      <c r="L25" s="10">
        <f t="shared" si="20"/>
        <v>1.6872218443119105</v>
      </c>
      <c r="M25" s="10">
        <f t="shared" si="21"/>
        <v>-1.1882613174130832E-5</v>
      </c>
      <c r="N25" s="10">
        <f t="shared" si="22"/>
        <v>-1.1338696421079444E-2</v>
      </c>
      <c r="O25" s="12">
        <f>H18/N25</f>
        <v>-89.425937194082408</v>
      </c>
      <c r="P25" s="12">
        <f>$D$2*B4/100/(1+G18)</f>
        <v>0.90732149409401719</v>
      </c>
      <c r="Q25" s="10">
        <f t="shared" si="24"/>
        <v>1.2678505905983184E-2</v>
      </c>
      <c r="R25" s="10">
        <f t="shared" si="25"/>
        <v>-1.6917086319938812E-3</v>
      </c>
      <c r="S25" s="10">
        <f t="shared" si="26"/>
        <v>0.92169170863199434</v>
      </c>
    </row>
    <row r="26" spans="1:19" x14ac:dyDescent="0.25">
      <c r="P26" s="23">
        <f>SUM(P23:P25)</f>
        <v>1.8176421010528099</v>
      </c>
      <c r="Q26" s="23">
        <f>SUM(Q23:Q25)</f>
        <v>2.235789894718937E-2</v>
      </c>
      <c r="R26" s="23">
        <f>SUM(R23:R25)</f>
        <v>-5.7521367126784628E-3</v>
      </c>
      <c r="S26" s="23">
        <f>SUM(S23:S25)</f>
        <v>1.8457521367126779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0.36955689271803233</v>
      </c>
      <c r="C30" s="4">
        <f>B30*C2</f>
        <v>2.0358735899837939</v>
      </c>
      <c r="D30" s="4">
        <f>S23/$S$26</f>
        <v>0.16729895758737068</v>
      </c>
      <c r="E30" s="4">
        <f>D30*C2</f>
        <v>0.92164301652958314</v>
      </c>
      <c r="F30" s="4">
        <f>G16*R23</f>
        <v>-1.8686267826997508E-5</v>
      </c>
      <c r="G30" s="4">
        <f>F30/$F$33</f>
        <v>0.28888516075057535</v>
      </c>
      <c r="H30" s="4">
        <f>C2*G30</f>
        <v>1.5914563654453564</v>
      </c>
      <c r="I30" s="4">
        <f>J23*S23</f>
        <v>691.67378749519696</v>
      </c>
      <c r="J30" s="4">
        <f>I30/$I$33</f>
        <v>0.28807120713674716</v>
      </c>
      <c r="K30" s="4">
        <f>C2*J30</f>
        <v>1.5869723287556958</v>
      </c>
      <c r="L30" s="4">
        <f>E23*S23</f>
        <v>2.4009740858764332</v>
      </c>
      <c r="M30" s="4">
        <f>L30/$L$33</f>
        <v>0.21753374757818603</v>
      </c>
      <c r="N30" s="4">
        <f>C2*M30</f>
        <v>1.1983843904720124</v>
      </c>
    </row>
    <row r="31" spans="1:19" x14ac:dyDescent="0.25">
      <c r="A31" s="4">
        <v>2</v>
      </c>
      <c r="B31" s="4">
        <f>R24/$R$26</f>
        <v>0.33634219895947715</v>
      </c>
      <c r="C31" s="4">
        <f t="shared" ref="C31" si="27">B31*C3</f>
        <v>1.4093812588161096</v>
      </c>
      <c r="D31" s="4">
        <f t="shared" ref="D31:D32" si="28">S24/$S$26</f>
        <v>0.33334271021882456</v>
      </c>
      <c r="E31" s="4">
        <f t="shared" ref="E31:E32" si="29">D31*C3</f>
        <v>1.3968124428002073</v>
      </c>
      <c r="F31" s="4">
        <f t="shared" ref="F31:F32" si="30">G17*R24</f>
        <v>-2.2358619767286915E-5</v>
      </c>
      <c r="G31" s="4">
        <f t="shared" ref="G31:G32" si="31">F31/$F$33</f>
        <v>0.34565882954442856</v>
      </c>
      <c r="H31" s="4">
        <f t="shared" ref="H31:H32" si="32">C3*G31</f>
        <v>1.4484209171829907</v>
      </c>
      <c r="I31" s="4">
        <f t="shared" ref="I31:I32" si="33">J24*S24</f>
        <v>829.87561934033386</v>
      </c>
      <c r="J31" s="4">
        <f t="shared" ref="J31:J32" si="34">I31/$I$33</f>
        <v>0.34563008712887755</v>
      </c>
      <c r="K31" s="4">
        <f t="shared" ref="K31:K32" si="35">C3*J31</f>
        <v>1.4483004772800108</v>
      </c>
      <c r="L31" s="4">
        <f t="shared" ref="L31:L32" si="36">E24*S24</f>
        <v>3.7861111196661525</v>
      </c>
      <c r="M31" s="4">
        <f t="shared" ref="M31:M32" si="37">L31/$L$33</f>
        <v>0.3430303331690383</v>
      </c>
      <c r="N31" s="4">
        <f t="shared" ref="N31:N32" si="38">C3*M31</f>
        <v>1.4374066776917771</v>
      </c>
    </row>
    <row r="32" spans="1:19" x14ac:dyDescent="0.25">
      <c r="A32" s="4">
        <v>3</v>
      </c>
      <c r="B32" s="4">
        <f t="shared" ref="B32" si="39">R25/$R$26</f>
        <v>0.29410090832249064</v>
      </c>
      <c r="C32" s="4">
        <f>B32*C4</f>
        <v>1.0192273110328982</v>
      </c>
      <c r="D32" s="4">
        <f t="shared" si="28"/>
        <v>0.49935833219380477</v>
      </c>
      <c r="E32" s="4">
        <f t="shared" si="29"/>
        <v>1.7305612997484339</v>
      </c>
      <c r="F32" s="4">
        <f t="shared" si="30"/>
        <v>-2.3639181945484393E-5</v>
      </c>
      <c r="G32" s="4">
        <f t="shared" si="31"/>
        <v>0.36545600970499603</v>
      </c>
      <c r="H32" s="4">
        <f t="shared" si="32"/>
        <v>1.266513416082337</v>
      </c>
      <c r="I32" s="4">
        <f t="shared" si="33"/>
        <v>879.50203586162161</v>
      </c>
      <c r="J32" s="4">
        <f t="shared" si="34"/>
        <v>0.3662987057343754</v>
      </c>
      <c r="K32" s="4">
        <f t="shared" si="35"/>
        <v>1.2694338382358812</v>
      </c>
      <c r="L32" s="4">
        <f t="shared" si="36"/>
        <v>4.8501635551972839</v>
      </c>
      <c r="M32" s="4">
        <f t="shared" si="37"/>
        <v>0.4394359192527757</v>
      </c>
      <c r="N32" s="4">
        <f t="shared" si="38"/>
        <v>1.5228959777987379</v>
      </c>
    </row>
    <row r="33" spans="1:14" x14ac:dyDescent="0.25">
      <c r="C33" s="11">
        <f>SUM(C30:C32)</f>
        <v>4.4644821598328015</v>
      </c>
      <c r="E33" s="11">
        <f>SUM(E30:E32)</f>
        <v>4.0490167590782242</v>
      </c>
      <c r="F33" s="11">
        <f>SUM(F30:F32)</f>
        <v>-6.468406953976882E-5</v>
      </c>
      <c r="H33" s="11">
        <f>SUM(H30:H32)</f>
        <v>4.3063906987106844</v>
      </c>
      <c r="I33" s="11">
        <f>SUM(I30:I32)</f>
        <v>2401.0514426971522</v>
      </c>
      <c r="K33" s="11">
        <f>SUM(K30:K32)</f>
        <v>4.3047066442715876</v>
      </c>
      <c r="L33" s="11">
        <f>SUM(L30:L32)</f>
        <v>11.037248760739869</v>
      </c>
      <c r="N33" s="11">
        <f>SUM(N30:N32)</f>
        <v>4.1586870459625276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0.22399014358194921</v>
      </c>
      <c r="E36" s="15">
        <f>ABS(D36-C36)/C36*100</f>
        <v>45.689486577332396</v>
      </c>
      <c r="F36">
        <v>24.993714695699747</v>
      </c>
      <c r="G36">
        <f>$C$43*F36^2+$B$43*F36+$A$43</f>
        <v>0.4124057243860012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0.23221302245042372</v>
      </c>
      <c r="E37" s="15">
        <f t="shared" ref="E37:E40" si="41">ABS(D37-C37)/C37*100</f>
        <v>49.937646875970351</v>
      </c>
      <c r="F37">
        <v>28.345792961870536</v>
      </c>
      <c r="G37">
        <f>$C$43*F37^2+$B$43*F37+$A$43</f>
        <v>0.46380632748242834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0.23230386705461856</v>
      </c>
      <c r="E38" s="15">
        <f t="shared" si="41"/>
        <v>52.284559618536072</v>
      </c>
      <c r="F38">
        <v>29.799683102888515</v>
      </c>
      <c r="G38">
        <f>$C$43*F38^2+$B$43*F38+$A$43</f>
        <v>0.48679894233214305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0.24046050807570449</v>
      </c>
      <c r="E39" s="15">
        <f t="shared" si="41"/>
        <v>56.832318382283241</v>
      </c>
      <c r="F39">
        <v>34.083313934374395</v>
      </c>
      <c r="G39">
        <f t="shared" ref="G39:G40" si="42">$C$43*F39^2+$B$43*F39+$A$43</f>
        <v>0.55700036821865595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0.24697353938037397</v>
      </c>
      <c r="E40" s="15">
        <f t="shared" si="41"/>
        <v>61.133386253191034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7.311829672079333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32.015016977538565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82.271862218555853</v>
      </c>
    </row>
    <row r="51" spans="1:5" x14ac:dyDescent="0.25">
      <c r="C51" s="28">
        <f>SUM(C48:C50)</f>
        <v>1.8399999999999994</v>
      </c>
      <c r="E51" s="28">
        <f>SUM(E48:E50)</f>
        <v>121.59870886817376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2.1875232268162733E-2</v>
      </c>
      <c r="C54" s="4">
        <f>$D$2*B2/100/(1+$B$54*O23)</f>
        <v>0.64098474228488134</v>
      </c>
      <c r="D54" s="27">
        <f>C57-$E$2</f>
        <v>-9.1448971719556855</v>
      </c>
      <c r="E54" s="4">
        <f>-O23*$D$2*B2/100/((1+$B$54*O23)^2)</f>
        <v>31.943926987890901</v>
      </c>
    </row>
    <row r="55" spans="1:5" x14ac:dyDescent="0.25">
      <c r="A55" s="4">
        <v>2</v>
      </c>
      <c r="C55" s="4">
        <f t="shared" ref="C55:C56" si="45">$D$2*B3/100/(1+$B$54*O24)</f>
        <v>-4.3237533313355723</v>
      </c>
      <c r="E55" s="4">
        <f t="shared" ref="E55:E56" si="46">-O24*$D$2*B3/100/((1+$B$54*O24)^2)</f>
        <v>1591.0448390084618</v>
      </c>
    </row>
    <row r="56" spans="1:5" x14ac:dyDescent="0.25">
      <c r="A56" s="4">
        <v>3</v>
      </c>
      <c r="C56" s="4">
        <f t="shared" si="45"/>
        <v>-0.96212858290499481</v>
      </c>
      <c r="E56" s="4">
        <f t="shared" si="46"/>
        <v>89.979154234333279</v>
      </c>
    </row>
    <row r="57" spans="1:5" x14ac:dyDescent="0.25">
      <c r="C57" s="28">
        <f>SUM(C54:C56)</f>
        <v>-4.6448971719556855</v>
      </c>
      <c r="E57" s="28">
        <f>SUM(E54:E56)</f>
        <v>1712.9679202306859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2.7213859491680228E-2</v>
      </c>
      <c r="C60" s="4">
        <f>$D$2*B2/100/(1+$B$60*O23)</f>
        <v>0.8733407705969477</v>
      </c>
      <c r="D60" s="27">
        <f>C63-$E$2</f>
        <v>-5.7269013692650841</v>
      </c>
      <c r="E60" s="4">
        <f>-O23*$D$2*B2/100/((1+$B$60*O23)^2)</f>
        <v>59.300777951720811</v>
      </c>
    </row>
    <row r="61" spans="1:5" x14ac:dyDescent="0.25">
      <c r="A61" s="4">
        <v>2</v>
      </c>
      <c r="C61" s="4">
        <f t="shared" ref="C61:C62" si="47">$D$2*B3/100/(1+$B$60*O24)</f>
        <v>-1.4585122099463423</v>
      </c>
      <c r="E61" s="4">
        <f t="shared" ref="E61:E62" si="48">-O24*$D$2*B3/100/((1+$B$60*O24)^2)</f>
        <v>181.04258341872278</v>
      </c>
    </row>
    <row r="62" spans="1:5" x14ac:dyDescent="0.25">
      <c r="A62" s="4">
        <v>3</v>
      </c>
      <c r="C62" s="4">
        <f t="shared" si="47"/>
        <v>-0.64172992991568978</v>
      </c>
      <c r="E62" s="4">
        <f t="shared" si="48"/>
        <v>40.029508988051056</v>
      </c>
    </row>
    <row r="63" spans="1:5" x14ac:dyDescent="0.25">
      <c r="C63" s="28">
        <f>SUM(C60:C62)</f>
        <v>-1.2269013692650845</v>
      </c>
      <c r="E63" s="28">
        <f>SUM(E60:E62)</f>
        <v>280.37287035849465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4.7639877750659657E-2</v>
      </c>
      <c r="C66" s="4">
        <f>$D$2*B2/100/(1+$B$66*O23)</f>
        <v>-2.2569941695851026</v>
      </c>
      <c r="D66" s="27">
        <f>C69-$E$2</f>
        <v>-7.4517217156060465</v>
      </c>
      <c r="E66" s="4">
        <f>-O23*$D$2*B2/100/((1+$B$66*O23)^2)</f>
        <v>396.05344487032136</v>
      </c>
    </row>
    <row r="67" spans="1:5" x14ac:dyDescent="0.25">
      <c r="A67" s="4">
        <v>2</v>
      </c>
      <c r="C67" s="4">
        <f t="shared" ref="C67:C68" si="49">$D$2*B3/100/(1+$B$66*O24)</f>
        <v>-0.41253979357072151</v>
      </c>
      <c r="E67" s="4">
        <f t="shared" ref="E67:E68" si="50">-O24*$D$2*B3/100/((1+$B$66*O24)^2)</f>
        <v>14.484125986223306</v>
      </c>
    </row>
    <row r="68" spans="1:5" x14ac:dyDescent="0.25">
      <c r="A68" s="4">
        <v>3</v>
      </c>
      <c r="C68" s="4">
        <f t="shared" si="49"/>
        <v>-0.28218775245022232</v>
      </c>
      <c r="E68" s="4">
        <f t="shared" si="50"/>
        <v>7.7401966383366867</v>
      </c>
    </row>
    <row r="69" spans="1:5" x14ac:dyDescent="0.25">
      <c r="C69" s="28">
        <f>SUM(C66:C68)</f>
        <v>-2.9517217156060465</v>
      </c>
      <c r="E69" s="28">
        <f>SUM(E66:E68)</f>
        <v>418.27776749488135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6.5455124686291333E-2</v>
      </c>
      <c r="C72" s="4">
        <f>$D$2*B2/100/(1+$B$72*O23)</f>
        <v>-0.54699246031038518</v>
      </c>
      <c r="D72" s="27">
        <f>C75-$E$2</f>
        <v>-5.4903454286483999</v>
      </c>
      <c r="E72" s="4">
        <f>-O23*$D$2*B2/100/((1+$B$72*O23)^2)</f>
        <v>23.262457943657616</v>
      </c>
    </row>
    <row r="73" spans="1:5" x14ac:dyDescent="0.25">
      <c r="A73" s="4">
        <v>2</v>
      </c>
      <c r="C73" s="4">
        <f t="shared" ref="C73:C74" si="51">$D$2*B3/100/(1+$B$72*O24)</f>
        <v>-0.25379458069089633</v>
      </c>
      <c r="E73" s="4">
        <f t="shared" ref="E73:E74" si="52">-O24*$D$2*B3/100/((1+$B$72*O24)^2)</f>
        <v>5.4818265318322954</v>
      </c>
    </row>
    <row r="74" spans="1:5" x14ac:dyDescent="0.25">
      <c r="A74" s="4">
        <v>3</v>
      </c>
      <c r="C74" s="4">
        <f t="shared" si="51"/>
        <v>-0.18955838764711819</v>
      </c>
      <c r="E74" s="4">
        <f t="shared" si="52"/>
        <v>3.4927032230887001</v>
      </c>
    </row>
    <row r="75" spans="1:5" x14ac:dyDescent="0.25">
      <c r="C75" s="28">
        <f>SUM(C72:C74)</f>
        <v>-0.99034542864839969</v>
      </c>
      <c r="E75" s="28">
        <f>SUM(E72:E74)</f>
        <v>32.236987698578616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0.23576711164934366</v>
      </c>
      <c r="C78" s="4">
        <f>$D$2*B2/100/(1+$B$78*O23)</f>
        <v>-6.6358287412246503E-2</v>
      </c>
      <c r="D78" s="27">
        <f>C81-$E$2</f>
        <v>-4.6664118806275621</v>
      </c>
      <c r="E78" s="4">
        <f>-O23*$D$2*B2/100/((1+$B$78*O23)^2)</f>
        <v>0.34236019025498116</v>
      </c>
    </row>
    <row r="79" spans="1:5" x14ac:dyDescent="0.25">
      <c r="A79" s="4">
        <v>2</v>
      </c>
      <c r="C79" s="4">
        <f t="shared" ref="C79:C80" si="53">$D$2*B3/100/(1+$B$78*O24)</f>
        <v>-5.4245289328986139E-2</v>
      </c>
      <c r="E79" s="4">
        <f t="shared" ref="E79:E80" si="54">-O24*$D$2*B3/100/((1+$B$78*O24)^2)</f>
        <v>0.25042902333396305</v>
      </c>
    </row>
    <row r="80" spans="1:5" x14ac:dyDescent="0.25">
      <c r="A80" s="4">
        <v>3</v>
      </c>
      <c r="C80" s="4">
        <f t="shared" si="53"/>
        <v>-4.5808303886329102E-2</v>
      </c>
      <c r="E80" s="4">
        <f t="shared" si="54"/>
        <v>0.20396896700889777</v>
      </c>
    </row>
    <row r="81" spans="1:5" x14ac:dyDescent="0.25">
      <c r="C81" s="28">
        <f>SUM(C78:C80)</f>
        <v>-0.16641188062756174</v>
      </c>
      <c r="E81" s="28">
        <f>SUM(E78:E80)</f>
        <v>0.79675818059784198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6.0925151115583658</v>
      </c>
      <c r="C84" s="4">
        <f>$D$2*B2/100/(1+$B$84*O23)</f>
        <v>-2.1257417700267698E-3</v>
      </c>
      <c r="D84" s="29">
        <f>C87-$E$2</f>
        <v>-4.5057521367126787</v>
      </c>
      <c r="E84" s="4">
        <f>-O23*$D$2*B2/100/((1+$B$84*O23)^2)</f>
        <v>3.5132894653895326E-4</v>
      </c>
    </row>
    <row r="85" spans="1:5" x14ac:dyDescent="0.25">
      <c r="A85" s="4">
        <v>2</v>
      </c>
      <c r="C85" s="4">
        <f t="shared" ref="C85:C86" si="55">$D$2*B3/100/(1+$B$84*O24)</f>
        <v>-1.9346863106578123E-3</v>
      </c>
      <c r="E85" s="4">
        <f t="shared" ref="E85:E86" si="56">-O24*$D$2*B3/100/((1+$B$84*O24)^2)</f>
        <v>3.1855301310597557E-4</v>
      </c>
    </row>
    <row r="86" spans="1:5" x14ac:dyDescent="0.25">
      <c r="A86" s="4">
        <v>3</v>
      </c>
      <c r="C86" s="4">
        <f t="shared" si="55"/>
        <v>-1.6917086319938812E-3</v>
      </c>
      <c r="E86" s="4">
        <f t="shared" si="56"/>
        <v>2.781805769901108E-4</v>
      </c>
    </row>
    <row r="87" spans="1:5" x14ac:dyDescent="0.25">
      <c r="C87" s="28">
        <f>SUM(C84:C86)</f>
        <v>-5.7521367126784628E-3</v>
      </c>
      <c r="E87" s="28">
        <f>SUM(E84:E86)</f>
        <v>9.4806253663503963E-4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-5.1373771381203219E-3</v>
      </c>
      <c r="I2" s="22">
        <f>S26</f>
        <v>1.8451373771381196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Лист6!D7</f>
        <v>0</v>
      </c>
      <c r="C7" s="10">
        <f>Лист6!E7</f>
        <v>-5.7521367126784628E-3</v>
      </c>
      <c r="D7" s="4">
        <f>B7</f>
        <v>0</v>
      </c>
      <c r="E7" s="4">
        <f>H2</f>
        <v>-5.1373771381203219E-3</v>
      </c>
    </row>
    <row r="8" spans="1:15" x14ac:dyDescent="0.25">
      <c r="A8" s="4">
        <v>1</v>
      </c>
      <c r="B8" s="10">
        <f>Лист6!D8</f>
        <v>-2.3008546850713851E-2</v>
      </c>
      <c r="C8" s="10">
        <f>Лист6!E8</f>
        <v>-6.468406953976882E-5</v>
      </c>
      <c r="D8" s="4">
        <f>I19</f>
        <v>-2.0549508552481287E-2</v>
      </c>
      <c r="E8" s="4">
        <f>J19</f>
        <v>-2.8927615098287669E-5</v>
      </c>
    </row>
    <row r="9" spans="1:15" x14ac:dyDescent="0.25">
      <c r="A9" s="4">
        <v>2</v>
      </c>
      <c r="B9" s="10">
        <f>Лист6!D9</f>
        <v>-5.8168207822182324E-3</v>
      </c>
      <c r="C9" s="10">
        <f>Лист6!E9</f>
        <v>2401.0514426971522</v>
      </c>
      <c r="D9" s="10">
        <f>K19</f>
        <v>-5.1663047532186099E-3</v>
      </c>
      <c r="E9" s="10">
        <f>N19</f>
        <v>5557.4895295093847</v>
      </c>
    </row>
    <row r="10" spans="1:15" x14ac:dyDescent="0.25">
      <c r="A10" s="4">
        <v>3</v>
      </c>
      <c r="B10" s="10">
        <f>Лист6!D10</f>
        <v>2399.20569056044</v>
      </c>
      <c r="C10" s="10">
        <f>Лист6!E10</f>
        <v>11.037248760739869</v>
      </c>
      <c r="D10" s="10">
        <f>M19</f>
        <v>5555.6443921322461</v>
      </c>
      <c r="E10" s="10">
        <f>L19</f>
        <v>11.033252445827848</v>
      </c>
    </row>
    <row r="11" spans="1:15" x14ac:dyDescent="0.25">
      <c r="A11" s="4">
        <v>4</v>
      </c>
      <c r="B11" s="10">
        <f>Лист6!D11</f>
        <v>18</v>
      </c>
      <c r="C11" s="10">
        <f>Лист6!E11</f>
        <v>1.8457521367126779</v>
      </c>
      <c r="D11" s="4">
        <f>B11</f>
        <v>18</v>
      </c>
      <c r="E11" s="10">
        <f>I2</f>
        <v>1.8451373771381196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1.1001789489623226E-3</v>
      </c>
      <c r="G16" s="10">
        <f>F16*C16</f>
        <v>4.4007157958492905E-3</v>
      </c>
      <c r="H16" s="10">
        <f>G16+1</f>
        <v>1.0044007157958492</v>
      </c>
      <c r="I16" s="10">
        <f>C16*R23</f>
        <v>-7.583974336005498E-3</v>
      </c>
      <c r="J16" s="10">
        <f>G16*R23</f>
        <v>-8.3437289139437569E-6</v>
      </c>
      <c r="K16" s="10">
        <f>H16*R23</f>
        <v>-1.9043373129153181E-3</v>
      </c>
      <c r="L16" s="10">
        <f>E23*S23</f>
        <v>2.3991877095736065</v>
      </c>
      <c r="M16" s="10">
        <f>I23*S23</f>
        <v>1600.3884822794744</v>
      </c>
      <c r="N16" s="10">
        <f>J23*S23</f>
        <v>1600.6970449397249</v>
      </c>
      <c r="O16" s="10">
        <f>N23*S23</f>
        <v>-1.0400647230159257E-2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1.4463909626972623E-3</v>
      </c>
      <c r="G17" s="10">
        <f t="shared" ref="G17:G18" si="3">F17*C17</f>
        <v>5.7855638507890491E-3</v>
      </c>
      <c r="H17" s="10">
        <f t="shared" ref="H17:H18" si="4">G17+1</f>
        <v>1.0057855638507891</v>
      </c>
      <c r="I17" s="10">
        <f t="shared" ref="I17:I18" si="5">C17*R24</f>
        <v>-6.9134136403063403E-3</v>
      </c>
      <c r="J17" s="10">
        <f t="shared" ref="J17:J18" si="6">G17*R24</f>
        <v>-9.9994990107270712E-6</v>
      </c>
      <c r="K17" s="10">
        <f t="shared" ref="K17:K18" si="7">H17*R24</f>
        <v>-1.7383529090873122E-3</v>
      </c>
      <c r="L17" s="10">
        <f t="shared" ref="L17:L18" si="8">E24*S24</f>
        <v>3.7848414302555189</v>
      </c>
      <c r="M17" s="10">
        <f t="shared" ref="M17:M18" si="9">I24*S24</f>
        <v>1920.3770600179037</v>
      </c>
      <c r="N17" s="10">
        <f t="shared" ref="N17:N18" si="10">J24*S24</f>
        <v>1920.9921217046472</v>
      </c>
      <c r="O17" s="10">
        <f t="shared" ref="O17:O18" si="11">N24*S24</f>
        <v>-9.4941139084545271E-3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1.7488724886436388E-3</v>
      </c>
      <c r="G18" s="10">
        <f t="shared" si="3"/>
        <v>6.9954899545745554E-3</v>
      </c>
      <c r="H18" s="10">
        <f t="shared" si="4"/>
        <v>1.0069954899545746</v>
      </c>
      <c r="I18" s="10">
        <f t="shared" si="5"/>
        <v>-6.0521205761694509E-3</v>
      </c>
      <c r="J18" s="10">
        <f t="shared" si="6"/>
        <v>-1.0584387173616841E-5</v>
      </c>
      <c r="K18" s="10">
        <f t="shared" si="7"/>
        <v>-1.5236145312159796E-3</v>
      </c>
      <c r="L18" s="10">
        <f t="shared" si="8"/>
        <v>4.8492233059987244</v>
      </c>
      <c r="M18" s="10">
        <f t="shared" si="9"/>
        <v>2034.8788498348686</v>
      </c>
      <c r="N18" s="10">
        <f t="shared" si="10"/>
        <v>2035.8003628650126</v>
      </c>
      <c r="O18" s="10">
        <f t="shared" si="11"/>
        <v>-8.3213079670547523E-3</v>
      </c>
    </row>
    <row r="19" spans="1:19" x14ac:dyDescent="0.25">
      <c r="I19" s="11">
        <f t="shared" ref="I19:O19" si="12">SUM(I16:I18)</f>
        <v>-2.0549508552481287E-2</v>
      </c>
      <c r="J19" s="13">
        <f t="shared" si="12"/>
        <v>-2.8927615098287669E-5</v>
      </c>
      <c r="K19" s="13">
        <f t="shared" si="12"/>
        <v>-5.1663047532186099E-3</v>
      </c>
      <c r="L19" s="13">
        <f t="shared" si="12"/>
        <v>11.033252445827848</v>
      </c>
      <c r="M19" s="13">
        <f t="shared" si="12"/>
        <v>5555.6443921322461</v>
      </c>
      <c r="N19" s="13">
        <f t="shared" si="12"/>
        <v>5557.4895295093847</v>
      </c>
      <c r="O19" s="13">
        <f t="shared" si="12"/>
        <v>-2.8216069105668536E-2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667.05430170943237</v>
      </c>
      <c r="I23" s="10">
        <f>H23*E23</f>
        <v>5186.5915369648537</v>
      </c>
      <c r="J23" s="10">
        <f>I23+1</f>
        <v>5187.5915369648537</v>
      </c>
      <c r="K23" s="10">
        <f>C38</f>
        <v>0.48685261038659922</v>
      </c>
      <c r="L23" s="10">
        <f>$K$23*C2</f>
        <v>2.6820508323112207</v>
      </c>
      <c r="M23" s="10">
        <f>L23*$B$9/$C$9</f>
        <v>-6.4975738307500278E-6</v>
      </c>
      <c r="N23" s="10">
        <f>M23*J23</f>
        <v>-3.3706759015203147E-2</v>
      </c>
      <c r="O23" s="10">
        <f>H16/N23</f>
        <v>-29.798199089471129</v>
      </c>
      <c r="P23" s="10">
        <f>$D$2*B2/100/(1+G16)</f>
        <v>0.30532302679979195</v>
      </c>
      <c r="Q23" s="10">
        <f>$D$2*B2/100-P23</f>
        <v>1.3436398668743577E-3</v>
      </c>
      <c r="R23" s="10">
        <f>$D$2*B2/100/(1+$B$84*O23)</f>
        <v>-1.8959935840013745E-3</v>
      </c>
      <c r="S23" s="10">
        <f>$B$84*O23*R23</f>
        <v>0.30856266025066764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507.38639792585894</v>
      </c>
      <c r="I24" s="10">
        <f t="shared" ref="I24:I25" si="18">H24*E24</f>
        <v>3122.2511520524031</v>
      </c>
      <c r="J24" s="10">
        <f t="shared" ref="J24:J25" si="19">I24+1</f>
        <v>3123.2511520524031</v>
      </c>
      <c r="L24" s="10">
        <f t="shared" ref="L24:L25" si="20">$K$23*C3</f>
        <v>2.0400679635422243</v>
      </c>
      <c r="M24" s="10">
        <f t="shared" ref="M24:M25" si="21">L24*$B$9/$C$9</f>
        <v>-4.9422971605056117E-6</v>
      </c>
      <c r="N24" s="10">
        <f t="shared" ref="N24:N25" si="22">M24*J24</f>
        <v>-1.5436035300334472E-2</v>
      </c>
      <c r="O24" s="12">
        <f t="shared" ref="O24" si="23">H17/N24</f>
        <v>-65.158283476392128</v>
      </c>
      <c r="P24" s="12">
        <f>$D$2*B3/100/(1+G17)</f>
        <v>0.6098052660301676</v>
      </c>
      <c r="Q24" s="10">
        <f t="shared" ref="Q24:Q25" si="24">$D$2*B3/100-P24</f>
        <v>3.5280673031650167E-3</v>
      </c>
      <c r="R24" s="10">
        <f t="shared" ref="R24:R25" si="25">$D$2*B3/100/(1+$B$84*O24)</f>
        <v>-1.7283534100765851E-3</v>
      </c>
      <c r="S24" s="10">
        <f t="shared" ref="S24:S25" si="26">$B$84*O24*R24</f>
        <v>0.61506168674340922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419.62985027264568</v>
      </c>
      <c r="I25" s="10">
        <f t="shared" si="18"/>
        <v>2208.1932466183298</v>
      </c>
      <c r="J25" s="10">
        <f t="shared" si="19"/>
        <v>2209.1932466183298</v>
      </c>
      <c r="L25" s="10">
        <f t="shared" si="20"/>
        <v>1.6872218443119105</v>
      </c>
      <c r="M25" s="10">
        <f t="shared" si="21"/>
        <v>-4.0874872206742561E-6</v>
      </c>
      <c r="N25" s="10">
        <f t="shared" si="22"/>
        <v>-9.0300491635522933E-3</v>
      </c>
      <c r="O25" s="12">
        <f>H18/N25</f>
        <v>-111.51605840852774</v>
      </c>
      <c r="P25" s="12">
        <f>$D$2*B4/100/(1+G18)</f>
        <v>0.91360885840859274</v>
      </c>
      <c r="Q25" s="10">
        <f t="shared" si="24"/>
        <v>6.3911415914076342E-3</v>
      </c>
      <c r="R25" s="10">
        <f t="shared" si="25"/>
        <v>-1.5130301440423627E-3</v>
      </c>
      <c r="S25" s="10">
        <f t="shared" si="26"/>
        <v>0.92151303014404273</v>
      </c>
    </row>
    <row r="26" spans="1:19" x14ac:dyDescent="0.25">
      <c r="P26" s="23">
        <f>SUM(P23:P25)</f>
        <v>1.8287371512385522</v>
      </c>
      <c r="Q26" s="23">
        <f>SUM(Q23:Q25)</f>
        <v>1.1262848761447009E-2</v>
      </c>
      <c r="R26" s="23">
        <f>SUM(R23:R25)</f>
        <v>-5.1373771381203219E-3</v>
      </c>
      <c r="S26" s="23">
        <f>SUM(S23:S25)</f>
        <v>1.8451373771381196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0.3690586719695424</v>
      </c>
      <c r="C30" s="4">
        <f>B30*C2</f>
        <v>2.0331289125503074</v>
      </c>
      <c r="D30" s="4">
        <f>S23/$S$26</f>
        <v>0.1672301824643867</v>
      </c>
      <c r="E30" s="4">
        <f>D30*C2</f>
        <v>0.92126413723037381</v>
      </c>
      <c r="F30" s="4">
        <f>G16*R23</f>
        <v>-8.3437289139437569E-6</v>
      </c>
      <c r="G30" s="4">
        <f>F30/$F$33</f>
        <v>0.28843473219600646</v>
      </c>
      <c r="H30" s="4">
        <f>C2*G30</f>
        <v>1.5889749732254013</v>
      </c>
      <c r="I30" s="4">
        <f>J23*S23</f>
        <v>1600.6970449397249</v>
      </c>
      <c r="J30" s="4">
        <f>I30/$I$33</f>
        <v>0.28802520210614496</v>
      </c>
      <c r="K30" s="4">
        <f>C2*J30</f>
        <v>1.5867188889507429</v>
      </c>
      <c r="L30" s="4">
        <f>E23*S23</f>
        <v>2.3991877095736065</v>
      </c>
      <c r="M30" s="4">
        <f>L30/$L$33</f>
        <v>0.21745063129420586</v>
      </c>
      <c r="N30" s="4">
        <f>C2*M30</f>
        <v>1.1979265063118543</v>
      </c>
    </row>
    <row r="31" spans="1:19" x14ac:dyDescent="0.25">
      <c r="A31" s="4">
        <v>2</v>
      </c>
      <c r="B31" s="4">
        <f>R24/$R$26</f>
        <v>0.33642720080873018</v>
      </c>
      <c r="C31" s="4">
        <f t="shared" ref="C31" si="27">B31*C3</f>
        <v>1.4097374437184875</v>
      </c>
      <c r="D31" s="4">
        <f t="shared" ref="D31:D32" si="28">S24/$S$26</f>
        <v>0.33334194752338386</v>
      </c>
      <c r="E31" s="4">
        <f t="shared" ref="E31:E32" si="29">D31*C3</f>
        <v>1.3968092468626663</v>
      </c>
      <c r="F31" s="4">
        <f t="shared" ref="F31:F32" si="30">G17*R24</f>
        <v>-9.9994990107270712E-6</v>
      </c>
      <c r="G31" s="4">
        <f t="shared" ref="G31:G32" si="31">F31/$F$33</f>
        <v>0.34567312157437335</v>
      </c>
      <c r="H31" s="4">
        <f t="shared" ref="H31:H32" si="32">C3*G31</f>
        <v>1.4484808053540763</v>
      </c>
      <c r="I31" s="4">
        <f t="shared" ref="I31:I32" si="33">J24*S24</f>
        <v>1920.9921217046472</v>
      </c>
      <c r="J31" s="4">
        <f t="shared" ref="J31:J32" si="34">I31/$I$33</f>
        <v>0.34565825297636366</v>
      </c>
      <c r="K31" s="4">
        <f t="shared" ref="K31:K32" si="35">C3*J31</f>
        <v>1.448418501178613</v>
      </c>
      <c r="L31" s="4">
        <f t="shared" ref="L31:L32" si="36">E24*S24</f>
        <v>3.7848414302555189</v>
      </c>
      <c r="M31" s="4">
        <f t="shared" ref="M31:M32" si="37">L31/$L$33</f>
        <v>0.34303950252554327</v>
      </c>
      <c r="N31" s="4">
        <f t="shared" ref="N31:N32" si="38">C3*M31</f>
        <v>1.4374451002247017</v>
      </c>
    </row>
    <row r="32" spans="1:19" x14ac:dyDescent="0.25">
      <c r="A32" s="4">
        <v>3</v>
      </c>
      <c r="B32" s="4">
        <f t="shared" ref="B32" si="39">R25/$R$26</f>
        <v>0.29451412722172748</v>
      </c>
      <c r="C32" s="4">
        <f>B32*C4</f>
        <v>1.0206593500903067</v>
      </c>
      <c r="D32" s="4">
        <f t="shared" si="28"/>
        <v>0.49942787001222944</v>
      </c>
      <c r="E32" s="4">
        <f t="shared" si="29"/>
        <v>1.7308022879320213</v>
      </c>
      <c r="F32" s="4">
        <f t="shared" si="30"/>
        <v>-1.0584387173616841E-5</v>
      </c>
      <c r="G32" s="4">
        <f t="shared" si="31"/>
        <v>0.36589214622962019</v>
      </c>
      <c r="H32" s="4">
        <f t="shared" si="32"/>
        <v>1.2680248777767991</v>
      </c>
      <c r="I32" s="4">
        <f t="shared" si="33"/>
        <v>2035.8003628650126</v>
      </c>
      <c r="J32" s="4">
        <f t="shared" si="34"/>
        <v>0.36631654491749138</v>
      </c>
      <c r="K32" s="4">
        <f t="shared" si="35"/>
        <v>1.2694956611753003</v>
      </c>
      <c r="L32" s="4">
        <f t="shared" si="36"/>
        <v>4.8492233059987244</v>
      </c>
      <c r="M32" s="4">
        <f t="shared" si="37"/>
        <v>0.43950986618025095</v>
      </c>
      <c r="N32" s="4">
        <f t="shared" si="38"/>
        <v>1.5231522460587703</v>
      </c>
    </row>
    <row r="33" spans="1:14" x14ac:dyDescent="0.25">
      <c r="C33" s="11">
        <f>SUM(C30:C32)</f>
        <v>4.4635257063591016</v>
      </c>
      <c r="E33" s="11">
        <f>SUM(E30:E32)</f>
        <v>4.0488756720250612</v>
      </c>
      <c r="F33" s="11">
        <f>SUM(F30:F32)</f>
        <v>-2.8927615098287669E-5</v>
      </c>
      <c r="H33" s="11">
        <f>SUM(H30:H32)</f>
        <v>4.3054806563562771</v>
      </c>
      <c r="I33" s="11">
        <f>SUM(I30:I32)</f>
        <v>5557.4895295093847</v>
      </c>
      <c r="K33" s="11">
        <f>SUM(K30:K32)</f>
        <v>4.3046330513046565</v>
      </c>
      <c r="L33" s="11">
        <f>SUM(L30:L32)</f>
        <v>11.033252445827848</v>
      </c>
      <c r="N33" s="11">
        <f>SUM(N30:N32)</f>
        <v>4.1585238525953265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0.22403814065085784</v>
      </c>
      <c r="E36" s="15">
        <f>ABS(D36-C36)/C36*100</f>
        <v>45.67784880875238</v>
      </c>
      <c r="F36">
        <v>24.993719494202114</v>
      </c>
      <c r="G36">
        <f>$C$43*F36^2+$B$43*F36+$A$43</f>
        <v>0.41240579635750707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0.23226210493448105</v>
      </c>
      <c r="E37" s="15">
        <f t="shared" ref="E37:E40" si="41">ABS(D37-C37)/C37*100</f>
        <v>49.927065278852524</v>
      </c>
      <c r="F37">
        <v>28.345800481552104</v>
      </c>
      <c r="G37">
        <f>$C$43*F37^2+$B$43*F37+$A$43</f>
        <v>0.46380644530951698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0.23230783857335252</v>
      </c>
      <c r="E38" s="15">
        <f t="shared" si="41"/>
        <v>52.283743864722865</v>
      </c>
      <c r="F38">
        <v>29.799539439082935</v>
      </c>
      <c r="G38">
        <f>$C$43*F38^2+$B$43*F38+$A$43</f>
        <v>0.48679664946897527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0.24046994449145745</v>
      </c>
      <c r="E39" s="15">
        <f t="shared" si="41"/>
        <v>56.830624348638828</v>
      </c>
      <c r="F39">
        <v>34.083302289151433</v>
      </c>
      <c r="G39">
        <f t="shared" ref="G39:G40" si="42">$C$43*F39^2+$B$43*F39+$A$43</f>
        <v>0.55700017238488186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0.2469821454161486</v>
      </c>
      <c r="E40" s="15">
        <f t="shared" si="41"/>
        <v>61.132031907826011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9.1381143874378044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39.963747198853795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102.59477373584558</v>
      </c>
    </row>
    <row r="51" spans="1:5" x14ac:dyDescent="0.25">
      <c r="C51" s="28">
        <f>SUM(C48:C50)</f>
        <v>1.8399999999999994</v>
      </c>
      <c r="E51" s="28">
        <f>SUM(E48:E50)</f>
        <v>151.69663532213718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1.7534996701484683E-2</v>
      </c>
      <c r="C54" s="4">
        <f>$D$2*B2/100/(1+$B$54*O23)</f>
        <v>0.64224908625904276</v>
      </c>
      <c r="D54" s="27">
        <f>C57-$E$2</f>
        <v>-9.1232396502159609</v>
      </c>
      <c r="E54" s="4">
        <f>-O23*$D$2*B2/100/((1+$B$54*O23)^2)</f>
        <v>40.080251216344017</v>
      </c>
    </row>
    <row r="55" spans="1:5" x14ac:dyDescent="0.25">
      <c r="A55" s="4">
        <v>2</v>
      </c>
      <c r="C55" s="4">
        <f t="shared" ref="C55:C56" si="45">$D$2*B3/100/(1+$B$54*O24)</f>
        <v>-4.3025752614212305</v>
      </c>
      <c r="E55" s="4">
        <f t="shared" ref="E55:E56" si="46">-O24*$D$2*B3/100/((1+$B$54*O24)^2)</f>
        <v>1966.6633211156613</v>
      </c>
    </row>
    <row r="56" spans="1:5" x14ac:dyDescent="0.25">
      <c r="A56" s="4">
        <v>3</v>
      </c>
      <c r="C56" s="4">
        <f t="shared" si="45"/>
        <v>-0.96291347505377323</v>
      </c>
      <c r="E56" s="4">
        <f t="shared" si="46"/>
        <v>112.3890788949638</v>
      </c>
    </row>
    <row r="57" spans="1:5" x14ac:dyDescent="0.25">
      <c r="C57" s="28">
        <f>SUM(C54:C56)</f>
        <v>-4.6232396502159609</v>
      </c>
      <c r="E57" s="28">
        <f>SUM(E54:E56)</f>
        <v>2119.1326512269693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2.1840172993744463E-2</v>
      </c>
      <c r="C60" s="4">
        <f>$D$2*B2/100/(1+$B$60*O23)</f>
        <v>0.87819231058457825</v>
      </c>
      <c r="D60" s="27">
        <f>C63-$E$2</f>
        <v>-5.7124128864204984</v>
      </c>
      <c r="E60" s="4">
        <f>-O23*$D$2*B2/100/((1+$B$60*O23)^2)</f>
        <v>74.938104726785696</v>
      </c>
    </row>
    <row r="61" spans="1:5" x14ac:dyDescent="0.25">
      <c r="A61" s="4">
        <v>2</v>
      </c>
      <c r="C61" s="4">
        <f t="shared" ref="C61:C62" si="47">$D$2*B3/100/(1+$B$60*O24)</f>
        <v>-1.4497269183406871</v>
      </c>
      <c r="E61" s="4">
        <f t="shared" ref="E61:E62" si="48">-O24*$D$2*B3/100/((1+$B$60*O24)^2)</f>
        <v>223.27776297539634</v>
      </c>
    </row>
    <row r="62" spans="1:5" x14ac:dyDescent="0.25">
      <c r="A62" s="4">
        <v>3</v>
      </c>
      <c r="C62" s="4">
        <f t="shared" si="47"/>
        <v>-0.64087827866438996</v>
      </c>
      <c r="E62" s="4">
        <f t="shared" si="48"/>
        <v>49.7852494874423</v>
      </c>
    </row>
    <row r="63" spans="1:5" x14ac:dyDescent="0.25">
      <c r="C63" s="28">
        <f>SUM(C60:C62)</f>
        <v>-1.2124128864204988</v>
      </c>
      <c r="E63" s="28">
        <f>SUM(E60:E62)</f>
        <v>348.00111718962432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3.8255099855337926E-2</v>
      </c>
      <c r="C66" s="4">
        <f>$D$2*B2/100/(1+$B$66*O23)</f>
        <v>-2.1915237125601301</v>
      </c>
      <c r="D66" s="27">
        <f>C69-$E$2</f>
        <v>-7.3841148431725081</v>
      </c>
      <c r="E66" s="4">
        <f>-O23*$D$2*B2/100/((1+$B$66*O23)^2)</f>
        <v>466.67635067824682</v>
      </c>
    </row>
    <row r="67" spans="1:5" x14ac:dyDescent="0.25">
      <c r="A67" s="4">
        <v>2</v>
      </c>
      <c r="C67" s="4">
        <f t="shared" ref="C67:C68" si="49">$D$2*B3/100/(1+$B$66*O24)</f>
        <v>-0.41090598781494392</v>
      </c>
      <c r="E67" s="4">
        <f t="shared" ref="E67:E68" si="50">-O24*$D$2*B3/100/((1+$B$66*O24)^2)</f>
        <v>17.937338602374343</v>
      </c>
    </row>
    <row r="68" spans="1:5" x14ac:dyDescent="0.25">
      <c r="A68" s="4">
        <v>3</v>
      </c>
      <c r="C68" s="4">
        <f t="shared" si="49"/>
        <v>-0.28168514279743367</v>
      </c>
      <c r="E68" s="4">
        <f t="shared" si="50"/>
        <v>9.6178381764636303</v>
      </c>
    </row>
    <row r="69" spans="1:5" x14ac:dyDescent="0.25">
      <c r="C69" s="28">
        <f>SUM(C66:C68)</f>
        <v>-2.8841148431725081</v>
      </c>
      <c r="E69" s="28">
        <f>SUM(E66:E68)</f>
        <v>494.23152745708478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5.3195698406719671E-2</v>
      </c>
      <c r="C72" s="4">
        <f>$D$2*B2/100/(1+$B$72*O23)</f>
        <v>-0.52409467280812272</v>
      </c>
      <c r="D72" s="27">
        <f>C75-$E$2</f>
        <v>-5.459326680673942</v>
      </c>
      <c r="E72" s="4">
        <f>-O23*$D$2*B2/100/((1+$B$72*O23)^2)</f>
        <v>26.689653493225421</v>
      </c>
    </row>
    <row r="73" spans="1:5" x14ac:dyDescent="0.25">
      <c r="A73" s="4">
        <v>2</v>
      </c>
      <c r="C73" s="4">
        <f t="shared" ref="C73:C74" si="51">$D$2*B3/100/(1+$B$72*O24)</f>
        <v>-0.24870170984643691</v>
      </c>
      <c r="E73" s="4">
        <f t="shared" ref="E73:E74" si="52">-O24*$D$2*B3/100/((1+$B$72*O24)^2)</f>
        <v>6.5709870103795671</v>
      </c>
    </row>
    <row r="74" spans="1:5" x14ac:dyDescent="0.25">
      <c r="A74" s="4">
        <v>3</v>
      </c>
      <c r="C74" s="4">
        <f t="shared" si="51"/>
        <v>-0.18653029801938217</v>
      </c>
      <c r="E74" s="4">
        <f t="shared" si="52"/>
        <v>4.217434549895831</v>
      </c>
    </row>
    <row r="75" spans="1:5" x14ac:dyDescent="0.25">
      <c r="C75" s="28">
        <f>SUM(C72:C74)</f>
        <v>-0.95932668067394178</v>
      </c>
      <c r="E75" s="28">
        <f>SUM(E72:E74)</f>
        <v>37.478075053500817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0.19886290977978585</v>
      </c>
      <c r="C78" s="4">
        <f>$D$2*B2/100/(1+$B$78*O23)</f>
        <v>-6.2257779462859986E-2</v>
      </c>
      <c r="D78" s="27">
        <f>C81-$E$2</f>
        <v>-4.6569948431472454</v>
      </c>
      <c r="E78" s="4">
        <f>-O23*$D$2*B2/100/((1+$B$78*O23)^2)</f>
        <v>0.37662634729379174</v>
      </c>
    </row>
    <row r="79" spans="1:5" x14ac:dyDescent="0.25">
      <c r="A79" s="4">
        <v>2</v>
      </c>
      <c r="C79" s="4">
        <f t="shared" ref="C79:C80" si="53">$D$2*B3/100/(1+$B$78*O24)</f>
        <v>-5.1292490554577505E-2</v>
      </c>
      <c r="E79" s="4">
        <f t="shared" ref="E79:E80" si="54">-O24*$D$2*B3/100/((1+$B$78*O24)^2)</f>
        <v>0.27949924609618587</v>
      </c>
    </row>
    <row r="80" spans="1:5" x14ac:dyDescent="0.25">
      <c r="A80" s="4">
        <v>3</v>
      </c>
      <c r="C80" s="4">
        <f t="shared" si="53"/>
        <v>-4.3444573129807901E-2</v>
      </c>
      <c r="E80" s="4">
        <f t="shared" si="54"/>
        <v>0.22878136774575508</v>
      </c>
    </row>
    <row r="81" spans="1:5" x14ac:dyDescent="0.25">
      <c r="C81" s="28">
        <f>SUM(C78:C80)</f>
        <v>-0.15699484314724538</v>
      </c>
      <c r="E81" s="28">
        <f>SUM(E78:E80)</f>
        <v>0.88490696113573275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5.4615572354863335</v>
      </c>
      <c r="C84" s="4">
        <f>$D$2*B2/100/(1+$B$84*O23)</f>
        <v>-1.8959935840013745E-3</v>
      </c>
      <c r="D84" s="29">
        <f>C87-$E$2</f>
        <v>-4.5051373771381202</v>
      </c>
      <c r="E84" s="4">
        <f>-O23*$D$2*B2/100/((1+$B$84*O23)^2)</f>
        <v>3.4929886266830859E-4</v>
      </c>
    </row>
    <row r="85" spans="1:5" x14ac:dyDescent="0.25">
      <c r="A85" s="4">
        <v>2</v>
      </c>
      <c r="C85" s="4">
        <f t="shared" ref="C85:C86" si="55">$D$2*B3/100/(1+$B$84*O24)</f>
        <v>-1.7283534100765851E-3</v>
      </c>
      <c r="E85" s="4">
        <f t="shared" ref="E85:E86" si="56">-O24*$D$2*B3/100/((1+$B$84*O24)^2)</f>
        <v>3.1734975559379134E-4</v>
      </c>
    </row>
    <row r="86" spans="1:5" x14ac:dyDescent="0.25">
      <c r="A86" s="4">
        <v>3</v>
      </c>
      <c r="C86" s="4">
        <f t="shared" si="55"/>
        <v>-1.5130301440423627E-3</v>
      </c>
      <c r="E86" s="4">
        <f t="shared" si="56"/>
        <v>2.7748834352918741E-4</v>
      </c>
    </row>
    <row r="87" spans="1:5" x14ac:dyDescent="0.25">
      <c r="C87" s="28">
        <f>SUM(C84:C86)</f>
        <v>-5.1373771381203219E-3</v>
      </c>
      <c r="E87" s="28">
        <f>SUM(E84:E86)</f>
        <v>9.4413696179128728E-4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workbookViewId="0">
      <selection activeCell="J10" sqref="J1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-4.8533560390856077E-3</v>
      </c>
      <c r="I2" s="22">
        <f>S26</f>
        <v>1.844853356039085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Лист7!D7</f>
        <v>0</v>
      </c>
      <c r="C7" s="10">
        <f>Лист7!E7</f>
        <v>-5.1373771381203219E-3</v>
      </c>
      <c r="D7" s="4">
        <f>B7</f>
        <v>0</v>
      </c>
      <c r="E7" s="4">
        <f>H2</f>
        <v>-4.8533560390856077E-3</v>
      </c>
    </row>
    <row r="8" spans="1:15" x14ac:dyDescent="0.25">
      <c r="A8" s="4">
        <v>1</v>
      </c>
      <c r="B8" s="10">
        <f>Лист7!D8</f>
        <v>-2.0549508552481287E-2</v>
      </c>
      <c r="C8" s="10">
        <f>Лист7!E8</f>
        <v>-2.8927615098287669E-5</v>
      </c>
      <c r="D8" s="4">
        <f>I19</f>
        <v>-1.9413424156342431E-2</v>
      </c>
      <c r="E8" s="4">
        <f>J19</f>
        <v>-1.3685564387518523E-5</v>
      </c>
    </row>
    <row r="9" spans="1:15" x14ac:dyDescent="0.25">
      <c r="A9" s="4">
        <v>2</v>
      </c>
      <c r="B9" s="10">
        <f>Лист7!D9</f>
        <v>-5.1663047532186099E-3</v>
      </c>
      <c r="C9" s="10">
        <f>Лист7!E9</f>
        <v>5557.4895295093847</v>
      </c>
      <c r="D9" s="10">
        <f>K19</f>
        <v>-4.8670416034731255E-3</v>
      </c>
      <c r="E9" s="10">
        <f>N19</f>
        <v>12868.869579741277</v>
      </c>
    </row>
    <row r="10" spans="1:15" x14ac:dyDescent="0.25">
      <c r="A10" s="4">
        <v>3</v>
      </c>
      <c r="B10" s="10">
        <f>Лист7!D10</f>
        <v>5555.6443921322461</v>
      </c>
      <c r="C10" s="10">
        <f>Лист7!E10</f>
        <v>11.033252445827848</v>
      </c>
      <c r="D10" s="10">
        <f>M19</f>
        <v>12867.02472638524</v>
      </c>
      <c r="E10" s="10">
        <f>L19</f>
        <v>11.031406380142613</v>
      </c>
    </row>
    <row r="11" spans="1:15" x14ac:dyDescent="0.25">
      <c r="A11" s="4">
        <v>4</v>
      </c>
      <c r="B11" s="10">
        <f>Лист7!D11</f>
        <v>18</v>
      </c>
      <c r="C11" s="10">
        <f>Лист7!E11</f>
        <v>1.8451373771381196</v>
      </c>
      <c r="D11" s="4">
        <f>B11</f>
        <v>18</v>
      </c>
      <c r="E11" s="10">
        <f>I2</f>
        <v>1.844853356039085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5.5089188692971031E-4</v>
      </c>
      <c r="G16" s="10">
        <f>F16*C16</f>
        <v>2.2035675477188412E-3</v>
      </c>
      <c r="H16" s="10">
        <f>G16+1</f>
        <v>1.0022035675477188</v>
      </c>
      <c r="I16" s="10">
        <f>C16*R23</f>
        <v>-7.1598241622849281E-3</v>
      </c>
      <c r="J16" s="10">
        <f>G16*R23</f>
        <v>-3.9442890428460762E-6</v>
      </c>
      <c r="K16" s="10">
        <f>H16*R23</f>
        <v>-1.793900329614078E-3</v>
      </c>
      <c r="L16" s="10">
        <f>E23*S23</f>
        <v>2.3983632288320149</v>
      </c>
      <c r="M16" s="10">
        <f>I23*S23</f>
        <v>3705.9570232715996</v>
      </c>
      <c r="N16" s="10">
        <f>J23*S23</f>
        <v>3706.2654798943067</v>
      </c>
      <c r="O16" s="10">
        <f>N23*S23</f>
        <v>-9.2407005555996315E-3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7.242504025639768E-4</v>
      </c>
      <c r="G17" s="10">
        <f t="shared" ref="G17:G18" si="3">F17*C17</f>
        <v>2.8970016102559072E-3</v>
      </c>
      <c r="H17" s="10">
        <f t="shared" ref="H17:H18" si="4">G17+1</f>
        <v>1.0028970016102559</v>
      </c>
      <c r="I17" s="10">
        <f t="shared" ref="I17:I18" si="5">C17*R24</f>
        <v>-6.5320052673508095E-3</v>
      </c>
      <c r="J17" s="10">
        <f t="shared" ref="J17:J18" si="6">G17*R24</f>
        <v>-4.7308074444288409E-6</v>
      </c>
      <c r="K17" s="10">
        <f t="shared" ref="K17:K18" si="7">H17*R24</f>
        <v>-1.6377321242821311E-3</v>
      </c>
      <c r="L17" s="10">
        <f t="shared" ref="L17:L18" si="8">E24*S24</f>
        <v>3.7842546719502455</v>
      </c>
      <c r="M17" s="10">
        <f t="shared" ref="M17:M18" si="9">I24*S24</f>
        <v>4447.7811361962467</v>
      </c>
      <c r="N17" s="10">
        <f t="shared" ref="N17:N18" si="10">J24*S24</f>
        <v>4448.3961025308963</v>
      </c>
      <c r="O17" s="10">
        <f t="shared" ref="O17:O18" si="11">N24*S24</f>
        <v>-8.4362502759743555E-3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8.7571177959463672E-4</v>
      </c>
      <c r="G18" s="10">
        <f t="shared" si="3"/>
        <v>3.5028471183785469E-3</v>
      </c>
      <c r="H18" s="10">
        <f t="shared" si="4"/>
        <v>1.0035028471183784</v>
      </c>
      <c r="I18" s="10">
        <f t="shared" si="5"/>
        <v>-5.7215947267066922E-3</v>
      </c>
      <c r="J18" s="10">
        <f t="shared" si="6"/>
        <v>-5.0104679002436064E-6</v>
      </c>
      <c r="K18" s="10">
        <f t="shared" si="7"/>
        <v>-1.4354091495769165E-3</v>
      </c>
      <c r="L18" s="10">
        <f t="shared" si="8"/>
        <v>4.8487884793603531</v>
      </c>
      <c r="M18" s="10">
        <f t="shared" si="9"/>
        <v>4713.2865669173925</v>
      </c>
      <c r="N18" s="10">
        <f t="shared" si="10"/>
        <v>4714.2079973160744</v>
      </c>
      <c r="O18" s="10">
        <f t="shared" si="11"/>
        <v>-7.3940485472020236E-3</v>
      </c>
    </row>
    <row r="19" spans="1:19" x14ac:dyDescent="0.25">
      <c r="I19" s="11">
        <f t="shared" ref="I19:O19" si="12">SUM(I16:I18)</f>
        <v>-1.9413424156342431E-2</v>
      </c>
      <c r="J19" s="13">
        <f t="shared" si="12"/>
        <v>-1.3685564387518523E-5</v>
      </c>
      <c r="K19" s="13">
        <f t="shared" si="12"/>
        <v>-4.8670416034731255E-3</v>
      </c>
      <c r="L19" s="13">
        <f t="shared" si="12"/>
        <v>11.031406380142613</v>
      </c>
      <c r="M19" s="13">
        <f t="shared" si="12"/>
        <v>12867.02472638524</v>
      </c>
      <c r="N19" s="13">
        <f t="shared" si="12"/>
        <v>12868.869579741277</v>
      </c>
      <c r="O19" s="13">
        <f t="shared" si="12"/>
        <v>-2.5070999378776011E-2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1545.2025692857094</v>
      </c>
      <c r="I23" s="10">
        <f>H23*E23</f>
        <v>12014.515982005672</v>
      </c>
      <c r="J23" s="10">
        <f>I23+1</f>
        <v>12015.515982005672</v>
      </c>
      <c r="K23" s="10">
        <f>C38</f>
        <v>0.48685261038659922</v>
      </c>
      <c r="L23" s="10">
        <f>$K$23*C2</f>
        <v>2.6820508323112207</v>
      </c>
      <c r="M23" s="10">
        <f>L23*$B$9/$C$9</f>
        <v>-2.4932646098150403E-6</v>
      </c>
      <c r="N23" s="10">
        <f>M23*J23</f>
        <v>-2.9957860766601754E-2</v>
      </c>
      <c r="O23" s="10">
        <f>H16/N23</f>
        <v>-33.45377613427646</v>
      </c>
      <c r="P23" s="10">
        <f>$D$2*B2/100/(1+G16)</f>
        <v>0.30599239176233001</v>
      </c>
      <c r="Q23" s="10">
        <f>$D$2*B2/100-P23</f>
        <v>6.7427490433630277E-4</v>
      </c>
      <c r="R23" s="10">
        <f>$D$2*B2/100/(1+$B$84*O23)</f>
        <v>-1.789956040571232E-3</v>
      </c>
      <c r="S23" s="10">
        <f>$B$84*O23*R23</f>
        <v>0.30845662270723756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1175.3387448165711</v>
      </c>
      <c r="I24" s="10">
        <f t="shared" ref="I24:I25" si="18">H24*E24</f>
        <v>7232.5603623918869</v>
      </c>
      <c r="J24" s="10">
        <f t="shared" ref="J24:J25" si="19">I24+1</f>
        <v>7233.5603623918869</v>
      </c>
      <c r="L24" s="10">
        <f t="shared" ref="L24:L25" si="20">$K$23*C3</f>
        <v>2.0400679635422243</v>
      </c>
      <c r="M24" s="10">
        <f t="shared" ref="M24:M25" si="21">L24*$B$9/$C$9</f>
        <v>-1.8964701167628904E-6</v>
      </c>
      <c r="N24" s="10">
        <f t="shared" ref="N24:N25" si="22">M24*J24</f>
        <v>-1.3718231065076757E-2</v>
      </c>
      <c r="O24" s="12">
        <f t="shared" ref="O24" si="23">H17/N24</f>
        <v>-73.106874847981317</v>
      </c>
      <c r="P24" s="12">
        <f>$D$2*B3/100/(1+G17)</f>
        <v>0.61156163828245758</v>
      </c>
      <c r="Q24" s="10">
        <f t="shared" ref="Q24:Q25" si="24">$D$2*B3/100-P24</f>
        <v>1.771695050875044E-3</v>
      </c>
      <c r="R24" s="10">
        <f t="shared" ref="R24:R25" si="25">$D$2*B3/100/(1+$B$84*O24)</f>
        <v>-1.6330013168377024E-3</v>
      </c>
      <c r="S24" s="10">
        <f t="shared" ref="S24:S25" si="26">$B$84*O24*R24</f>
        <v>0.61496633465017037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972.05448061515847</v>
      </c>
      <c r="I25" s="10">
        <f t="shared" si="18"/>
        <v>5115.1845800408337</v>
      </c>
      <c r="J25" s="10">
        <f t="shared" si="19"/>
        <v>5116.1845800408337</v>
      </c>
      <c r="L25" s="10">
        <f t="shared" si="20"/>
        <v>1.6872218443119105</v>
      </c>
      <c r="M25" s="10">
        <f t="shared" si="21"/>
        <v>-1.5684603970405328E-6</v>
      </c>
      <c r="N25" s="10">
        <f t="shared" si="22"/>
        <v>-8.0245328977434967E-3</v>
      </c>
      <c r="O25" s="12">
        <f>H18/N25</f>
        <v>-125.05436265337812</v>
      </c>
      <c r="P25" s="12">
        <f>$D$2*B4/100/(1+G18)</f>
        <v>0.91678862959067653</v>
      </c>
      <c r="Q25" s="10">
        <f t="shared" si="24"/>
        <v>3.2113704093238438E-3</v>
      </c>
      <c r="R25" s="10">
        <f t="shared" si="25"/>
        <v>-1.4303986816766731E-3</v>
      </c>
      <c r="S25" s="10">
        <f t="shared" si="26"/>
        <v>0.92143039868167709</v>
      </c>
    </row>
    <row r="26" spans="1:19" x14ac:dyDescent="0.25">
      <c r="P26" s="23">
        <f>SUM(P23:P25)</f>
        <v>1.8343426596354639</v>
      </c>
      <c r="Q26" s="23">
        <f>SUM(Q23:Q25)</f>
        <v>5.6573403645351905E-3</v>
      </c>
      <c r="R26" s="23">
        <f>SUM(R23:R25)</f>
        <v>-4.8533560390856077E-3</v>
      </c>
      <c r="S26" s="23">
        <f>SUM(S23:S25)</f>
        <v>1.844853356039085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0.36880789831946209</v>
      </c>
      <c r="C30" s="4">
        <f>B30*C2</f>
        <v>2.0317474109159925</v>
      </c>
      <c r="D30" s="4">
        <f>S23/$S$26</f>
        <v>0.16719845059636415</v>
      </c>
      <c r="E30" s="4">
        <f>D30*C2</f>
        <v>0.92108932768591412</v>
      </c>
      <c r="F30" s="4">
        <f>G16*R23</f>
        <v>-3.9442890428460762E-6</v>
      </c>
      <c r="G30" s="4">
        <f>F30/$F$33</f>
        <v>0.28820799282807347</v>
      </c>
      <c r="H30" s="4">
        <f>C2*G30</f>
        <v>1.5877258754543129</v>
      </c>
      <c r="I30" s="4">
        <f>J23*S23</f>
        <v>3706.2654798943067</v>
      </c>
      <c r="J30" s="4">
        <f>I30/$I$33</f>
        <v>0.28800241209444438</v>
      </c>
      <c r="K30" s="4">
        <f>C2*J30</f>
        <v>1.5865933397217855</v>
      </c>
      <c r="L30" s="4">
        <f>E23*S23</f>
        <v>2.3983632288320149</v>
      </c>
      <c r="M30" s="4">
        <f>L30/$L$33</f>
        <v>0.21741228146116118</v>
      </c>
      <c r="N30" s="4">
        <f>C2*M30</f>
        <v>1.1977152386726506</v>
      </c>
    </row>
    <row r="31" spans="1:19" x14ac:dyDescent="0.25">
      <c r="A31" s="4">
        <v>2</v>
      </c>
      <c r="B31" s="4">
        <f>R24/$R$26</f>
        <v>0.33646847741781716</v>
      </c>
      <c r="C31" s="4">
        <f t="shared" ref="C31" si="27">B31*C3</f>
        <v>1.4099104058964558</v>
      </c>
      <c r="D31" s="4">
        <f t="shared" ref="D31:D32" si="28">S24/$S$26</f>
        <v>0.33334158112735207</v>
      </c>
      <c r="E31" s="4">
        <f t="shared" ref="E31:E32" si="29">D31*C3</f>
        <v>1.3968077115462472</v>
      </c>
      <c r="F31" s="4">
        <f t="shared" ref="F31:F32" si="30">G17*R24</f>
        <v>-4.7308074444288409E-6</v>
      </c>
      <c r="G31" s="4">
        <f t="shared" ref="G31:G32" si="31">F31/$F$33</f>
        <v>0.34567865164139089</v>
      </c>
      <c r="H31" s="4">
        <f t="shared" ref="H31:H32" si="32">C3*G31</f>
        <v>1.4485039781014706</v>
      </c>
      <c r="I31" s="4">
        <f t="shared" ref="I31:I32" si="33">J24*S24</f>
        <v>4448.3961025308963</v>
      </c>
      <c r="J31" s="4">
        <f t="shared" ref="J31:J32" si="34">I31/$I$33</f>
        <v>0.34567108439219491</v>
      </c>
      <c r="K31" s="4">
        <f t="shared" ref="K31:K32" si="35">C3*J31</f>
        <v>1.4484722689099669</v>
      </c>
      <c r="L31" s="4">
        <f t="shared" ref="L31:L32" si="36">E24*S24</f>
        <v>3.7842546719502455</v>
      </c>
      <c r="M31" s="4">
        <f t="shared" ref="M31:M32" si="37">L31/$L$33</f>
        <v>0.34304371913650078</v>
      </c>
      <c r="N31" s="4">
        <f t="shared" ref="N31:N32" si="38">C3*M31</f>
        <v>1.4374627691716184</v>
      </c>
    </row>
    <row r="32" spans="1:19" x14ac:dyDescent="0.25">
      <c r="A32" s="4">
        <v>3</v>
      </c>
      <c r="B32" s="4">
        <f t="shared" ref="B32" si="39">R25/$R$26</f>
        <v>0.2947236242627207</v>
      </c>
      <c r="C32" s="4">
        <f>B32*C4</f>
        <v>1.0213853767693089</v>
      </c>
      <c r="D32" s="4">
        <f t="shared" si="28"/>
        <v>0.49945996827628381</v>
      </c>
      <c r="E32" s="4">
        <f t="shared" si="29"/>
        <v>1.7309135267158371</v>
      </c>
      <c r="F32" s="4">
        <f t="shared" si="30"/>
        <v>-5.0104679002436064E-6</v>
      </c>
      <c r="G32" s="4">
        <f t="shared" si="31"/>
        <v>0.36611335553053564</v>
      </c>
      <c r="H32" s="4">
        <f t="shared" si="32"/>
        <v>1.2687914941134624</v>
      </c>
      <c r="I32" s="4">
        <f t="shared" si="33"/>
        <v>4714.2079973160744</v>
      </c>
      <c r="J32" s="4">
        <f t="shared" si="34"/>
        <v>0.36632650351336077</v>
      </c>
      <c r="K32" s="4">
        <f t="shared" si="35"/>
        <v>1.2695301733872737</v>
      </c>
      <c r="L32" s="4">
        <f t="shared" si="36"/>
        <v>4.8487884793603531</v>
      </c>
      <c r="M32" s="4">
        <f t="shared" si="37"/>
        <v>0.43954399940233807</v>
      </c>
      <c r="N32" s="4">
        <f t="shared" si="38"/>
        <v>1.523270537132277</v>
      </c>
    </row>
    <row r="33" spans="1:14" x14ac:dyDescent="0.25">
      <c r="C33" s="11">
        <f>SUM(C30:C32)</f>
        <v>4.4630431935817567</v>
      </c>
      <c r="E33" s="11">
        <f>SUM(E30:E32)</f>
        <v>4.0488105659479983</v>
      </c>
      <c r="F33" s="11">
        <f>SUM(F30:F32)</f>
        <v>-1.3685564387518523E-5</v>
      </c>
      <c r="H33" s="11">
        <f>SUM(H30:H32)</f>
        <v>4.3050213476692463</v>
      </c>
      <c r="I33" s="11">
        <f>SUM(I30:I32)</f>
        <v>12868.869579741277</v>
      </c>
      <c r="K33" s="11">
        <f>SUM(K30:K32)</f>
        <v>4.3045957820190264</v>
      </c>
      <c r="L33" s="11">
        <f>SUM(L30:L32)</f>
        <v>11.031406380142613</v>
      </c>
      <c r="N33" s="11">
        <f>SUM(N30:N32)</f>
        <v>4.1584485449765456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0.2240623620757439</v>
      </c>
      <c r="E36" s="15">
        <f>ABS(D36-C36)/C36*100</f>
        <v>45.671975880594232</v>
      </c>
      <c r="F36">
        <v>24.99372416301523</v>
      </c>
      <c r="G36">
        <f>$C$43*F36^2+$B$43*F36+$A$43</f>
        <v>0.41240586638384147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0.23228688529997732</v>
      </c>
      <c r="E37" s="15">
        <f t="shared" ref="E37:E40" si="41">ABS(D37-C37)/C37*100</f>
        <v>49.921722928131082</v>
      </c>
      <c r="F37">
        <v>28.345807682602455</v>
      </c>
      <c r="G37">
        <f>$C$43*F37^2+$B$43*F37+$A$43</f>
        <v>0.46380655814393301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0.23230984989976464</v>
      </c>
      <c r="E38" s="15">
        <f t="shared" si="41"/>
        <v>52.283330736320302</v>
      </c>
      <c r="F38">
        <v>29.799395710388552</v>
      </c>
      <c r="G38">
        <f>$C$43*F38^2+$B$43*F38+$A$43</f>
        <v>0.48679435557431794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0.24047429929318512</v>
      </c>
      <c r="E39" s="15">
        <f t="shared" si="41"/>
        <v>56.829842570807642</v>
      </c>
      <c r="F39">
        <v>34.083290886537299</v>
      </c>
      <c r="G39">
        <f t="shared" ref="G39:G40" si="42">$C$43*F39^2+$B$43*F39+$A$43</f>
        <v>0.55699998063100464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0.24698611696244119</v>
      </c>
      <c r="E40" s="15">
        <f t="shared" si="41"/>
        <v>61.131406899348903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10.259158014511435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44.838883240095157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115.05001364110792</v>
      </c>
    </row>
    <row r="51" spans="1:5" x14ac:dyDescent="0.25">
      <c r="C51" s="28">
        <f>SUM(C48:C50)</f>
        <v>1.8399999999999994</v>
      </c>
      <c r="E51" s="28">
        <f>SUM(E48:E50)</f>
        <v>170.14805489571452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1.5633443483267215E-2</v>
      </c>
      <c r="C54" s="4">
        <f>$D$2*B2/100/(1+$B$54*O23)</f>
        <v>0.6429039829755866</v>
      </c>
      <c r="D54" s="27">
        <f>C57-$E$2</f>
        <v>-9.112095662423485</v>
      </c>
      <c r="E54" s="4">
        <f>-O23*$D$2*B2/100/((1+$B$54*O23)^2)</f>
        <v>45.089021072467347</v>
      </c>
    </row>
    <row r="55" spans="1:5" x14ac:dyDescent="0.25">
      <c r="A55" s="4">
        <v>2</v>
      </c>
      <c r="C55" s="4">
        <f t="shared" ref="C55:C56" si="45">$D$2*B3/100/(1+$B$54*O24)</f>
        <v>-4.2916794350126599</v>
      </c>
      <c r="E55" s="4">
        <f t="shared" ref="E55:E56" si="46">-O24*$D$2*B3/100/((1+$B$54*O24)^2)</f>
        <v>2195.4128460853881</v>
      </c>
    </row>
    <row r="56" spans="1:5" x14ac:dyDescent="0.25">
      <c r="A56" s="4">
        <v>3</v>
      </c>
      <c r="C56" s="4">
        <f t="shared" si="45"/>
        <v>-0.96332021038641291</v>
      </c>
      <c r="E56" s="4">
        <f t="shared" si="46"/>
        <v>126.13986547745488</v>
      </c>
    </row>
    <row r="57" spans="1:5" x14ac:dyDescent="0.25">
      <c r="C57" s="28">
        <f>SUM(C54:C56)</f>
        <v>-4.6120956624234859</v>
      </c>
      <c r="E57" s="28">
        <f>SUM(E54:E56)</f>
        <v>2366.6417326353103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1.948366531311594E-2</v>
      </c>
      <c r="C60" s="4">
        <f>$D$2*B2/100/(1+$B$60*O23)</f>
        <v>0.88072540088246198</v>
      </c>
      <c r="D60" s="27">
        <f>C63-$E$2</f>
        <v>-5.7049243538579972</v>
      </c>
      <c r="E60" s="4">
        <f>-O23*$D$2*B2/100/((1+$B$60*O23)^2)</f>
        <v>84.617388468717635</v>
      </c>
    </row>
    <row r="61" spans="1:5" x14ac:dyDescent="0.25">
      <c r="A61" s="4">
        <v>2</v>
      </c>
      <c r="C61" s="4">
        <f t="shared" ref="C61:C62" si="47">$D$2*B3/100/(1+$B$60*O24)</f>
        <v>-1.4452119616601864</v>
      </c>
      <c r="E61" s="4">
        <f t="shared" ref="E61:E62" si="48">-O24*$D$2*B3/100/((1+$B$60*O24)^2)</f>
        <v>248.95723150870575</v>
      </c>
    </row>
    <row r="62" spans="1:5" x14ac:dyDescent="0.25">
      <c r="A62" s="4">
        <v>3</v>
      </c>
      <c r="C62" s="4">
        <f t="shared" si="47"/>
        <v>-0.64043779308027327</v>
      </c>
      <c r="E62" s="4">
        <f t="shared" si="48"/>
        <v>55.752574203710843</v>
      </c>
    </row>
    <row r="63" spans="1:5" x14ac:dyDescent="0.25">
      <c r="C63" s="28">
        <f>SUM(C60:C62)</f>
        <v>-1.2049243538579977</v>
      </c>
      <c r="E63" s="28">
        <f>SUM(E60:E62)</f>
        <v>389.32719418113419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3.4136955499682729E-2</v>
      </c>
      <c r="C66" s="4">
        <f>$D$2*B2/100/(1+$B$66*O23)</f>
        <v>-2.1594713158732453</v>
      </c>
      <c r="D66" s="27">
        <f>C69-$E$2</f>
        <v>-7.3509842558724801</v>
      </c>
      <c r="E66" s="4">
        <f>-O23*$D$2*B2/100/((1+$B$66*O23)^2)</f>
        <v>508.7137228931021</v>
      </c>
    </row>
    <row r="67" spans="1:5" x14ac:dyDescent="0.25">
      <c r="A67" s="4">
        <v>2</v>
      </c>
      <c r="C67" s="4">
        <f t="shared" ref="C67:C68" si="49">$D$2*B3/100/(1+$B$66*O24)</f>
        <v>-0.41007917557105145</v>
      </c>
      <c r="E67" s="4">
        <f t="shared" ref="E67:E68" si="50">-O24*$D$2*B3/100/((1+$B$66*O24)^2)</f>
        <v>20.044585611942903</v>
      </c>
    </row>
    <row r="68" spans="1:5" x14ac:dyDescent="0.25">
      <c r="A68" s="4">
        <v>3</v>
      </c>
      <c r="C68" s="4">
        <f t="shared" si="49"/>
        <v>-0.28143376442818308</v>
      </c>
      <c r="E68" s="4">
        <f t="shared" si="50"/>
        <v>10.766224197845625</v>
      </c>
    </row>
    <row r="69" spans="1:5" x14ac:dyDescent="0.25">
      <c r="C69" s="28">
        <f>SUM(C66:C68)</f>
        <v>-2.8509842558724801</v>
      </c>
      <c r="E69" s="28">
        <f>SUM(E66:E68)</f>
        <v>539.52453270289061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4.7761885989953082E-2</v>
      </c>
      <c r="C72" s="4">
        <f>$D$2*B2/100/(1+$B$72*O23)</f>
        <v>-0.51297883141956857</v>
      </c>
      <c r="D72" s="27">
        <f>C75-$E$2</f>
        <v>-5.4441324260044563</v>
      </c>
      <c r="E72" s="4">
        <f>-O23*$D$2*B2/100/((1+$B$72*O23)^2)</f>
        <v>28.706316016724308</v>
      </c>
    </row>
    <row r="73" spans="1:5" x14ac:dyDescent="0.25">
      <c r="A73" s="4">
        <v>2</v>
      </c>
      <c r="C73" s="4">
        <f t="shared" ref="C73:C74" si="51">$D$2*B3/100/(1+$B$72*O24)</f>
        <v>-0.24614835796047146</v>
      </c>
      <c r="E73" s="4">
        <f t="shared" ref="E73:E74" si="52">-O24*$D$2*B3/100/((1+$B$72*O24)^2)</f>
        <v>7.2219676188889972</v>
      </c>
    </row>
    <row r="74" spans="1:5" x14ac:dyDescent="0.25">
      <c r="A74" s="4">
        <v>3</v>
      </c>
      <c r="C74" s="4">
        <f t="shared" si="51"/>
        <v>-0.18500523662441587</v>
      </c>
      <c r="E74" s="4">
        <f t="shared" si="52"/>
        <v>4.6524215917943312</v>
      </c>
    </row>
    <row r="75" spans="1:5" x14ac:dyDescent="0.25">
      <c r="C75" s="28">
        <f>SUM(C72:C74)</f>
        <v>-0.9441324260044559</v>
      </c>
      <c r="E75" s="28">
        <f>SUM(E72:E74)</f>
        <v>40.580705227407634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0.18191757390854468</v>
      </c>
      <c r="C78" s="4">
        <f>$D$2*B2/100/(1+$B$78*O23)</f>
        <v>-6.029825597453068E-2</v>
      </c>
      <c r="D78" s="27">
        <f>C81-$E$2</f>
        <v>-4.652464739762145</v>
      </c>
      <c r="E78" s="4">
        <f>-O23*$D$2*B2/100/((1+$B$78*O23)^2)</f>
        <v>0.39663229777427578</v>
      </c>
    </row>
    <row r="79" spans="1:5" x14ac:dyDescent="0.25">
      <c r="A79" s="4">
        <v>2</v>
      </c>
      <c r="C79" s="4">
        <f t="shared" ref="C79:C80" si="53">$D$2*B3/100/(1+$B$78*O24)</f>
        <v>-4.986682856762667E-2</v>
      </c>
      <c r="E79" s="4">
        <f t="shared" ref="E79:E80" si="54">-O24*$D$2*B3/100/((1+$B$78*O24)^2)</f>
        <v>0.29640474280332774</v>
      </c>
    </row>
    <row r="80" spans="1:5" x14ac:dyDescent="0.25">
      <c r="A80" s="4">
        <v>3</v>
      </c>
      <c r="C80" s="4">
        <f t="shared" si="53"/>
        <v>-4.2299655219987971E-2</v>
      </c>
      <c r="E80" s="4">
        <f t="shared" si="54"/>
        <v>0.24321181840503289</v>
      </c>
    </row>
    <row r="81" spans="1:5" x14ac:dyDescent="0.25">
      <c r="C81" s="28">
        <f>SUM(C78:C80)</f>
        <v>-0.15246473976214531</v>
      </c>
      <c r="E81" s="28">
        <f>SUM(E78:E80)</f>
        <v>0.93624885898263643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5.1511783587149367</v>
      </c>
      <c r="C84" s="4">
        <f>$D$2*B2/100/(1+$B$84*O23)</f>
        <v>-1.789956040571232E-3</v>
      </c>
      <c r="D84" s="29">
        <f>C87-$E$2</f>
        <v>-4.504853356039086</v>
      </c>
      <c r="E84" s="4">
        <f>-O23*$D$2*B2/100/((1+$B$84*O23)^2)</f>
        <v>3.4951297629345603E-4</v>
      </c>
    </row>
    <row r="85" spans="1:5" x14ac:dyDescent="0.25">
      <c r="A85" s="4">
        <v>2</v>
      </c>
      <c r="C85" s="4">
        <f t="shared" ref="C85:C86" si="55">$D$2*B3/100/(1+$B$84*O24)</f>
        <v>-1.6330013168377024E-3</v>
      </c>
      <c r="E85" s="4">
        <f t="shared" ref="E85:E86" si="56">-O24*$D$2*B3/100/((1+$B$84*O24)^2)</f>
        <v>3.1785915228109771E-4</v>
      </c>
    </row>
    <row r="86" spans="1:5" x14ac:dyDescent="0.25">
      <c r="A86" s="4">
        <v>3</v>
      </c>
      <c r="C86" s="4">
        <f t="shared" si="55"/>
        <v>-1.4303986816766731E-3</v>
      </c>
      <c r="E86" s="4">
        <f t="shared" si="56"/>
        <v>2.781155182089515E-4</v>
      </c>
    </row>
    <row r="87" spans="1:5" x14ac:dyDescent="0.25">
      <c r="C87" s="28">
        <f>SUM(C84:C86)</f>
        <v>-4.8533560390856077E-3</v>
      </c>
      <c r="E87" s="28">
        <f>SUM(E84:E86)</f>
        <v>9.4548764678350529E-4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-4.7157539255529846E-3</v>
      </c>
      <c r="I2" s="22">
        <f>S26</f>
        <v>1.8447157539255523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Лист8!D7</f>
        <v>0</v>
      </c>
      <c r="C7" s="10">
        <f>Лист8!E7</f>
        <v>-4.8533560390856077E-3</v>
      </c>
      <c r="D7" s="4">
        <f>B7</f>
        <v>0</v>
      </c>
      <c r="E7" s="4">
        <f>H2</f>
        <v>-4.7157539255529846E-3</v>
      </c>
    </row>
    <row r="8" spans="1:15" x14ac:dyDescent="0.25">
      <c r="A8" s="4">
        <v>1</v>
      </c>
      <c r="B8" s="10">
        <f>Лист8!D8</f>
        <v>-1.9413424156342431E-2</v>
      </c>
      <c r="C8" s="10">
        <f>Лист8!E8</f>
        <v>-1.3685564387518523E-5</v>
      </c>
      <c r="D8" s="4">
        <f>I19</f>
        <v>-1.8863015702211938E-2</v>
      </c>
      <c r="E8" s="4">
        <f>J19</f>
        <v>-6.6595449279042665E-6</v>
      </c>
    </row>
    <row r="9" spans="1:15" x14ac:dyDescent="0.25">
      <c r="A9" s="4">
        <v>2</v>
      </c>
      <c r="B9" s="10">
        <f>Лист8!D9</f>
        <v>-4.8670416034731255E-3</v>
      </c>
      <c r="C9" s="10">
        <f>Лист8!E9</f>
        <v>12868.869579741277</v>
      </c>
      <c r="D9" s="10">
        <f>K19</f>
        <v>-4.7224134704808886E-3</v>
      </c>
      <c r="E9" s="10">
        <f>N19</f>
        <v>29804.536075403201</v>
      </c>
    </row>
    <row r="10" spans="1:15" x14ac:dyDescent="0.25">
      <c r="A10" s="4">
        <v>3</v>
      </c>
      <c r="B10" s="10">
        <f>Лист8!D10</f>
        <v>12867.02472638524</v>
      </c>
      <c r="C10" s="10">
        <f>Лист8!E10</f>
        <v>11.031406380142613</v>
      </c>
      <c r="D10" s="10">
        <f>M19</f>
        <v>29802.691359649278</v>
      </c>
      <c r="E10" s="10">
        <f>L19</f>
        <v>11.030512060389327</v>
      </c>
    </row>
    <row r="11" spans="1:15" x14ac:dyDescent="0.25">
      <c r="A11" s="4">
        <v>4</v>
      </c>
      <c r="B11" s="10">
        <f>Лист8!D11</f>
        <v>18</v>
      </c>
      <c r="C11" s="10">
        <f>Лист8!E11</f>
        <v>1.844853356039085</v>
      </c>
      <c r="D11" s="4">
        <f>B11</f>
        <v>18</v>
      </c>
      <c r="E11" s="10">
        <f>I2</f>
        <v>1.8447157539255523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2.7587716550310715E-4</v>
      </c>
      <c r="G16" s="10">
        <f>F16*C16</f>
        <v>1.1035086620124286E-3</v>
      </c>
      <c r="H16" s="10">
        <f>G16+1</f>
        <v>1.0011035086620124</v>
      </c>
      <c r="I16" s="10">
        <f>C16*R23</f>
        <v>-6.9544358075787904E-3</v>
      </c>
      <c r="J16" s="10">
        <f>G16*R23</f>
        <v>-1.9185700382681487E-6</v>
      </c>
      <c r="K16" s="10">
        <f>H16*R23</f>
        <v>-1.7405275219329656E-3</v>
      </c>
      <c r="L16" s="10">
        <f>E23*S23</f>
        <v>2.3979639864091791</v>
      </c>
      <c r="M16" s="10">
        <f>I23*S23</f>
        <v>8583.1053985187827</v>
      </c>
      <c r="N16" s="10">
        <f>J23*S23</f>
        <v>8583.4138037944012</v>
      </c>
      <c r="O16" s="10">
        <f>N23*S23</f>
        <v>-8.7066625793459328E-3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3.6269212329011441E-4</v>
      </c>
      <c r="G17" s="10">
        <f t="shared" ref="G17:G18" si="3">F17*C17</f>
        <v>1.4507684931604576E-3</v>
      </c>
      <c r="H17" s="10">
        <f t="shared" ref="H17:H18" si="4">G17+1</f>
        <v>1.0014507684931604</v>
      </c>
      <c r="I17" s="10">
        <f t="shared" ref="I17:I18" si="5">C17*R24</f>
        <v>-6.3471963193568017E-3</v>
      </c>
      <c r="J17" s="10">
        <f t="shared" ref="J17:J18" si="6">G17*R24</f>
        <v>-2.3020781100067173E-6</v>
      </c>
      <c r="K17" s="10">
        <f t="shared" ref="K17:K18" si="7">H17*R24</f>
        <v>-1.589101157949207E-3</v>
      </c>
      <c r="L17" s="10">
        <f t="shared" ref="L17:L18" si="8">E24*S24</f>
        <v>3.7839703620273033</v>
      </c>
      <c r="M17" s="10">
        <f t="shared" ref="M17:M18" si="9">I24*S24</f>
        <v>10302.132863478608</v>
      </c>
      <c r="N17" s="10">
        <f t="shared" ref="N17:N18" si="10">J24*S24</f>
        <v>10302.747783611021</v>
      </c>
      <c r="O17" s="10">
        <f t="shared" ref="O17:O18" si="11">N24*S24</f>
        <v>-7.9491805859789894E-3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4.3854137133639629E-4</v>
      </c>
      <c r="G18" s="10">
        <f t="shared" si="3"/>
        <v>1.7541654853455851E-3</v>
      </c>
      <c r="H18" s="10">
        <f t="shared" si="4"/>
        <v>1.0017541654853457</v>
      </c>
      <c r="I18" s="10">
        <f t="shared" si="5"/>
        <v>-5.5613835752763479E-3</v>
      </c>
      <c r="J18" s="10">
        <f t="shared" si="6"/>
        <v>-2.4388967796294E-6</v>
      </c>
      <c r="K18" s="10">
        <f t="shared" si="7"/>
        <v>-1.3927847905987165E-3</v>
      </c>
      <c r="L18" s="10">
        <f t="shared" si="8"/>
        <v>4.8485777119528448</v>
      </c>
      <c r="M18" s="10">
        <f t="shared" si="9"/>
        <v>10917.453097651887</v>
      </c>
      <c r="N18" s="10">
        <f t="shared" si="10"/>
        <v>10918.37448799778</v>
      </c>
      <c r="O18" s="10">
        <f t="shared" si="11"/>
        <v>-6.9671447676511056E-3</v>
      </c>
    </row>
    <row r="19" spans="1:19" x14ac:dyDescent="0.25">
      <c r="I19" s="11">
        <f t="shared" ref="I19:O19" si="12">SUM(I16:I18)</f>
        <v>-1.8863015702211938E-2</v>
      </c>
      <c r="J19" s="13">
        <f t="shared" si="12"/>
        <v>-6.6595449279042665E-6</v>
      </c>
      <c r="K19" s="13">
        <f t="shared" si="12"/>
        <v>-4.7224134704808886E-3</v>
      </c>
      <c r="L19" s="13">
        <f t="shared" si="12"/>
        <v>11.030512060389327</v>
      </c>
      <c r="M19" s="13">
        <f t="shared" si="12"/>
        <v>29802.691359649278</v>
      </c>
      <c r="N19" s="13">
        <f t="shared" si="12"/>
        <v>29804.536075403201</v>
      </c>
      <c r="O19" s="13">
        <f t="shared" si="12"/>
        <v>-2.3622987932976028E-2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3579.3304016093739</v>
      </c>
      <c r="I23" s="10">
        <f>H23*E23</f>
        <v>27830.604976856688</v>
      </c>
      <c r="J23" s="10">
        <f>I23+1</f>
        <v>27831.604976856688</v>
      </c>
      <c r="K23" s="10">
        <f>C38</f>
        <v>0.48685261038659922</v>
      </c>
      <c r="L23" s="10">
        <f>$K$23*C2</f>
        <v>2.6820508323112207</v>
      </c>
      <c r="M23" s="10">
        <f>L23*$B$9/$C$9</f>
        <v>-1.0143589460287988E-6</v>
      </c>
      <c r="N23" s="10">
        <f>M23*J23</f>
        <v>-2.8231237490614222E-2</v>
      </c>
      <c r="O23" s="10">
        <f>H16/N23</f>
        <v>-35.460844002847551</v>
      </c>
      <c r="P23" s="10">
        <f>$D$2*B2/100/(1+G16)</f>
        <v>0.30632863036963104</v>
      </c>
      <c r="Q23" s="10">
        <f>$D$2*B2/100-P23</f>
        <v>3.3803629703527127E-4</v>
      </c>
      <c r="R23" s="10">
        <f>$D$2*B2/100/(1+$B$84*O23)</f>
        <v>-1.7386089518946976E-3</v>
      </c>
      <c r="S23" s="10">
        <f>$B$84*O23*R23</f>
        <v>0.30840527561856101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2722.5722925480654</v>
      </c>
      <c r="I24" s="10">
        <f t="shared" ref="I24:I25" si="18">H24*E24</f>
        <v>16753.611274767125</v>
      </c>
      <c r="J24" s="10">
        <f t="shared" ref="J24:J25" si="19">I24+1</f>
        <v>16754.611274767125</v>
      </c>
      <c r="L24" s="10">
        <f t="shared" ref="L24:L25" si="20">$K$23*C3</f>
        <v>2.0400679635422243</v>
      </c>
      <c r="M24" s="10">
        <f t="shared" ref="M24:M25" si="21">L24*$B$9/$C$9</f>
        <v>-7.7155927262667321E-7</v>
      </c>
      <c r="N24" s="10">
        <f t="shared" ref="N24:N25" si="22">M24*J24</f>
        <v>-1.292717568830198E-2</v>
      </c>
      <c r="O24" s="12">
        <f t="shared" ref="O24" si="23">H17/N24</f>
        <v>-77.468643781130794</v>
      </c>
      <c r="P24" s="12">
        <f>$D$2*B3/100/(1+G17)</f>
        <v>0.6124448176880315</v>
      </c>
      <c r="Q24" s="10">
        <f t="shared" ref="Q24:Q25" si="24">$D$2*B3/100-P24</f>
        <v>8.8851564530112448E-4</v>
      </c>
      <c r="R24" s="10">
        <f t="shared" ref="R24:R25" si="25">$D$2*B3/100/(1+$B$84*O24)</f>
        <v>-1.5867990798392004E-3</v>
      </c>
      <c r="S24" s="10">
        <f t="shared" ref="S24:S25" si="26">$B$84*O24*R24</f>
        <v>0.61492013241317178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2251.6815747302321</v>
      </c>
      <c r="I25" s="10">
        <f t="shared" si="18"/>
        <v>11848.890262748648</v>
      </c>
      <c r="J25" s="10">
        <f t="shared" si="19"/>
        <v>11849.890262748648</v>
      </c>
      <c r="L25" s="10">
        <f t="shared" si="20"/>
        <v>1.6872218443119105</v>
      </c>
      <c r="M25" s="10">
        <f t="shared" si="21"/>
        <v>-6.3811190716254189E-7</v>
      </c>
      <c r="N25" s="10">
        <f t="shared" si="22"/>
        <v>-7.5615560752293745E-3</v>
      </c>
      <c r="O25" s="12">
        <f>H18/N25</f>
        <v>-132.47989640213814</v>
      </c>
      <c r="P25" s="12">
        <f>$D$2*B4/100/(1+G18)</f>
        <v>0.91838899372508642</v>
      </c>
      <c r="Q25" s="10">
        <f t="shared" si="24"/>
        <v>1.6110062749139509E-3</v>
      </c>
      <c r="R25" s="10">
        <f t="shared" si="25"/>
        <v>-1.390345893819087E-3</v>
      </c>
      <c r="S25" s="10">
        <f t="shared" si="26"/>
        <v>0.92139034589381952</v>
      </c>
    </row>
    <row r="26" spans="1:19" x14ac:dyDescent="0.25">
      <c r="P26" s="23">
        <f>SUM(P23:P25)</f>
        <v>1.837162441782749</v>
      </c>
      <c r="Q26" s="23">
        <f>SUM(Q23:Q25)</f>
        <v>2.8375582172503466E-3</v>
      </c>
      <c r="R26" s="23">
        <f>SUM(R23:R25)</f>
        <v>-4.7157539255529846E-3</v>
      </c>
      <c r="S26" s="23">
        <f>SUM(S23:S25)</f>
        <v>1.8447157539255523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0.36868101672434545</v>
      </c>
      <c r="C30" s="4">
        <f>B30*C2</f>
        <v>2.0310484254724979</v>
      </c>
      <c r="D30" s="4">
        <f>S23/$S$26</f>
        <v>0.16718308767205736</v>
      </c>
      <c r="E30" s="4">
        <f>D30*C2</f>
        <v>0.92100469397327778</v>
      </c>
      <c r="F30" s="4">
        <f>G16*R23</f>
        <v>-1.9185700382681487E-6</v>
      </c>
      <c r="G30" s="4">
        <f>F30/$F$33</f>
        <v>0.28809326448555328</v>
      </c>
      <c r="H30" s="4">
        <f>C2*G30</f>
        <v>1.5870938417751639</v>
      </c>
      <c r="I30" s="4">
        <f>J23*S23</f>
        <v>8583.4138037944012</v>
      </c>
      <c r="J30" s="4">
        <f>I30/$I$33</f>
        <v>0.28799018317476976</v>
      </c>
      <c r="K30" s="4">
        <f>C2*J30</f>
        <v>1.5865259711106456</v>
      </c>
      <c r="L30" s="4">
        <f>E23*S23</f>
        <v>2.3979639864091791</v>
      </c>
      <c r="M30" s="4">
        <f>L30/$L$33</f>
        <v>0.21739371420664053</v>
      </c>
      <c r="N30" s="4">
        <f>C2*M30</f>
        <v>1.1976129524378059</v>
      </c>
    </row>
    <row r="31" spans="1:19" x14ac:dyDescent="0.25">
      <c r="A31" s="4">
        <v>2</v>
      </c>
      <c r="B31" s="4">
        <f>R24/$R$26</f>
        <v>0.3364889485095699</v>
      </c>
      <c r="C31" s="4">
        <f t="shared" ref="C31" si="27">B31*C3</f>
        <v>1.4099961863104302</v>
      </c>
      <c r="D31" s="4">
        <f t="shared" ref="D31:D32" si="28">S24/$S$26</f>
        <v>0.33334140021551972</v>
      </c>
      <c r="E31" s="4">
        <f t="shared" ref="E31:E32" si="29">D31*C3</f>
        <v>1.3968069534678771</v>
      </c>
      <c r="F31" s="4">
        <f t="shared" ref="F31:F32" si="30">G17*R24</f>
        <v>-2.3020781100067173E-6</v>
      </c>
      <c r="G31" s="4">
        <f t="shared" ref="G31:G32" si="31">F31/$F$33</f>
        <v>0.34568099396112528</v>
      </c>
      <c r="H31" s="4">
        <f t="shared" ref="H31:H32" si="32">C3*G31</f>
        <v>1.4485137931694163</v>
      </c>
      <c r="I31" s="4">
        <f t="shared" ref="I31:I32" si="33">J24*S24</f>
        <v>10302.747783611021</v>
      </c>
      <c r="J31" s="4">
        <f t="shared" ref="J31:J32" si="34">I31/$I$33</f>
        <v>0.3456771733519306</v>
      </c>
      <c r="K31" s="4">
        <f t="shared" ref="K31:K32" si="35">C3*J31</f>
        <v>1.4484977835963895</v>
      </c>
      <c r="L31" s="4">
        <f t="shared" ref="L31:L32" si="36">E24*S24</f>
        <v>3.7839703620273033</v>
      </c>
      <c r="M31" s="4">
        <f t="shared" ref="M31:M32" si="37">L31/$L$33</f>
        <v>0.34304575719703678</v>
      </c>
      <c r="N31" s="4">
        <f t="shared" ref="N31:N32" si="38">C3*M31</f>
        <v>1.4374713092963267</v>
      </c>
    </row>
    <row r="32" spans="1:19" x14ac:dyDescent="0.25">
      <c r="A32" s="4">
        <v>3</v>
      </c>
      <c r="B32" s="4">
        <f t="shared" ref="B32" si="39">R25/$R$26</f>
        <v>0.29483003476608471</v>
      </c>
      <c r="C32" s="4">
        <f>B32*C4</f>
        <v>1.0217541498269236</v>
      </c>
      <c r="D32" s="4">
        <f t="shared" si="28"/>
        <v>0.49947551211242286</v>
      </c>
      <c r="E32" s="4">
        <f t="shared" si="29"/>
        <v>1.7309673949694291</v>
      </c>
      <c r="F32" s="4">
        <f t="shared" si="30"/>
        <v>-2.4388967796294E-6</v>
      </c>
      <c r="G32" s="4">
        <f t="shared" si="31"/>
        <v>0.36622574155332138</v>
      </c>
      <c r="H32" s="4">
        <f t="shared" si="32"/>
        <v>1.2691809757524513</v>
      </c>
      <c r="I32" s="4">
        <f t="shared" si="33"/>
        <v>10918.37448799778</v>
      </c>
      <c r="J32" s="4">
        <f t="shared" si="34"/>
        <v>0.36633264347329969</v>
      </c>
      <c r="K32" s="4">
        <f t="shared" si="35"/>
        <v>1.2695514518487858</v>
      </c>
      <c r="L32" s="4">
        <f t="shared" si="36"/>
        <v>4.8485777119528448</v>
      </c>
      <c r="M32" s="4">
        <f t="shared" si="37"/>
        <v>0.43956052859632266</v>
      </c>
      <c r="N32" s="4">
        <f t="shared" si="38"/>
        <v>1.5233278202125453</v>
      </c>
    </row>
    <row r="33" spans="1:14" x14ac:dyDescent="0.25">
      <c r="C33" s="11">
        <f>SUM(C30:C32)</f>
        <v>4.4627987616098519</v>
      </c>
      <c r="E33" s="11">
        <f>SUM(E30:E32)</f>
        <v>4.0487790424105841</v>
      </c>
      <c r="F33" s="11">
        <f>SUM(F30:F32)</f>
        <v>-6.6595449279042665E-6</v>
      </c>
      <c r="H33" s="11">
        <f>SUM(H30:H32)</f>
        <v>4.304788610697031</v>
      </c>
      <c r="I33" s="11">
        <f>SUM(I30:I32)</f>
        <v>29804.536075403201</v>
      </c>
      <c r="K33" s="11">
        <f>SUM(K30:K32)</f>
        <v>4.3045752065558212</v>
      </c>
      <c r="L33" s="11">
        <f>SUM(L30:L32)</f>
        <v>11.030512060389327</v>
      </c>
      <c r="N33" s="11">
        <f>SUM(N30:N32)</f>
        <v>4.1584120819466781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0.22407463419642812</v>
      </c>
      <c r="E36" s="15">
        <f>ABS(D36-C36)/C36*100</f>
        <v>45.669000280130362</v>
      </c>
      <c r="F36">
        <v>24.993728702139091</v>
      </c>
      <c r="G36">
        <f>$C$43*F36^2+$B$43*F36+$A$43</f>
        <v>0.41240593446500406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0.23229944381359066</v>
      </c>
      <c r="E37" s="15">
        <f t="shared" ref="E37:E40" si="41">ABS(D37-C37)/C37*100</f>
        <v>49.91901546264706</v>
      </c>
      <c r="F37">
        <v>28.345814628747789</v>
      </c>
      <c r="G37">
        <f>$C$43*F37^2+$B$43*F37+$A$43</f>
        <v>0.46380666698421114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0.23231096031892087</v>
      </c>
      <c r="E38" s="15">
        <f t="shared" si="41"/>
        <v>52.283102655144909</v>
      </c>
      <c r="F38">
        <v>29.799251916805368</v>
      </c>
      <c r="G38">
        <f>$C$43*F38^2+$B$43*F38+$A$43</f>
        <v>0.48679206064817648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0.24047640789170413</v>
      </c>
      <c r="E39" s="15">
        <f t="shared" si="41"/>
        <v>56.829464033349431</v>
      </c>
      <c r="F39">
        <v>34.083279847836359</v>
      </c>
      <c r="G39">
        <f t="shared" ref="G39:G40" si="42">$C$43*F39^2+$B$43*F39+$A$43</f>
        <v>0.5569997949969564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0.24698803998071839</v>
      </c>
      <c r="E40" s="15">
        <f t="shared" si="41"/>
        <v>61.131104270942672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10.874658827539903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47.514101519093501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121.88150468996714</v>
      </c>
    </row>
    <row r="51" spans="1:5" x14ac:dyDescent="0.25">
      <c r="C51" s="28">
        <f>SUM(C48:C50)</f>
        <v>1.8399999999999994</v>
      </c>
      <c r="E51" s="28">
        <f>SUM(E48:E50)</f>
        <v>180.27026503660056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1.475562261729596E-2</v>
      </c>
      <c r="C54" s="4">
        <f>$D$2*B2/100/(1+$B$54*O23)</f>
        <v>0.6432399134807083</v>
      </c>
      <c r="D54" s="27">
        <f>C57-$E$2</f>
        <v>-9.1063938849782105</v>
      </c>
      <c r="E54" s="4">
        <f>-O23*$D$2*B2/100/((1+$B$54*O23)^2)</f>
        <v>47.844108334532649</v>
      </c>
    </row>
    <row r="55" spans="1:5" x14ac:dyDescent="0.25">
      <c r="A55" s="4">
        <v>2</v>
      </c>
      <c r="C55" s="4">
        <f t="shared" ref="C55:C56" si="45">$D$2*B3/100/(1+$B$54*O24)</f>
        <v>-4.2861047912147532</v>
      </c>
      <c r="E55" s="4">
        <f t="shared" ref="E55:E56" si="46">-O24*$D$2*B3/100/((1+$B$54*O24)^2)</f>
        <v>2320.3577792740411</v>
      </c>
    </row>
    <row r="56" spans="1:5" x14ac:dyDescent="0.25">
      <c r="A56" s="4">
        <v>3</v>
      </c>
      <c r="C56" s="4">
        <f t="shared" si="45"/>
        <v>-0.96352900724416446</v>
      </c>
      <c r="E56" s="4">
        <f t="shared" si="46"/>
        <v>133.68778874091242</v>
      </c>
    </row>
    <row r="57" spans="1:5" x14ac:dyDescent="0.25">
      <c r="C57" s="28">
        <f>SUM(C54:C56)</f>
        <v>-4.6063938849782096</v>
      </c>
      <c r="E57" s="28">
        <f>SUM(E54:E56)</f>
        <v>2501.8896763494863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1.8395428948910619E-2</v>
      </c>
      <c r="C60" s="4">
        <f>$D$2*B2/100/(1+$B$60*O23)</f>
        <v>0.88203061845624475</v>
      </c>
      <c r="D60" s="27">
        <f>C63-$E$2</f>
        <v>-5.7010843675943832</v>
      </c>
      <c r="E60" s="4">
        <f>-O23*$D$2*B2/100/((1+$B$60*O23)^2)</f>
        <v>89.960076904661349</v>
      </c>
    </row>
    <row r="61" spans="1:5" x14ac:dyDescent="0.25">
      <c r="A61" s="4">
        <v>2</v>
      </c>
      <c r="C61" s="4">
        <f t="shared" ref="C61:C62" si="47">$D$2*B3/100/(1+$B$60*O24)</f>
        <v>-1.4429032246758304</v>
      </c>
      <c r="E61" s="4">
        <f t="shared" ref="E61:E62" si="48">-O24*$D$2*B3/100/((1+$B$60*O24)^2)</f>
        <v>262.96853849161329</v>
      </c>
    </row>
    <row r="62" spans="1:5" x14ac:dyDescent="0.25">
      <c r="A62" s="4">
        <v>3</v>
      </c>
      <c r="C62" s="4">
        <f t="shared" si="47"/>
        <v>-0.64021176137479752</v>
      </c>
      <c r="E62" s="4">
        <f t="shared" si="48"/>
        <v>59.02139215988003</v>
      </c>
    </row>
    <row r="63" spans="1:5" x14ac:dyDescent="0.25">
      <c r="C63" s="28">
        <f>SUM(C60:C62)</f>
        <v>-1.2010843675943832</v>
      </c>
      <c r="E63" s="28">
        <f>SUM(E60:E62)</f>
        <v>411.95000755615462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3.223469163375775E-2</v>
      </c>
      <c r="C66" s="4">
        <f>$D$2*B2/100/(1+$B$66*O23)</f>
        <v>-2.1434823082091459</v>
      </c>
      <c r="D66" s="27">
        <f>C69-$E$2</f>
        <v>-7.334448919664851</v>
      </c>
      <c r="E66" s="4">
        <f>-O23*$D$2*B2/100/((1+$B$66*O23)^2)</f>
        <v>531.2785745468625</v>
      </c>
    </row>
    <row r="67" spans="1:5" x14ac:dyDescent="0.25">
      <c r="A67" s="4">
        <v>2</v>
      </c>
      <c r="C67" s="4">
        <f t="shared" ref="C67:C68" si="49">$D$2*B3/100/(1+$B$66*O24)</f>
        <v>-0.40965963794306198</v>
      </c>
      <c r="E67" s="4">
        <f t="shared" ref="E67:E68" si="50">-O24*$D$2*B3/100/((1+$B$66*O24)^2)</f>
        <v>21.19706533169154</v>
      </c>
    </row>
    <row r="68" spans="1:5" x14ac:dyDescent="0.25">
      <c r="A68" s="4">
        <v>3</v>
      </c>
      <c r="C68" s="4">
        <f t="shared" si="49"/>
        <v>-0.28130697351264372</v>
      </c>
      <c r="E68" s="4">
        <f t="shared" si="50"/>
        <v>11.395231410996351</v>
      </c>
    </row>
    <row r="69" spans="1:5" x14ac:dyDescent="0.25">
      <c r="C69" s="28">
        <f>SUM(C66:C68)</f>
        <v>-2.8344489196648515</v>
      </c>
      <c r="E69" s="28">
        <f>SUM(E66:E68)</f>
        <v>563.87087128955034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4.5242011736836063E-2</v>
      </c>
      <c r="C72" s="4">
        <f>$D$2*B2/100/(1+$B$72*O23)</f>
        <v>-0.50745748439817751</v>
      </c>
      <c r="D72" s="27">
        <f>C75-$E$2</f>
        <v>-5.4365507528192607</v>
      </c>
      <c r="E72" s="4">
        <f>-O23*$D$2*B2/100/((1+$B$72*O23)^2)</f>
        <v>29.77706026172552</v>
      </c>
    </row>
    <row r="73" spans="1:5" x14ac:dyDescent="0.25">
      <c r="A73" s="4">
        <v>2</v>
      </c>
      <c r="C73" s="4">
        <f t="shared" ref="C73:C74" si="51">$D$2*B3/100/(1+$B$72*O24)</f>
        <v>-0.24485955055537331</v>
      </c>
      <c r="E73" s="4">
        <f t="shared" ref="E73:E74" si="52">-O24*$D$2*B3/100/((1+$B$72*O24)^2)</f>
        <v>7.5729219479264351</v>
      </c>
    </row>
    <row r="74" spans="1:5" x14ac:dyDescent="0.25">
      <c r="A74" s="4">
        <v>3</v>
      </c>
      <c r="C74" s="4">
        <f t="shared" si="51"/>
        <v>-0.18423371786571019</v>
      </c>
      <c r="E74" s="4">
        <f t="shared" si="52"/>
        <v>4.887653220909046</v>
      </c>
    </row>
    <row r="75" spans="1:5" x14ac:dyDescent="0.25">
      <c r="C75" s="28">
        <f>SUM(C72:C74)</f>
        <v>-0.93655075281926103</v>
      </c>
      <c r="E75" s="28">
        <f>SUM(E72:E74)</f>
        <v>42.237635430560999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0.17395543750985293</v>
      </c>
      <c r="C78" s="4">
        <f>$D$2*B2/100/(1+$B$78*O23)</f>
        <v>-5.9332560676922427E-2</v>
      </c>
      <c r="D78" s="27">
        <f>C81-$E$2</f>
        <v>-4.6502249413149581</v>
      </c>
      <c r="E78" s="4">
        <f>-O23*$D$2*B2/100/((1+$B$78*O23)^2)</f>
        <v>0.40706960847572599</v>
      </c>
    </row>
    <row r="79" spans="1:5" x14ac:dyDescent="0.25">
      <c r="A79" s="4">
        <v>2</v>
      </c>
      <c r="C79" s="4">
        <f t="shared" ref="C79:C80" si="53">$D$2*B3/100/(1+$B$78*O24)</f>
        <v>-4.9160694075681806E-2</v>
      </c>
      <c r="E79" s="4">
        <f t="shared" ref="E79:E80" si="54">-O24*$D$2*B3/100/((1+$B$78*O24)^2)</f>
        <v>0.30525683456358937</v>
      </c>
    </row>
    <row r="80" spans="1:5" x14ac:dyDescent="0.25">
      <c r="A80" s="4">
        <v>3</v>
      </c>
      <c r="C80" s="4">
        <f t="shared" si="53"/>
        <v>-4.1731686562353779E-2</v>
      </c>
      <c r="E80" s="4">
        <f t="shared" si="54"/>
        <v>0.25078065141296269</v>
      </c>
    </row>
    <row r="81" spans="1:5" x14ac:dyDescent="0.25">
      <c r="C81" s="28">
        <f>SUM(C78:C80)</f>
        <v>-0.150224941314958</v>
      </c>
      <c r="E81" s="28">
        <f>SUM(E78:E80)</f>
        <v>0.96310709445227805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5.0023124998774131</v>
      </c>
      <c r="C84" s="4">
        <f>$D$2*B2/100/(1+$B$84*O23)</f>
        <v>-1.7386089518946976E-3</v>
      </c>
      <c r="D84" s="29">
        <f>C87-$E$2</f>
        <v>-4.5047157539255531</v>
      </c>
      <c r="E84" s="4">
        <f>-O23*$D$2*B2/100/((1+$B$84*O23)^2)</f>
        <v>3.495314979963869E-4</v>
      </c>
    </row>
    <row r="85" spans="1:5" x14ac:dyDescent="0.25">
      <c r="A85" s="4">
        <v>2</v>
      </c>
      <c r="C85" s="4">
        <f t="shared" ref="C85:C86" si="55">$D$2*B3/100/(1+$B$84*O24)</f>
        <v>-1.5867990798392004E-3</v>
      </c>
      <c r="E85" s="4">
        <f t="shared" ref="E85:E86" si="56">-O24*$D$2*B3/100/((1+$B$84*O24)^2)</f>
        <v>3.1803378990860208E-4</v>
      </c>
    </row>
    <row r="86" spans="1:5" x14ac:dyDescent="0.25">
      <c r="A86" s="4">
        <v>3</v>
      </c>
      <c r="C86" s="4">
        <f t="shared" si="55"/>
        <v>-1.390345893819087E-3</v>
      </c>
      <c r="E86" s="4">
        <f t="shared" si="56"/>
        <v>2.7836066776711711E-4</v>
      </c>
    </row>
    <row r="87" spans="1:5" x14ac:dyDescent="0.25">
      <c r="C87" s="28">
        <f>SUM(C84:C86)</f>
        <v>-4.7157539255529846E-3</v>
      </c>
      <c r="E87" s="28">
        <f>SUM(E84:E86)</f>
        <v>9.4592595567210614E-4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ДНП</vt:lpstr>
      <vt:lpstr>Проверка_пример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2019-12-19T01:57:54Z</dcterms:modified>
</cp:coreProperties>
</file>