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-120" yWindow="-120" windowWidth="29040" windowHeight="15840" activeTab="1"/>
  </bookViews>
  <sheets>
    <sheet name="Лист1" sheetId="1" r:id="rId1"/>
    <sheet name="Проверка_пример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1" i="10" l="1"/>
  <c r="D109" i="10"/>
  <c r="C109" i="10"/>
  <c r="B109" i="10"/>
  <c r="B106" i="10"/>
  <c r="D105" i="10"/>
  <c r="C105" i="10"/>
  <c r="B105" i="10"/>
  <c r="D36" i="6"/>
  <c r="C36" i="6"/>
  <c r="L32" i="2"/>
  <c r="I32" i="2"/>
  <c r="F32" i="2"/>
  <c r="D32" i="2"/>
  <c r="E32" i="2" s="1"/>
  <c r="B32" i="2"/>
  <c r="C32" i="2" s="1"/>
  <c r="L31" i="2"/>
  <c r="I31" i="2"/>
  <c r="F31" i="2"/>
  <c r="D31" i="2"/>
  <c r="E31" i="2" s="1"/>
  <c r="C31" i="2"/>
  <c r="B31" i="2"/>
  <c r="L30" i="2"/>
  <c r="I30" i="2"/>
  <c r="F30" i="2"/>
  <c r="D30" i="2"/>
  <c r="E30" i="2" s="1"/>
  <c r="B30" i="2"/>
  <c r="C30" i="2" s="1"/>
  <c r="I2" i="2"/>
  <c r="H2" i="2"/>
  <c r="O18" i="2"/>
  <c r="N18" i="2"/>
  <c r="M18" i="2"/>
  <c r="L18" i="2"/>
  <c r="K18" i="2"/>
  <c r="J18" i="2"/>
  <c r="I18" i="2"/>
  <c r="O17" i="2"/>
  <c r="N17" i="2"/>
  <c r="M17" i="2"/>
  <c r="L17" i="2"/>
  <c r="K17" i="2"/>
  <c r="J17" i="2"/>
  <c r="I17" i="2"/>
  <c r="O16" i="2"/>
  <c r="N16" i="2"/>
  <c r="M16" i="2"/>
  <c r="L16" i="2"/>
  <c r="K16" i="2"/>
  <c r="J16" i="2"/>
  <c r="I16" i="2"/>
  <c r="B36" i="3"/>
  <c r="C36" i="3" s="1"/>
  <c r="D11" i="10"/>
  <c r="R23" i="2"/>
  <c r="R25" i="2"/>
  <c r="S25" i="2" s="1"/>
  <c r="R24" i="2"/>
  <c r="S24" i="2" s="1"/>
  <c r="S23" i="2"/>
  <c r="E50" i="2"/>
  <c r="C50" i="2"/>
  <c r="E49" i="2"/>
  <c r="C49" i="2"/>
  <c r="C51" i="2" s="1"/>
  <c r="D48" i="2" s="1"/>
  <c r="E48" i="2"/>
  <c r="E51" i="2" s="1"/>
  <c r="C48" i="2"/>
  <c r="E2" i="5"/>
  <c r="S26" i="2" l="1"/>
  <c r="R26" i="2"/>
  <c r="B54" i="2"/>
  <c r="G40" i="10"/>
  <c r="G39" i="10"/>
  <c r="G38" i="10"/>
  <c r="G37" i="10"/>
  <c r="G36" i="10"/>
  <c r="B40" i="10"/>
  <c r="C40" i="10" s="1"/>
  <c r="B39" i="10"/>
  <c r="C39" i="10" s="1"/>
  <c r="B38" i="10"/>
  <c r="C38" i="10" s="1"/>
  <c r="B37" i="10"/>
  <c r="C37" i="10" s="1"/>
  <c r="B36" i="10"/>
  <c r="C36" i="10" s="1"/>
  <c r="G40" i="9"/>
  <c r="G39" i="9"/>
  <c r="G38" i="9"/>
  <c r="G37" i="9"/>
  <c r="G36" i="9"/>
  <c r="B40" i="9"/>
  <c r="C40" i="9" s="1"/>
  <c r="B39" i="9"/>
  <c r="C39" i="9" s="1"/>
  <c r="B38" i="9"/>
  <c r="C38" i="9" s="1"/>
  <c r="B37" i="9"/>
  <c r="C37" i="9" s="1"/>
  <c r="B36" i="9"/>
  <c r="C36" i="9" s="1"/>
  <c r="C40" i="8"/>
  <c r="G40" i="8"/>
  <c r="G39" i="8"/>
  <c r="G38" i="8"/>
  <c r="G37" i="8"/>
  <c r="G36" i="8"/>
  <c r="B40" i="8"/>
  <c r="B39" i="8"/>
  <c r="C39" i="8" s="1"/>
  <c r="B38" i="8"/>
  <c r="C38" i="8" s="1"/>
  <c r="B37" i="8"/>
  <c r="C37" i="8" s="1"/>
  <c r="B36" i="8"/>
  <c r="C36" i="8" s="1"/>
  <c r="C40" i="7"/>
  <c r="C40" i="6"/>
  <c r="G40" i="7"/>
  <c r="G39" i="7"/>
  <c r="G38" i="7"/>
  <c r="G37" i="7"/>
  <c r="G36" i="7"/>
  <c r="B40" i="7"/>
  <c r="B39" i="7"/>
  <c r="C39" i="7" s="1"/>
  <c r="B38" i="7"/>
  <c r="C38" i="7" s="1"/>
  <c r="B37" i="7"/>
  <c r="C37" i="7" s="1"/>
  <c r="B36" i="7"/>
  <c r="C36" i="7" s="1"/>
  <c r="G36" i="6"/>
  <c r="G40" i="6"/>
  <c r="G39" i="6"/>
  <c r="G38" i="6"/>
  <c r="G37" i="6"/>
  <c r="B37" i="6"/>
  <c r="C37" i="6" s="1"/>
  <c r="B38" i="6"/>
  <c r="C38" i="6" s="1"/>
  <c r="B39" i="6"/>
  <c r="C39" i="6" s="1"/>
  <c r="B40" i="6"/>
  <c r="B36" i="6"/>
  <c r="B36" i="5"/>
  <c r="C36" i="5" s="1"/>
  <c r="G38" i="5"/>
  <c r="G40" i="5"/>
  <c r="G39" i="5"/>
  <c r="G37" i="5"/>
  <c r="G36" i="5"/>
  <c r="B40" i="5"/>
  <c r="C40" i="5" s="1"/>
  <c r="B39" i="5"/>
  <c r="C39" i="5" s="1"/>
  <c r="B38" i="5"/>
  <c r="C38" i="5" s="1"/>
  <c r="B37" i="5"/>
  <c r="C37" i="5" s="1"/>
  <c r="B36" i="4"/>
  <c r="C36" i="4" s="1"/>
  <c r="G37" i="4"/>
  <c r="B37" i="4"/>
  <c r="C37" i="4" s="1"/>
  <c r="B38" i="4"/>
  <c r="C38" i="4" s="1"/>
  <c r="B39" i="4"/>
  <c r="C39" i="4" s="1"/>
  <c r="B40" i="4"/>
  <c r="C40" i="4" s="1"/>
  <c r="G40" i="4"/>
  <c r="G39" i="4"/>
  <c r="G38" i="4"/>
  <c r="G36" i="4"/>
  <c r="G36" i="3"/>
  <c r="G40" i="3"/>
  <c r="G39" i="3"/>
  <c r="G38" i="3"/>
  <c r="G37" i="3"/>
  <c r="B37" i="3"/>
  <c r="C37" i="3" s="1"/>
  <c r="B38" i="3"/>
  <c r="C38" i="3" s="1"/>
  <c r="B39" i="3"/>
  <c r="C39" i="3" s="1"/>
  <c r="B40" i="3"/>
  <c r="C40" i="3" s="1"/>
  <c r="G36" i="2"/>
  <c r="G40" i="2"/>
  <c r="G37" i="2"/>
  <c r="C37" i="2"/>
  <c r="C38" i="2"/>
  <c r="C39" i="2"/>
  <c r="C40" i="2"/>
  <c r="C36" i="2"/>
  <c r="B38" i="2"/>
  <c r="B39" i="2" s="1"/>
  <c r="B37" i="2"/>
  <c r="E56" i="2" l="1"/>
  <c r="E55" i="2"/>
  <c r="C55" i="2"/>
  <c r="E54" i="2"/>
  <c r="C56" i="2"/>
  <c r="C54" i="2"/>
  <c r="C57" i="2" s="1"/>
  <c r="D54" i="2" s="1"/>
  <c r="G2" i="2"/>
  <c r="G2" i="9" s="1"/>
  <c r="C3" i="10"/>
  <c r="C4" i="10"/>
  <c r="B4" i="10"/>
  <c r="B3" i="10"/>
  <c r="F2" i="10"/>
  <c r="E2" i="10"/>
  <c r="D2" i="10"/>
  <c r="C2" i="10"/>
  <c r="B2" i="10"/>
  <c r="C4" i="9"/>
  <c r="B4" i="9"/>
  <c r="C3" i="9"/>
  <c r="B3" i="9"/>
  <c r="F2" i="9"/>
  <c r="E2" i="9"/>
  <c r="D2" i="9"/>
  <c r="C2" i="9"/>
  <c r="B2" i="9"/>
  <c r="C4" i="8"/>
  <c r="B4" i="8"/>
  <c r="C3" i="8"/>
  <c r="B3" i="8"/>
  <c r="F2" i="8"/>
  <c r="E2" i="8"/>
  <c r="D2" i="8"/>
  <c r="C2" i="8"/>
  <c r="B2" i="8"/>
  <c r="C4" i="7"/>
  <c r="B4" i="7"/>
  <c r="C3" i="7"/>
  <c r="B3" i="7"/>
  <c r="F2" i="7"/>
  <c r="E2" i="7"/>
  <c r="D2" i="7"/>
  <c r="C2" i="7"/>
  <c r="B2" i="7"/>
  <c r="C4" i="6"/>
  <c r="B4" i="6"/>
  <c r="C3" i="6"/>
  <c r="B3" i="6"/>
  <c r="F2" i="6"/>
  <c r="E2" i="6"/>
  <c r="D2" i="6"/>
  <c r="C2" i="6"/>
  <c r="B2" i="6"/>
  <c r="C4" i="5"/>
  <c r="B4" i="5"/>
  <c r="C3" i="5"/>
  <c r="B3" i="5"/>
  <c r="F2" i="5"/>
  <c r="D2" i="5"/>
  <c r="C2" i="5"/>
  <c r="B2" i="5"/>
  <c r="C4" i="4"/>
  <c r="B4" i="4"/>
  <c r="C3" i="4"/>
  <c r="B3" i="4"/>
  <c r="F2" i="4"/>
  <c r="E2" i="4"/>
  <c r="B18" i="4" s="1"/>
  <c r="C18" i="4" s="1"/>
  <c r="D2" i="4"/>
  <c r="C2" i="4"/>
  <c r="B2" i="4"/>
  <c r="C4" i="3"/>
  <c r="C3" i="3"/>
  <c r="B3" i="3"/>
  <c r="B4" i="3"/>
  <c r="D2" i="3"/>
  <c r="E2" i="3"/>
  <c r="F2" i="3"/>
  <c r="C2" i="3"/>
  <c r="B2" i="3"/>
  <c r="D11" i="2"/>
  <c r="B11" i="3" s="1"/>
  <c r="D11" i="3" s="1"/>
  <c r="B11" i="4" s="1"/>
  <c r="D7" i="2"/>
  <c r="B7" i="3" s="1"/>
  <c r="D7" i="3" s="1"/>
  <c r="B7" i="4" s="1"/>
  <c r="D7" i="4" s="1"/>
  <c r="B7" i="5" s="1"/>
  <c r="E57" i="2" l="1"/>
  <c r="B60" i="2" s="1"/>
  <c r="G39" i="2"/>
  <c r="G38" i="2"/>
  <c r="B18" i="8"/>
  <c r="C18" i="8" s="1"/>
  <c r="D11" i="4"/>
  <c r="B11" i="5" s="1"/>
  <c r="D11" i="5" s="1"/>
  <c r="B11" i="6" s="1"/>
  <c r="B17" i="6"/>
  <c r="C17" i="6" s="1"/>
  <c r="B16" i="5"/>
  <c r="C16" i="5" s="1"/>
  <c r="B18" i="9"/>
  <c r="C18" i="9" s="1"/>
  <c r="B18" i="10"/>
  <c r="C18" i="10" s="1"/>
  <c r="B17" i="3"/>
  <c r="C17" i="3" s="1"/>
  <c r="B17" i="7"/>
  <c r="C17" i="7" s="1"/>
  <c r="B17" i="5"/>
  <c r="C17" i="5" s="1"/>
  <c r="B16" i="8"/>
  <c r="C16" i="8" s="1"/>
  <c r="B16" i="10"/>
  <c r="C16" i="10" s="1"/>
  <c r="B18" i="3"/>
  <c r="C18" i="3" s="1"/>
  <c r="B16" i="6"/>
  <c r="C16" i="6" s="1"/>
  <c r="B18" i="7"/>
  <c r="C18" i="7" s="1"/>
  <c r="G2" i="3"/>
  <c r="G2" i="10"/>
  <c r="B16" i="7"/>
  <c r="C16" i="7" s="1"/>
  <c r="B17" i="10"/>
  <c r="C17" i="10" s="1"/>
  <c r="G2" i="8"/>
  <c r="B18" i="6"/>
  <c r="C18" i="6" s="1"/>
  <c r="G2" i="6"/>
  <c r="B16" i="4"/>
  <c r="C16" i="4" s="1"/>
  <c r="B17" i="4"/>
  <c r="C17" i="4" s="1"/>
  <c r="B16" i="3"/>
  <c r="C16" i="3" s="1"/>
  <c r="G2" i="4"/>
  <c r="B16" i="9"/>
  <c r="C16" i="9" s="1"/>
  <c r="G2" i="5"/>
  <c r="G2" i="7"/>
  <c r="D7" i="5"/>
  <c r="B7" i="6" s="1"/>
  <c r="B17" i="9"/>
  <c r="C17" i="9" s="1"/>
  <c r="B17" i="8"/>
  <c r="C17" i="8" s="1"/>
  <c r="B18" i="5"/>
  <c r="C18" i="5" s="1"/>
  <c r="E61" i="2" l="1"/>
  <c r="C61" i="2"/>
  <c r="E62" i="2"/>
  <c r="E60" i="2"/>
  <c r="C62" i="2"/>
  <c r="C60" i="2"/>
  <c r="C63" i="2" s="1"/>
  <c r="D60" i="2" s="1"/>
  <c r="D11" i="6"/>
  <c r="B11" i="7" s="1"/>
  <c r="D7" i="6"/>
  <c r="B7" i="7" s="1"/>
  <c r="K23" i="2"/>
  <c r="F23" i="2"/>
  <c r="B23" i="2"/>
  <c r="D16" i="2"/>
  <c r="B17" i="2"/>
  <c r="C17" i="2" s="1"/>
  <c r="B18" i="2"/>
  <c r="C18" i="2" s="1"/>
  <c r="B16" i="2"/>
  <c r="C16" i="2" s="1"/>
  <c r="E63" i="2" l="1"/>
  <c r="B66" i="2" s="1"/>
  <c r="C25" i="2"/>
  <c r="D25" i="2" s="1"/>
  <c r="E25" i="2" s="1"/>
  <c r="C24" i="2"/>
  <c r="D24" i="2" s="1"/>
  <c r="E24" i="2" s="1"/>
  <c r="D11" i="7"/>
  <c r="B11" i="8" s="1"/>
  <c r="D7" i="7"/>
  <c r="B7" i="8" s="1"/>
  <c r="L23" i="2"/>
  <c r="M23" i="2" s="1"/>
  <c r="L24" i="2"/>
  <c r="M24" i="2" s="1"/>
  <c r="L25" i="2"/>
  <c r="M25" i="2" s="1"/>
  <c r="E18" i="2"/>
  <c r="F18" i="2" s="1"/>
  <c r="G18" i="2" s="1"/>
  <c r="E17" i="2"/>
  <c r="F17" i="2" s="1"/>
  <c r="G17" i="2" s="1"/>
  <c r="E16" i="2"/>
  <c r="F16" i="2" s="1"/>
  <c r="G16" i="2" s="1"/>
  <c r="H16" i="2" s="1"/>
  <c r="G24" i="2"/>
  <c r="H24" i="2" s="1"/>
  <c r="G25" i="2"/>
  <c r="H25" i="2" s="1"/>
  <c r="G23" i="2"/>
  <c r="H23" i="2" s="1"/>
  <c r="C23" i="2"/>
  <c r="D23" i="2" s="1"/>
  <c r="E23" i="2" s="1"/>
  <c r="I2" i="1"/>
  <c r="B3" i="1"/>
  <c r="B4" i="1" s="1"/>
  <c r="B5" i="1" s="1"/>
  <c r="B6" i="1" s="1"/>
  <c r="B7" i="1" s="1"/>
  <c r="B8" i="1" s="1"/>
  <c r="B9" i="1" s="1"/>
  <c r="B10" i="1" s="1"/>
  <c r="B11" i="1" s="1"/>
  <c r="B12" i="1" s="1"/>
  <c r="K13" i="1"/>
  <c r="M13" i="1" s="1"/>
  <c r="P13" i="1" s="1"/>
  <c r="K2" i="1"/>
  <c r="M2" i="1" s="1"/>
  <c r="P2" i="1" s="1"/>
  <c r="E68" i="2" l="1"/>
  <c r="C67" i="2"/>
  <c r="E66" i="2"/>
  <c r="C68" i="2"/>
  <c r="E67" i="2"/>
  <c r="C66" i="2"/>
  <c r="I24" i="2"/>
  <c r="J24" i="2" s="1"/>
  <c r="I23" i="2"/>
  <c r="J23" i="2" s="1"/>
  <c r="N23" i="2" s="1"/>
  <c r="I25" i="2"/>
  <c r="J25" i="2" s="1"/>
  <c r="D11" i="8"/>
  <c r="B11" i="9" s="1"/>
  <c r="D7" i="8"/>
  <c r="B7" i="9" s="1"/>
  <c r="P23" i="2"/>
  <c r="Q23" i="2" s="1"/>
  <c r="H17" i="2"/>
  <c r="P24" i="2"/>
  <c r="H18" i="2"/>
  <c r="P25" i="2"/>
  <c r="I3" i="1"/>
  <c r="K3" i="1"/>
  <c r="M3" i="1" s="1"/>
  <c r="P3" i="1" s="1"/>
  <c r="C69" i="2" l="1"/>
  <c r="D66" i="2" s="1"/>
  <c r="B72" i="2" s="1"/>
  <c r="E69" i="2"/>
  <c r="D11" i="9"/>
  <c r="B11" i="10" s="1"/>
  <c r="Q25" i="2"/>
  <c r="Q24" i="2"/>
  <c r="O23" i="2"/>
  <c r="D7" i="9"/>
  <c r="B7" i="10" s="1"/>
  <c r="D7" i="10" s="1"/>
  <c r="N24" i="2"/>
  <c r="O24" i="2" s="1"/>
  <c r="N25" i="2"/>
  <c r="O25" i="2" s="1"/>
  <c r="P26" i="2"/>
  <c r="K4" i="1"/>
  <c r="M4" i="1" s="1"/>
  <c r="P4" i="1" s="1"/>
  <c r="I4" i="1"/>
  <c r="E74" i="2" l="1"/>
  <c r="C74" i="2"/>
  <c r="E73" i="2"/>
  <c r="C72" i="2"/>
  <c r="C75" i="2" s="1"/>
  <c r="D72" i="2" s="1"/>
  <c r="C73" i="2"/>
  <c r="E72" i="2"/>
  <c r="I19" i="2"/>
  <c r="D8" i="2" s="1"/>
  <c r="B8" i="3" s="1"/>
  <c r="K19" i="2"/>
  <c r="D9" i="2" s="1"/>
  <c r="B9" i="3" s="1"/>
  <c r="J19" i="2"/>
  <c r="E8" i="2" s="1"/>
  <c r="C8" i="3" s="1"/>
  <c r="F33" i="2"/>
  <c r="I5" i="1"/>
  <c r="K6" i="1"/>
  <c r="M6" i="1" s="1"/>
  <c r="P6" i="1" s="1"/>
  <c r="K5" i="1"/>
  <c r="M5" i="1" s="1"/>
  <c r="P5" i="1" s="1"/>
  <c r="I6" i="1"/>
  <c r="G31" i="2" l="1"/>
  <c r="H31" i="2" s="1"/>
  <c r="G30" i="2"/>
  <c r="H30" i="2" s="1"/>
  <c r="G32" i="2"/>
  <c r="H32" i="2" s="1"/>
  <c r="E75" i="2"/>
  <c r="B78" i="2" s="1"/>
  <c r="E7" i="2"/>
  <c r="C7" i="3" s="1"/>
  <c r="I33" i="2"/>
  <c r="Q26" i="2"/>
  <c r="C33" i="2"/>
  <c r="D36" i="2" s="1"/>
  <c r="I7" i="1"/>
  <c r="K7" i="1"/>
  <c r="M7" i="1" s="1"/>
  <c r="P7" i="1" s="1"/>
  <c r="J32" i="2" l="1"/>
  <c r="K32" i="2" s="1"/>
  <c r="J31" i="2"/>
  <c r="K31" i="2" s="1"/>
  <c r="J30" i="2"/>
  <c r="K30" i="2" s="1"/>
  <c r="E78" i="2"/>
  <c r="E79" i="2"/>
  <c r="C79" i="2"/>
  <c r="E80" i="2"/>
  <c r="C80" i="2"/>
  <c r="C78" i="2"/>
  <c r="C81" i="2" s="1"/>
  <c r="D78" i="2" s="1"/>
  <c r="E11" i="2"/>
  <c r="M19" i="2"/>
  <c r="L19" i="2"/>
  <c r="E10" i="2" s="1"/>
  <c r="C10" i="3" s="1"/>
  <c r="L33" i="2"/>
  <c r="N19" i="2"/>
  <c r="E9" i="2" s="1"/>
  <c r="C9" i="3" s="1"/>
  <c r="O19" i="2"/>
  <c r="E36" i="2"/>
  <c r="H33" i="2"/>
  <c r="D37" i="2" s="1"/>
  <c r="D16" i="3" s="1"/>
  <c r="I8" i="1"/>
  <c r="K8" i="1"/>
  <c r="M8" i="1" s="1"/>
  <c r="P8" i="1" s="1"/>
  <c r="M32" i="2" l="1"/>
  <c r="N32" i="2" s="1"/>
  <c r="M30" i="2"/>
  <c r="N30" i="2" s="1"/>
  <c r="M31" i="2"/>
  <c r="N31" i="2" s="1"/>
  <c r="E81" i="2"/>
  <c r="B84" i="2" s="1"/>
  <c r="D10" i="2"/>
  <c r="B10" i="3" s="1"/>
  <c r="C11" i="3"/>
  <c r="J2" i="2"/>
  <c r="K2" i="2" s="1"/>
  <c r="K33" i="2"/>
  <c r="D38" i="2" s="1"/>
  <c r="K23" i="3" s="1"/>
  <c r="L25" i="3" s="1"/>
  <c r="M25" i="3" s="1"/>
  <c r="E33" i="2"/>
  <c r="D40" i="2" s="1"/>
  <c r="E18" i="3"/>
  <c r="F18" i="3" s="1"/>
  <c r="G18" i="3" s="1"/>
  <c r="E17" i="3"/>
  <c r="F17" i="3" s="1"/>
  <c r="G17" i="3" s="1"/>
  <c r="E16" i="3"/>
  <c r="F16" i="3" s="1"/>
  <c r="G16" i="3" s="1"/>
  <c r="E37" i="2"/>
  <c r="I9" i="1"/>
  <c r="K9" i="1"/>
  <c r="M9" i="1" s="1"/>
  <c r="P9" i="1" s="1"/>
  <c r="C84" i="2" l="1"/>
  <c r="E84" i="2"/>
  <c r="C86" i="2"/>
  <c r="E85" i="2"/>
  <c r="C85" i="2"/>
  <c r="E86" i="2"/>
  <c r="N33" i="2"/>
  <c r="D39" i="2" s="1"/>
  <c r="F23" i="3" s="1"/>
  <c r="G23" i="3" s="1"/>
  <c r="H23" i="3" s="1"/>
  <c r="L23" i="3"/>
  <c r="M23" i="3" s="1"/>
  <c r="L24" i="3"/>
  <c r="M24" i="3" s="1"/>
  <c r="E38" i="2"/>
  <c r="E40" i="2"/>
  <c r="B23" i="3"/>
  <c r="P23" i="3"/>
  <c r="H16" i="3"/>
  <c r="P24" i="3"/>
  <c r="H17" i="3"/>
  <c r="P25" i="3"/>
  <c r="Q25" i="3" s="1"/>
  <c r="H18" i="3"/>
  <c r="I10" i="1"/>
  <c r="K10" i="1"/>
  <c r="M10" i="1" s="1"/>
  <c r="P10" i="1" s="1"/>
  <c r="E87" i="2" l="1"/>
  <c r="C87" i="2"/>
  <c r="D84" i="2" s="1"/>
  <c r="G25" i="3"/>
  <c r="H25" i="3" s="1"/>
  <c r="Q23" i="3"/>
  <c r="Q24" i="3"/>
  <c r="G24" i="3"/>
  <c r="H24" i="3" s="1"/>
  <c r="E39" i="2"/>
  <c r="C25" i="3"/>
  <c r="D25" i="3" s="1"/>
  <c r="E25" i="3" s="1"/>
  <c r="C23" i="3"/>
  <c r="D23" i="3" s="1"/>
  <c r="E23" i="3" s="1"/>
  <c r="I23" i="3" s="1"/>
  <c r="C24" i="3"/>
  <c r="D24" i="3" s="1"/>
  <c r="E24" i="3" s="1"/>
  <c r="P26" i="3"/>
  <c r="K11" i="1"/>
  <c r="M11" i="1" s="1"/>
  <c r="P11" i="1" s="1"/>
  <c r="I11" i="1"/>
  <c r="J23" i="3" l="1"/>
  <c r="I25" i="3"/>
  <c r="I24" i="3"/>
  <c r="I13" i="1"/>
  <c r="C13" i="1" s="1"/>
  <c r="K12" i="1"/>
  <c r="M12" i="1" s="1"/>
  <c r="P12" i="1" s="1"/>
  <c r="I12" i="1"/>
  <c r="C12" i="1" s="1"/>
  <c r="J25" i="3" l="1"/>
  <c r="N23" i="3"/>
  <c r="O23" i="3" s="1"/>
  <c r="J24" i="3"/>
  <c r="C11" i="1"/>
  <c r="L13" i="1"/>
  <c r="N13" i="1" s="1"/>
  <c r="Q13" i="1" s="1"/>
  <c r="E48" i="3" l="1"/>
  <c r="C48" i="3"/>
  <c r="N25" i="3"/>
  <c r="N24" i="3"/>
  <c r="Q26" i="3"/>
  <c r="L12" i="1"/>
  <c r="N12" i="1" s="1"/>
  <c r="Q12" i="1" s="1"/>
  <c r="C10" i="1"/>
  <c r="L11" i="1"/>
  <c r="N11" i="1" s="1"/>
  <c r="Q11" i="1" s="1"/>
  <c r="O25" i="3" l="1"/>
  <c r="O24" i="3"/>
  <c r="D16" i="4"/>
  <c r="C9" i="1"/>
  <c r="L10" i="1"/>
  <c r="N10" i="1" s="1"/>
  <c r="Q10" i="1" s="1"/>
  <c r="C49" i="3" l="1"/>
  <c r="C51" i="3" s="1"/>
  <c r="D48" i="3" s="1"/>
  <c r="E49" i="3"/>
  <c r="E50" i="3"/>
  <c r="C50" i="3"/>
  <c r="E17" i="4"/>
  <c r="E16" i="4"/>
  <c r="E18" i="4"/>
  <c r="C8" i="1"/>
  <c r="L9" i="1"/>
  <c r="N9" i="1" s="1"/>
  <c r="Q9" i="1" s="1"/>
  <c r="E51" i="3" l="1"/>
  <c r="B54" i="3" s="1"/>
  <c r="C7" i="1"/>
  <c r="L8" i="1"/>
  <c r="N8" i="1" s="1"/>
  <c r="Q8" i="1" s="1"/>
  <c r="C55" i="3" l="1"/>
  <c r="C56" i="3"/>
  <c r="C54" i="3"/>
  <c r="E54" i="3"/>
  <c r="E55" i="3"/>
  <c r="E56" i="3"/>
  <c r="F23" i="4"/>
  <c r="G23" i="4" s="1"/>
  <c r="K23" i="4"/>
  <c r="L25" i="4" s="1"/>
  <c r="C6" i="1"/>
  <c r="L7" i="1"/>
  <c r="N7" i="1" s="1"/>
  <c r="Q7" i="1" s="1"/>
  <c r="C57" i="3" l="1"/>
  <c r="D54" i="3" s="1"/>
  <c r="E57" i="3"/>
  <c r="G24" i="4"/>
  <c r="G25" i="4"/>
  <c r="L23" i="4"/>
  <c r="L24" i="4"/>
  <c r="C5" i="1"/>
  <c r="L6" i="1"/>
  <c r="N6" i="1" s="1"/>
  <c r="Q6" i="1" s="1"/>
  <c r="B60" i="3" l="1"/>
  <c r="C60" i="3" s="1"/>
  <c r="C4" i="1"/>
  <c r="L5" i="1"/>
  <c r="N5" i="1" s="1"/>
  <c r="Q5" i="1" s="1"/>
  <c r="E62" i="3" l="1"/>
  <c r="C61" i="3"/>
  <c r="C62" i="3"/>
  <c r="C63" i="3" s="1"/>
  <c r="D60" i="3" s="1"/>
  <c r="E61" i="3"/>
  <c r="E60" i="3"/>
  <c r="C3" i="1"/>
  <c r="C2" i="1" s="1"/>
  <c r="L4" i="1"/>
  <c r="N4" i="1" s="1"/>
  <c r="Q4" i="1" s="1"/>
  <c r="E63" i="3" l="1"/>
  <c r="B66" i="3" s="1"/>
  <c r="C66" i="3" s="1"/>
  <c r="L3" i="1"/>
  <c r="N3" i="1" s="1"/>
  <c r="Q3" i="1" s="1"/>
  <c r="E66" i="3" l="1"/>
  <c r="C68" i="3"/>
  <c r="E67" i="3"/>
  <c r="C67" i="3"/>
  <c r="E68" i="3"/>
  <c r="L2" i="1"/>
  <c r="N2" i="1" s="1"/>
  <c r="Q2" i="1" s="1"/>
  <c r="E69" i="3" l="1"/>
  <c r="C69" i="3"/>
  <c r="D66" i="3" s="1"/>
  <c r="B23" i="5"/>
  <c r="C25" i="5" s="1"/>
  <c r="D25" i="5" s="1"/>
  <c r="E25" i="5" s="1"/>
  <c r="B72" i="3" l="1"/>
  <c r="C74" i="3" s="1"/>
  <c r="E73" i="3"/>
  <c r="C24" i="5"/>
  <c r="D24" i="5" s="1"/>
  <c r="E24" i="5" s="1"/>
  <c r="F23" i="5"/>
  <c r="G24" i="5" s="1"/>
  <c r="C23" i="5"/>
  <c r="D23" i="5" s="1"/>
  <c r="E23" i="5" s="1"/>
  <c r="K23" i="5"/>
  <c r="E72" i="3" l="1"/>
  <c r="C72" i="3"/>
  <c r="C75" i="3" s="1"/>
  <c r="D72" i="3" s="1"/>
  <c r="E74" i="3"/>
  <c r="C73" i="3"/>
  <c r="G25" i="5"/>
  <c r="G23" i="5"/>
  <c r="L23" i="5"/>
  <c r="L24" i="5"/>
  <c r="L25" i="5"/>
  <c r="E75" i="3" l="1"/>
  <c r="B78" i="3"/>
  <c r="C79" i="3" l="1"/>
  <c r="C78" i="3"/>
  <c r="C80" i="3"/>
  <c r="E78" i="3"/>
  <c r="E79" i="3"/>
  <c r="E80" i="3"/>
  <c r="C81" i="3" l="1"/>
  <c r="D78" i="3" s="1"/>
  <c r="E81" i="3"/>
  <c r="B84" i="3" l="1"/>
  <c r="R23" i="3" l="1"/>
  <c r="R25" i="3"/>
  <c r="R24" i="3"/>
  <c r="C85" i="3"/>
  <c r="C86" i="3"/>
  <c r="C84" i="3"/>
  <c r="E84" i="3"/>
  <c r="E85" i="3"/>
  <c r="E86" i="3"/>
  <c r="B23" i="6"/>
  <c r="E87" i="3" l="1"/>
  <c r="C87" i="3"/>
  <c r="D84" i="3" s="1"/>
  <c r="S24" i="3"/>
  <c r="I17" i="3"/>
  <c r="J17" i="3"/>
  <c r="F31" i="3"/>
  <c r="K17" i="3"/>
  <c r="S25" i="3"/>
  <c r="I18" i="3"/>
  <c r="J18" i="3"/>
  <c r="F32" i="3"/>
  <c r="K18" i="3"/>
  <c r="S23" i="3"/>
  <c r="I16" i="3"/>
  <c r="R26" i="3"/>
  <c r="H2" i="3" s="1"/>
  <c r="F30" i="3"/>
  <c r="J16" i="3"/>
  <c r="K16" i="3"/>
  <c r="C25" i="6"/>
  <c r="D25" i="6" s="1"/>
  <c r="E25" i="6" s="1"/>
  <c r="C24" i="6"/>
  <c r="D24" i="6" s="1"/>
  <c r="E24" i="6" s="1"/>
  <c r="C23" i="6"/>
  <c r="D23" i="6" s="1"/>
  <c r="E23" i="6" s="1"/>
  <c r="K23" i="6"/>
  <c r="J19" i="3" l="1"/>
  <c r="E8" i="3" s="1"/>
  <c r="C8" i="4" s="1"/>
  <c r="K19" i="3"/>
  <c r="D9" i="3" s="1"/>
  <c r="B9" i="4" s="1"/>
  <c r="B30" i="3"/>
  <c r="C30" i="3" s="1"/>
  <c r="B31" i="3"/>
  <c r="C31" i="3" s="1"/>
  <c r="L32" i="3"/>
  <c r="L18" i="3"/>
  <c r="M18" i="3"/>
  <c r="N18" i="3"/>
  <c r="I32" i="3"/>
  <c r="O18" i="3"/>
  <c r="I19" i="3"/>
  <c r="D8" i="3" s="1"/>
  <c r="B8" i="4" s="1"/>
  <c r="F33" i="3"/>
  <c r="G32" i="3" s="1"/>
  <c r="H32" i="3" s="1"/>
  <c r="L30" i="3"/>
  <c r="L16" i="3"/>
  <c r="S26" i="3"/>
  <c r="I2" i="3" s="1"/>
  <c r="E11" i="3" s="1"/>
  <c r="C11" i="4" s="1"/>
  <c r="M16" i="3"/>
  <c r="I30" i="3"/>
  <c r="N16" i="3"/>
  <c r="O16" i="3"/>
  <c r="L17" i="3"/>
  <c r="L31" i="3"/>
  <c r="M17" i="3"/>
  <c r="I31" i="3"/>
  <c r="N17" i="3"/>
  <c r="O17" i="3"/>
  <c r="E7" i="3"/>
  <c r="C7" i="4" s="1"/>
  <c r="B32" i="3"/>
  <c r="C32" i="3" s="1"/>
  <c r="L24" i="6"/>
  <c r="L23" i="6"/>
  <c r="L25" i="6"/>
  <c r="G30" i="3" l="1"/>
  <c r="H30" i="3" s="1"/>
  <c r="F16" i="4"/>
  <c r="G16" i="4" s="1"/>
  <c r="H16" i="4" s="1"/>
  <c r="F18" i="4"/>
  <c r="G18" i="4" s="1"/>
  <c r="H18" i="4" s="1"/>
  <c r="F17" i="4"/>
  <c r="G17" i="4" s="1"/>
  <c r="H17" i="4" s="1"/>
  <c r="C33" i="3"/>
  <c r="D36" i="3" s="1"/>
  <c r="E36" i="3" s="1"/>
  <c r="G31" i="3"/>
  <c r="H31" i="3" s="1"/>
  <c r="D30" i="3"/>
  <c r="E30" i="3" s="1"/>
  <c r="M19" i="3"/>
  <c r="D10" i="3" s="1"/>
  <c r="B10" i="4" s="1"/>
  <c r="O19" i="3"/>
  <c r="L19" i="3"/>
  <c r="E10" i="3" s="1"/>
  <c r="C10" i="4" s="1"/>
  <c r="D32" i="3"/>
  <c r="E32" i="3" s="1"/>
  <c r="N19" i="3"/>
  <c r="E9" i="3" s="1"/>
  <c r="C9" i="4" s="1"/>
  <c r="J2" i="3"/>
  <c r="K2" i="3" s="1"/>
  <c r="D31" i="3"/>
  <c r="E31" i="3" s="1"/>
  <c r="I33" i="3"/>
  <c r="J30" i="3" s="1"/>
  <c r="K30" i="3" s="1"/>
  <c r="L33" i="3"/>
  <c r="M31" i="3" s="1"/>
  <c r="N31" i="3" s="1"/>
  <c r="D16" i="7"/>
  <c r="H33" i="3" l="1"/>
  <c r="D37" i="3" s="1"/>
  <c r="E37" i="3" s="1"/>
  <c r="P23" i="4"/>
  <c r="Q23" i="4" s="1"/>
  <c r="M30" i="3"/>
  <c r="N30" i="3" s="1"/>
  <c r="P24" i="4"/>
  <c r="Q24" i="4" s="1"/>
  <c r="P25" i="4"/>
  <c r="Q25" i="4" s="1"/>
  <c r="M32" i="3"/>
  <c r="N32" i="3" s="1"/>
  <c r="E33" i="3"/>
  <c r="D40" i="3" s="1"/>
  <c r="E40" i="3" s="1"/>
  <c r="B23" i="4"/>
  <c r="J32" i="3"/>
  <c r="K32" i="3" s="1"/>
  <c r="J31" i="3"/>
  <c r="K31" i="3" s="1"/>
  <c r="M24" i="4"/>
  <c r="M25" i="4"/>
  <c r="M23" i="4"/>
  <c r="H23" i="4"/>
  <c r="H25" i="4"/>
  <c r="H24" i="4"/>
  <c r="E17" i="7"/>
  <c r="E16" i="7"/>
  <c r="E18" i="7"/>
  <c r="C23" i="4" l="1"/>
  <c r="D23" i="4" s="1"/>
  <c r="E23" i="4" s="1"/>
  <c r="I23" i="4" s="1"/>
  <c r="J23" i="4" s="1"/>
  <c r="N23" i="4" s="1"/>
  <c r="O23" i="4" s="1"/>
  <c r="C25" i="4"/>
  <c r="D25" i="4" s="1"/>
  <c r="E25" i="4" s="1"/>
  <c r="I25" i="4" s="1"/>
  <c r="J25" i="4" s="1"/>
  <c r="N25" i="4" s="1"/>
  <c r="O25" i="4" s="1"/>
  <c r="C24" i="4"/>
  <c r="D24" i="4" s="1"/>
  <c r="E24" i="4" s="1"/>
  <c r="I24" i="4" s="1"/>
  <c r="J24" i="4" s="1"/>
  <c r="N24" i="4" s="1"/>
  <c r="O24" i="4" s="1"/>
  <c r="E49" i="4" s="1"/>
  <c r="N33" i="3"/>
  <c r="D39" i="3" s="1"/>
  <c r="E39" i="3" s="1"/>
  <c r="P26" i="4"/>
  <c r="Q26" i="4"/>
  <c r="K33" i="3"/>
  <c r="D38" i="3" s="1"/>
  <c r="E38" i="3" s="1"/>
  <c r="C49" i="4" l="1"/>
  <c r="E50" i="4"/>
  <c r="C50" i="4"/>
  <c r="E48" i="4"/>
  <c r="C48" i="4"/>
  <c r="E51" i="4" l="1"/>
  <c r="C51" i="4"/>
  <c r="D48" i="4" s="1"/>
  <c r="B54" i="4" l="1"/>
  <c r="E56" i="4" s="1"/>
  <c r="K23" i="7"/>
  <c r="L24" i="7" s="1"/>
  <c r="B23" i="7"/>
  <c r="C25" i="7" s="1"/>
  <c r="D25" i="7" s="1"/>
  <c r="E25" i="7" s="1"/>
  <c r="E54" i="4" l="1"/>
  <c r="C55" i="4"/>
  <c r="E55" i="4"/>
  <c r="C54" i="4"/>
  <c r="C56" i="4"/>
  <c r="D16" i="5"/>
  <c r="L25" i="7"/>
  <c r="L23" i="7"/>
  <c r="C23" i="7"/>
  <c r="D23" i="7" s="1"/>
  <c r="E23" i="7" s="1"/>
  <c r="C24" i="7"/>
  <c r="D24" i="7" s="1"/>
  <c r="E24" i="7" s="1"/>
  <c r="F23" i="7"/>
  <c r="E57" i="4" l="1"/>
  <c r="E18" i="5"/>
  <c r="E16" i="5"/>
  <c r="E17" i="5"/>
  <c r="C57" i="4"/>
  <c r="D54" i="4" s="1"/>
  <c r="B60" i="4" s="1"/>
  <c r="C60" i="4" s="1"/>
  <c r="G23" i="7"/>
  <c r="G24" i="7"/>
  <c r="G25" i="7"/>
  <c r="C62" i="4" l="1"/>
  <c r="C61" i="4"/>
  <c r="E61" i="4"/>
  <c r="E62" i="4"/>
  <c r="E60" i="4"/>
  <c r="C63" i="4" l="1"/>
  <c r="D60" i="4" s="1"/>
  <c r="E63" i="4"/>
  <c r="B66" i="4" l="1"/>
  <c r="C67" i="4" s="1"/>
  <c r="E68" i="4" l="1"/>
  <c r="C66" i="4"/>
  <c r="E66" i="4"/>
  <c r="E67" i="4"/>
  <c r="C68" i="4"/>
  <c r="C69" i="4" l="1"/>
  <c r="D66" i="4" s="1"/>
  <c r="E69" i="4"/>
  <c r="D16" i="6"/>
  <c r="E17" i="6" l="1"/>
  <c r="E16" i="6"/>
  <c r="E18" i="6"/>
  <c r="B72" i="4"/>
  <c r="C74" i="4" s="1"/>
  <c r="F23" i="6"/>
  <c r="G23" i="6" l="1"/>
  <c r="G24" i="6"/>
  <c r="G25" i="6"/>
  <c r="E73" i="4"/>
  <c r="C73" i="4"/>
  <c r="E72" i="4"/>
  <c r="E74" i="4"/>
  <c r="C72" i="4"/>
  <c r="E75" i="4" l="1"/>
  <c r="C75" i="4"/>
  <c r="D72" i="4" s="1"/>
  <c r="K23" i="8"/>
  <c r="L24" i="8" s="1"/>
  <c r="B78" i="4" l="1"/>
  <c r="C80" i="4" s="1"/>
  <c r="C78" i="4"/>
  <c r="E79" i="4"/>
  <c r="E78" i="4"/>
  <c r="E80" i="4"/>
  <c r="C79" i="4"/>
  <c r="L25" i="8"/>
  <c r="L23" i="8"/>
  <c r="C81" i="4" l="1"/>
  <c r="D78" i="4" s="1"/>
  <c r="E81" i="4"/>
  <c r="D16" i="10"/>
  <c r="E18" i="10" s="1"/>
  <c r="B84" i="4" l="1"/>
  <c r="E85" i="4" s="1"/>
  <c r="C85" i="4"/>
  <c r="R23" i="4"/>
  <c r="S23" i="4" s="1"/>
  <c r="N16" i="4" s="1"/>
  <c r="C86" i="4"/>
  <c r="R24" i="4"/>
  <c r="S24" i="4" s="1"/>
  <c r="I31" i="4" s="1"/>
  <c r="C84" i="4"/>
  <c r="R25" i="4"/>
  <c r="J18" i="4" s="1"/>
  <c r="E86" i="4"/>
  <c r="E84" i="4"/>
  <c r="E17" i="10"/>
  <c r="E16" i="10"/>
  <c r="F30" i="4" l="1"/>
  <c r="L30" i="4"/>
  <c r="L16" i="4"/>
  <c r="J16" i="4"/>
  <c r="L17" i="4"/>
  <c r="M16" i="4"/>
  <c r="O16" i="4"/>
  <c r="I16" i="4"/>
  <c r="I30" i="4"/>
  <c r="C87" i="4"/>
  <c r="D84" i="4" s="1"/>
  <c r="F32" i="4"/>
  <c r="K16" i="4"/>
  <c r="I17" i="4"/>
  <c r="O17" i="4"/>
  <c r="K17" i="4"/>
  <c r="L31" i="4"/>
  <c r="M17" i="4"/>
  <c r="F31" i="4"/>
  <c r="N17" i="4"/>
  <c r="I18" i="4"/>
  <c r="J17" i="4"/>
  <c r="E87" i="4"/>
  <c r="S25" i="4"/>
  <c r="S26" i="4" s="1"/>
  <c r="D31" i="4" s="1"/>
  <c r="E31" i="4" s="1"/>
  <c r="K18" i="4"/>
  <c r="R26" i="4"/>
  <c r="B32" i="4" s="1"/>
  <c r="C32" i="4" s="1"/>
  <c r="F33" i="4" l="1"/>
  <c r="G31" i="4" s="1"/>
  <c r="H31" i="4" s="1"/>
  <c r="J19" i="4"/>
  <c r="E8" i="4" s="1"/>
  <c r="C8" i="5" s="1"/>
  <c r="K19" i="4"/>
  <c r="D9" i="4" s="1"/>
  <c r="B9" i="5" s="1"/>
  <c r="H2" i="4"/>
  <c r="E7" i="4" s="1"/>
  <c r="C7" i="5" s="1"/>
  <c r="I19" i="4"/>
  <c r="D8" i="4" s="1"/>
  <c r="B8" i="5" s="1"/>
  <c r="I32" i="4"/>
  <c r="I33" i="4" s="1"/>
  <c r="J31" i="4" s="1"/>
  <c r="K31" i="4" s="1"/>
  <c r="B30" i="4"/>
  <c r="C30" i="4" s="1"/>
  <c r="B31" i="4"/>
  <c r="C31" i="4" s="1"/>
  <c r="N18" i="4"/>
  <c r="N19" i="4" s="1"/>
  <c r="E9" i="4" s="1"/>
  <c r="C9" i="5" s="1"/>
  <c r="O18" i="4"/>
  <c r="O19" i="4" s="1"/>
  <c r="D32" i="4"/>
  <c r="E32" i="4" s="1"/>
  <c r="L18" i="4"/>
  <c r="L19" i="4" s="1"/>
  <c r="E10" i="4" s="1"/>
  <c r="C10" i="5" s="1"/>
  <c r="M18" i="4"/>
  <c r="M19" i="4" s="1"/>
  <c r="D10" i="4" s="1"/>
  <c r="B10" i="5" s="1"/>
  <c r="D30" i="4"/>
  <c r="E30" i="4" s="1"/>
  <c r="L32" i="4"/>
  <c r="L33" i="4" s="1"/>
  <c r="M32" i="4" s="1"/>
  <c r="N32" i="4" s="1"/>
  <c r="I2" i="4"/>
  <c r="E11" i="4" s="1"/>
  <c r="C11" i="5" s="1"/>
  <c r="G30" i="4"/>
  <c r="H30" i="4" s="1"/>
  <c r="J32" i="4"/>
  <c r="K32" i="4" s="1"/>
  <c r="G32" i="4" l="1"/>
  <c r="H32" i="4" s="1"/>
  <c r="H33" i="4" s="1"/>
  <c r="D37" i="4" s="1"/>
  <c r="E37" i="4" s="1"/>
  <c r="M23" i="5"/>
  <c r="F18" i="5"/>
  <c r="G18" i="5" s="1"/>
  <c r="H18" i="5" s="1"/>
  <c r="F17" i="5"/>
  <c r="G17" i="5" s="1"/>
  <c r="P24" i="5" s="1"/>
  <c r="Q24" i="5" s="1"/>
  <c r="F16" i="5"/>
  <c r="G16" i="5" s="1"/>
  <c r="P23" i="5" s="1"/>
  <c r="C33" i="4"/>
  <c r="D36" i="4" s="1"/>
  <c r="E36" i="4" s="1"/>
  <c r="M30" i="4"/>
  <c r="N30" i="4" s="1"/>
  <c r="E33" i="4"/>
  <c r="D40" i="4" s="1"/>
  <c r="E40" i="4" s="1"/>
  <c r="H25" i="5"/>
  <c r="I25" i="5" s="1"/>
  <c r="J25" i="5" s="1"/>
  <c r="M31" i="4"/>
  <c r="N31" i="4" s="1"/>
  <c r="J30" i="4"/>
  <c r="K30" i="4" s="1"/>
  <c r="K33" i="4" s="1"/>
  <c r="D38" i="4" s="1"/>
  <c r="E38" i="4" s="1"/>
  <c r="H24" i="5"/>
  <c r="I24" i="5" s="1"/>
  <c r="J24" i="5" s="1"/>
  <c r="J2" i="4"/>
  <c r="K2" i="4" s="1"/>
  <c r="H23" i="5"/>
  <c r="I23" i="5" s="1"/>
  <c r="J23" i="5" s="1"/>
  <c r="N23" i="5" s="1"/>
  <c r="M25" i="5"/>
  <c r="M24" i="5"/>
  <c r="P25" i="5" l="1"/>
  <c r="Q25" i="5" s="1"/>
  <c r="H17" i="5"/>
  <c r="H16" i="5"/>
  <c r="O23" i="5" s="1"/>
  <c r="E48" i="5" s="1"/>
  <c r="N25" i="5"/>
  <c r="O25" i="5" s="1"/>
  <c r="N33" i="4"/>
  <c r="D39" i="4" s="1"/>
  <c r="E39" i="4" s="1"/>
  <c r="N24" i="5"/>
  <c r="Q23" i="5"/>
  <c r="K23" i="9"/>
  <c r="L23" i="9" s="1"/>
  <c r="B23" i="9"/>
  <c r="Q26" i="5" l="1"/>
  <c r="P26" i="5"/>
  <c r="O24" i="5"/>
  <c r="E49" i="5" s="1"/>
  <c r="C48" i="5"/>
  <c r="C50" i="5"/>
  <c r="E50" i="5"/>
  <c r="F23" i="9"/>
  <c r="G23" i="9" s="1"/>
  <c r="L24" i="9"/>
  <c r="L25" i="9"/>
  <c r="C23" i="9"/>
  <c r="D23" i="9" s="1"/>
  <c r="E23" i="9" s="1"/>
  <c r="C24" i="9"/>
  <c r="D24" i="9" s="1"/>
  <c r="E24" i="9" s="1"/>
  <c r="C25" i="9"/>
  <c r="D25" i="9" s="1"/>
  <c r="E25" i="9" s="1"/>
  <c r="E51" i="5" l="1"/>
  <c r="C49" i="5"/>
  <c r="C51" i="5"/>
  <c r="D48" i="5" s="1"/>
  <c r="G25" i="9"/>
  <c r="G24" i="9"/>
  <c r="B54" i="5" l="1"/>
  <c r="C56" i="5" s="1"/>
  <c r="C54" i="5" l="1"/>
  <c r="E55" i="5"/>
  <c r="E56" i="5"/>
  <c r="C55" i="5"/>
  <c r="E54" i="5"/>
  <c r="C57" i="5" l="1"/>
  <c r="D54" i="5" s="1"/>
  <c r="E57" i="5"/>
  <c r="B23" i="8"/>
  <c r="D16" i="8"/>
  <c r="C25" i="8" l="1"/>
  <c r="D25" i="8" s="1"/>
  <c r="E25" i="8" s="1"/>
  <c r="C24" i="8"/>
  <c r="D24" i="8" s="1"/>
  <c r="E24" i="8" s="1"/>
  <c r="C23" i="8"/>
  <c r="D23" i="8" s="1"/>
  <c r="E23" i="8" s="1"/>
  <c r="E16" i="8"/>
  <c r="E17" i="8"/>
  <c r="E18" i="8"/>
  <c r="B60" i="5"/>
  <c r="E60" i="5" s="1"/>
  <c r="F23" i="8"/>
  <c r="G24" i="8" l="1"/>
  <c r="G25" i="8"/>
  <c r="G23" i="8"/>
  <c r="C62" i="5"/>
  <c r="C61" i="5"/>
  <c r="C60" i="5"/>
  <c r="E62" i="5"/>
  <c r="E61" i="5"/>
  <c r="E63" i="5" l="1"/>
  <c r="C63" i="5"/>
  <c r="D60" i="5" s="1"/>
  <c r="B23" i="10"/>
  <c r="C25" i="10" s="1"/>
  <c r="D25" i="10" s="1"/>
  <c r="E25" i="10" s="1"/>
  <c r="B66" i="5" l="1"/>
  <c r="E68" i="5" s="1"/>
  <c r="F23" i="10"/>
  <c r="G24" i="10" s="1"/>
  <c r="K23" i="10"/>
  <c r="L23" i="10" s="1"/>
  <c r="C24" i="10"/>
  <c r="D24" i="10" s="1"/>
  <c r="E24" i="10" s="1"/>
  <c r="C23" i="10"/>
  <c r="D23" i="10" s="1"/>
  <c r="E23" i="10" s="1"/>
  <c r="E66" i="5" l="1"/>
  <c r="E67" i="5"/>
  <c r="C66" i="5"/>
  <c r="C67" i="5"/>
  <c r="C68" i="5"/>
  <c r="G25" i="10"/>
  <c r="G23" i="10"/>
  <c r="L25" i="10"/>
  <c r="L24" i="10"/>
  <c r="E69" i="5" l="1"/>
  <c r="C69" i="5"/>
  <c r="D66" i="5" s="1"/>
  <c r="B72" i="5" s="1"/>
  <c r="E72" i="5" s="1"/>
  <c r="C72" i="5" l="1"/>
  <c r="E74" i="5"/>
  <c r="C74" i="5"/>
  <c r="E73" i="5"/>
  <c r="E75" i="5" s="1"/>
  <c r="C73" i="5"/>
  <c r="C75" i="5" l="1"/>
  <c r="D72" i="5" s="1"/>
  <c r="B78" i="5" s="1"/>
  <c r="E78" i="5" s="1"/>
  <c r="D16" i="9"/>
  <c r="E16" i="9" l="1"/>
  <c r="E18" i="9"/>
  <c r="E17" i="9"/>
  <c r="C80" i="5"/>
  <c r="E80" i="5"/>
  <c r="C78" i="5"/>
  <c r="E79" i="5"/>
  <c r="E81" i="5" s="1"/>
  <c r="C79" i="5"/>
  <c r="C81" i="5" l="1"/>
  <c r="D78" i="5" s="1"/>
  <c r="B84" i="5" s="1"/>
  <c r="E86" i="5" l="1"/>
  <c r="E84" i="5"/>
  <c r="E85" i="5"/>
  <c r="C84" i="5"/>
  <c r="R24" i="5"/>
  <c r="S24" i="5" s="1"/>
  <c r="M17" i="5" s="1"/>
  <c r="C86" i="5"/>
  <c r="C85" i="5"/>
  <c r="R25" i="5"/>
  <c r="K18" i="5" s="1"/>
  <c r="R23" i="5"/>
  <c r="I16" i="5" s="1"/>
  <c r="F31" i="5"/>
  <c r="J18" i="5" l="1"/>
  <c r="F30" i="5"/>
  <c r="L17" i="5"/>
  <c r="J17" i="5"/>
  <c r="S23" i="5"/>
  <c r="N17" i="5"/>
  <c r="E87" i="5"/>
  <c r="I17" i="5"/>
  <c r="I19" i="5" s="1"/>
  <c r="D8" i="5" s="1"/>
  <c r="B8" i="6" s="1"/>
  <c r="K16" i="5"/>
  <c r="O17" i="5"/>
  <c r="I31" i="5"/>
  <c r="J16" i="5"/>
  <c r="J19" i="5" s="1"/>
  <c r="E8" i="5" s="1"/>
  <c r="C8" i="6" s="1"/>
  <c r="L31" i="5"/>
  <c r="K17" i="5"/>
  <c r="C87" i="5"/>
  <c r="D84" i="5" s="1"/>
  <c r="S25" i="5"/>
  <c r="O18" i="5" s="1"/>
  <c r="I18" i="5"/>
  <c r="R26" i="5"/>
  <c r="B30" i="5" s="1"/>
  <c r="C30" i="5" s="1"/>
  <c r="F32" i="5"/>
  <c r="F33" i="5" s="1"/>
  <c r="G30" i="5" s="1"/>
  <c r="H30" i="5" s="1"/>
  <c r="K19" i="5"/>
  <c r="D9" i="5" s="1"/>
  <c r="B9" i="6" s="1"/>
  <c r="L16" i="5"/>
  <c r="O16" i="5"/>
  <c r="M16" i="5"/>
  <c r="I30" i="5"/>
  <c r="L30" i="5"/>
  <c r="N16" i="5"/>
  <c r="B32" i="5"/>
  <c r="C32" i="5" s="1"/>
  <c r="H2" i="5"/>
  <c r="S26" i="5" l="1"/>
  <c r="D31" i="5" s="1"/>
  <c r="E31" i="5" s="1"/>
  <c r="L32" i="5"/>
  <c r="L18" i="5"/>
  <c r="L19" i="5" s="1"/>
  <c r="E10" i="5" s="1"/>
  <c r="C10" i="6" s="1"/>
  <c r="M18" i="5"/>
  <c r="M19" i="5" s="1"/>
  <c r="D10" i="5" s="1"/>
  <c r="B10" i="6" s="1"/>
  <c r="N18" i="5"/>
  <c r="N19" i="5" s="1"/>
  <c r="E9" i="5" s="1"/>
  <c r="C9" i="6" s="1"/>
  <c r="M25" i="6" s="1"/>
  <c r="I32" i="5"/>
  <c r="I33" i="5" s="1"/>
  <c r="B31" i="5"/>
  <c r="C31" i="5" s="1"/>
  <c r="C33" i="5" s="1"/>
  <c r="D36" i="5" s="1"/>
  <c r="E36" i="5" s="1"/>
  <c r="G32" i="5"/>
  <c r="H32" i="5" s="1"/>
  <c r="G31" i="5"/>
  <c r="H31" i="5" s="1"/>
  <c r="D32" i="5"/>
  <c r="E32" i="5" s="1"/>
  <c r="E7" i="5"/>
  <c r="C7" i="6" s="1"/>
  <c r="L33" i="5"/>
  <c r="M31" i="5" s="1"/>
  <c r="N31" i="5" s="1"/>
  <c r="O19" i="5"/>
  <c r="F18" i="6"/>
  <c r="G18" i="6" s="1"/>
  <c r="F17" i="6"/>
  <c r="G17" i="6" s="1"/>
  <c r="F16" i="6"/>
  <c r="G16" i="6" s="1"/>
  <c r="I2" i="5" l="1"/>
  <c r="E11" i="5" s="1"/>
  <c r="C11" i="6" s="1"/>
  <c r="D30" i="5"/>
  <c r="E30" i="5" s="1"/>
  <c r="J31" i="5"/>
  <c r="K31" i="5" s="1"/>
  <c r="J30" i="5"/>
  <c r="K30" i="5" s="1"/>
  <c r="M23" i="6"/>
  <c r="H24" i="6"/>
  <c r="I24" i="6" s="1"/>
  <c r="J24" i="6" s="1"/>
  <c r="M24" i="6"/>
  <c r="H33" i="5"/>
  <c r="D37" i="5" s="1"/>
  <c r="E37" i="5" s="1"/>
  <c r="J32" i="5"/>
  <c r="K32" i="5" s="1"/>
  <c r="J2" i="5"/>
  <c r="K2" i="5" s="1"/>
  <c r="M32" i="5"/>
  <c r="N32" i="5" s="1"/>
  <c r="P23" i="6"/>
  <c r="H16" i="6"/>
  <c r="H25" i="6"/>
  <c r="I25" i="6" s="1"/>
  <c r="J25" i="6" s="1"/>
  <c r="N25" i="6" s="1"/>
  <c r="P24" i="6"/>
  <c r="Q24" i="6" s="1"/>
  <c r="H17" i="6"/>
  <c r="H23" i="6"/>
  <c r="I23" i="6" s="1"/>
  <c r="J23" i="6" s="1"/>
  <c r="N23" i="6" s="1"/>
  <c r="E33" i="5"/>
  <c r="D40" i="5" s="1"/>
  <c r="E40" i="5" s="1"/>
  <c r="P25" i="6"/>
  <c r="Q25" i="6" s="1"/>
  <c r="H18" i="6"/>
  <c r="M30" i="5"/>
  <c r="N30" i="5" s="1"/>
  <c r="N33" i="5" l="1"/>
  <c r="D39" i="5" s="1"/>
  <c r="E39" i="5" s="1"/>
  <c r="N24" i="6"/>
  <c r="O24" i="6" s="1"/>
  <c r="C49" i="6" s="1"/>
  <c r="K33" i="5"/>
  <c r="D38" i="5" s="1"/>
  <c r="E38" i="5" s="1"/>
  <c r="O25" i="6"/>
  <c r="E50" i="6" s="1"/>
  <c r="O23" i="6"/>
  <c r="Q23" i="6"/>
  <c r="Q26" i="6" s="1"/>
  <c r="P26" i="6"/>
  <c r="E49" i="6" l="1"/>
  <c r="C50" i="6"/>
  <c r="C48" i="6"/>
  <c r="E48" i="6"/>
  <c r="E51" i="6" l="1"/>
  <c r="C51" i="6"/>
  <c r="D48" i="6" s="1"/>
  <c r="B54" i="6" l="1"/>
  <c r="E56" i="6" s="1"/>
  <c r="C55" i="6" l="1"/>
  <c r="E55" i="6"/>
  <c r="C56" i="6"/>
  <c r="C54" i="6"/>
  <c r="E54" i="6"/>
  <c r="E57" i="6" l="1"/>
  <c r="C57" i="6"/>
  <c r="D54" i="6" s="1"/>
  <c r="B60" i="6" l="1"/>
  <c r="C60" i="6" s="1"/>
  <c r="E60" i="6" l="1"/>
  <c r="E63" i="6" s="1"/>
  <c r="C62" i="6"/>
  <c r="E62" i="6"/>
  <c r="C61" i="6"/>
  <c r="C63" i="6" s="1"/>
  <c r="D60" i="6" s="1"/>
  <c r="E61" i="6"/>
  <c r="B66" i="6" l="1"/>
  <c r="E67" i="6" s="1"/>
  <c r="C68" i="6" l="1"/>
  <c r="C66" i="6"/>
  <c r="C67" i="6"/>
  <c r="E66" i="6"/>
  <c r="E68" i="6"/>
  <c r="C69" i="6" l="1"/>
  <c r="D66" i="6" s="1"/>
  <c r="E69" i="6"/>
  <c r="B72" i="6" l="1"/>
  <c r="C74" i="6" s="1"/>
  <c r="E73" i="6"/>
  <c r="E74" i="6"/>
  <c r="C72" i="6" l="1"/>
  <c r="C73" i="6"/>
  <c r="E72" i="6"/>
  <c r="E75" i="6"/>
  <c r="C75" i="6" l="1"/>
  <c r="D72" i="6" s="1"/>
  <c r="B78" i="6" s="1"/>
  <c r="C78" i="6" l="1"/>
  <c r="E79" i="6"/>
  <c r="C79" i="6"/>
  <c r="C80" i="6"/>
  <c r="C81" i="6" s="1"/>
  <c r="D78" i="6" s="1"/>
  <c r="E78" i="6"/>
  <c r="E80" i="6"/>
  <c r="E81" i="6" l="1"/>
  <c r="B84" i="6" s="1"/>
  <c r="C85" i="6" s="1"/>
  <c r="C86" i="6" l="1"/>
  <c r="E85" i="6"/>
  <c r="R25" i="6"/>
  <c r="K18" i="6" s="1"/>
  <c r="R23" i="6"/>
  <c r="K16" i="6" s="1"/>
  <c r="E86" i="6"/>
  <c r="C84" i="6"/>
  <c r="R24" i="6"/>
  <c r="F31" i="6" s="1"/>
  <c r="E84" i="6"/>
  <c r="S25" i="6"/>
  <c r="I16" i="6" l="1"/>
  <c r="J18" i="6"/>
  <c r="F32" i="6"/>
  <c r="C87" i="6"/>
  <c r="D84" i="6" s="1"/>
  <c r="R26" i="6"/>
  <c r="B32" i="6" s="1"/>
  <c r="C32" i="6" s="1"/>
  <c r="E87" i="6"/>
  <c r="J16" i="6"/>
  <c r="I18" i="6"/>
  <c r="S23" i="6"/>
  <c r="M16" i="6" s="1"/>
  <c r="F30" i="6"/>
  <c r="K17" i="6"/>
  <c r="K19" i="6" s="1"/>
  <c r="D9" i="6" s="1"/>
  <c r="B9" i="7" s="1"/>
  <c r="I17" i="6"/>
  <c r="J17" i="6"/>
  <c r="S24" i="6"/>
  <c r="H2" i="6"/>
  <c r="E7" i="6" s="1"/>
  <c r="C7" i="7" s="1"/>
  <c r="L32" i="6"/>
  <c r="O18" i="6"/>
  <c r="L18" i="6"/>
  <c r="I32" i="6"/>
  <c r="M18" i="6"/>
  <c r="N18" i="6"/>
  <c r="F33" i="6" l="1"/>
  <c r="G32" i="6" s="1"/>
  <c r="H32" i="6" s="1"/>
  <c r="N16" i="6"/>
  <c r="B31" i="6"/>
  <c r="C31" i="6" s="1"/>
  <c r="B30" i="6"/>
  <c r="C30" i="6" s="1"/>
  <c r="J19" i="6"/>
  <c r="E8" i="6" s="1"/>
  <c r="C8" i="7" s="1"/>
  <c r="I19" i="6"/>
  <c r="D8" i="6" s="1"/>
  <c r="B8" i="7" s="1"/>
  <c r="I30" i="6"/>
  <c r="L16" i="6"/>
  <c r="S26" i="6"/>
  <c r="D30" i="6" s="1"/>
  <c r="E30" i="6" s="1"/>
  <c r="O16" i="6"/>
  <c r="L30" i="6"/>
  <c r="O17" i="6"/>
  <c r="O19" i="6" s="1"/>
  <c r="L17" i="6"/>
  <c r="N17" i="6"/>
  <c r="N19" i="6" s="1"/>
  <c r="E9" i="6" s="1"/>
  <c r="C9" i="7" s="1"/>
  <c r="M25" i="7" s="1"/>
  <c r="M17" i="6"/>
  <c r="M19" i="6" s="1"/>
  <c r="D10" i="6" s="1"/>
  <c r="B10" i="7" s="1"/>
  <c r="I31" i="6"/>
  <c r="L31" i="6"/>
  <c r="F16" i="7"/>
  <c r="G16" i="7" s="1"/>
  <c r="F18" i="7"/>
  <c r="G18" i="7" s="1"/>
  <c r="G31" i="6" l="1"/>
  <c r="H31" i="6" s="1"/>
  <c r="G30" i="6"/>
  <c r="H30" i="6" s="1"/>
  <c r="F17" i="7"/>
  <c r="G17" i="7" s="1"/>
  <c r="P24" i="7" s="1"/>
  <c r="Q24" i="7" s="1"/>
  <c r="I2" i="6"/>
  <c r="E11" i="6" s="1"/>
  <c r="C11" i="7" s="1"/>
  <c r="C33" i="6"/>
  <c r="E36" i="6" s="1"/>
  <c r="L33" i="6"/>
  <c r="M31" i="6" s="1"/>
  <c r="N31" i="6" s="1"/>
  <c r="L19" i="6"/>
  <c r="E10" i="6" s="1"/>
  <c r="C10" i="7" s="1"/>
  <c r="H23" i="7" s="1"/>
  <c r="I23" i="7" s="1"/>
  <c r="J23" i="7" s="1"/>
  <c r="D32" i="6"/>
  <c r="E32" i="6" s="1"/>
  <c r="D31" i="6"/>
  <c r="E31" i="6" s="1"/>
  <c r="I33" i="6"/>
  <c r="M23" i="7"/>
  <c r="J2" i="6"/>
  <c r="K2" i="6" s="1"/>
  <c r="M24" i="7"/>
  <c r="M30" i="6"/>
  <c r="N30" i="6" s="1"/>
  <c r="P23" i="7"/>
  <c r="H16" i="7"/>
  <c r="H18" i="7"/>
  <c r="P25" i="7"/>
  <c r="Q25" i="7" s="1"/>
  <c r="H17" i="7" l="1"/>
  <c r="M32" i="6"/>
  <c r="N32" i="6" s="1"/>
  <c r="H33" i="6"/>
  <c r="D37" i="6" s="1"/>
  <c r="E37" i="6" s="1"/>
  <c r="H24" i="7"/>
  <c r="I24" i="7" s="1"/>
  <c r="J24" i="7" s="1"/>
  <c r="E33" i="6"/>
  <c r="D40" i="6" s="1"/>
  <c r="E40" i="6" s="1"/>
  <c r="H25" i="7"/>
  <c r="I25" i="7" s="1"/>
  <c r="J25" i="7" s="1"/>
  <c r="N25" i="7" s="1"/>
  <c r="N23" i="7"/>
  <c r="O23" i="7" s="1"/>
  <c r="J30" i="6"/>
  <c r="K30" i="6" s="1"/>
  <c r="J32" i="6"/>
  <c r="K32" i="6" s="1"/>
  <c r="J31" i="6"/>
  <c r="K31" i="6" s="1"/>
  <c r="O25" i="7"/>
  <c r="E50" i="7" s="1"/>
  <c r="N24" i="7"/>
  <c r="N33" i="6"/>
  <c r="D39" i="6" s="1"/>
  <c r="E39" i="6" s="1"/>
  <c r="Q23" i="7"/>
  <c r="Q26" i="7" s="1"/>
  <c r="P26" i="7"/>
  <c r="O24" i="7" l="1"/>
  <c r="E49" i="7" s="1"/>
  <c r="C50" i="7"/>
  <c r="K33" i="6"/>
  <c r="D38" i="6" s="1"/>
  <c r="E38" i="6" s="1"/>
  <c r="C49" i="7"/>
  <c r="C48" i="7"/>
  <c r="E48" i="7"/>
  <c r="C51" i="7" l="1"/>
  <c r="D48" i="7" s="1"/>
  <c r="E51" i="7"/>
  <c r="B54" i="7" l="1"/>
  <c r="E56" i="7" s="1"/>
  <c r="C55" i="7" l="1"/>
  <c r="C56" i="7"/>
  <c r="E55" i="7"/>
  <c r="E57" i="7" s="1"/>
  <c r="C54" i="7"/>
  <c r="E54" i="7"/>
  <c r="C57" i="7"/>
  <c r="D54" i="7" s="1"/>
  <c r="B60" i="7" l="1"/>
  <c r="C61" i="7" l="1"/>
  <c r="E61" i="7"/>
  <c r="E62" i="7"/>
  <c r="C62" i="7"/>
  <c r="C60" i="7"/>
  <c r="E60" i="7"/>
  <c r="E63" i="7" l="1"/>
  <c r="C63" i="7"/>
  <c r="D60" i="7" s="1"/>
  <c r="B66" i="7" l="1"/>
  <c r="C66" i="7" l="1"/>
  <c r="C68" i="7"/>
  <c r="E67" i="7"/>
  <c r="E68" i="7"/>
  <c r="E66" i="7"/>
  <c r="C67" i="7"/>
  <c r="E69" i="7" l="1"/>
  <c r="C69" i="7"/>
  <c r="D66" i="7" s="1"/>
  <c r="B72" i="7" l="1"/>
  <c r="C73" i="7" s="1"/>
  <c r="E73" i="7"/>
  <c r="C72" i="7"/>
  <c r="E74" i="7"/>
  <c r="C74" i="7"/>
  <c r="E72" i="7"/>
  <c r="E75" i="7" l="1"/>
  <c r="C75" i="7"/>
  <c r="D72" i="7" s="1"/>
  <c r="B78" i="7" l="1"/>
  <c r="E78" i="7" s="1"/>
  <c r="C78" i="7" l="1"/>
  <c r="C80" i="7"/>
  <c r="E79" i="7"/>
  <c r="E80" i="7"/>
  <c r="C79" i="7"/>
  <c r="C81" i="7" l="1"/>
  <c r="D78" i="7" s="1"/>
  <c r="E81" i="7"/>
  <c r="B84" i="7" s="1"/>
  <c r="C84" i="7" l="1"/>
  <c r="C85" i="7"/>
  <c r="R24" i="7"/>
  <c r="S24" i="7" s="1"/>
  <c r="R25" i="7"/>
  <c r="S25" i="7" s="1"/>
  <c r="E86" i="7"/>
  <c r="E85" i="7"/>
  <c r="R23" i="7"/>
  <c r="J16" i="7" s="1"/>
  <c r="E84" i="7"/>
  <c r="C86" i="7"/>
  <c r="I17" i="7" l="1"/>
  <c r="F32" i="7"/>
  <c r="K18" i="7"/>
  <c r="R26" i="7"/>
  <c r="H2" i="7" s="1"/>
  <c r="E87" i="7"/>
  <c r="J18" i="7"/>
  <c r="L32" i="7"/>
  <c r="O18" i="7"/>
  <c r="N18" i="7"/>
  <c r="K17" i="7"/>
  <c r="C87" i="7"/>
  <c r="D84" i="7" s="1"/>
  <c r="I18" i="7"/>
  <c r="F31" i="7"/>
  <c r="M18" i="7"/>
  <c r="L18" i="7"/>
  <c r="I16" i="7"/>
  <c r="K16" i="7"/>
  <c r="J17" i="7"/>
  <c r="I32" i="7"/>
  <c r="F30" i="7"/>
  <c r="S23" i="7"/>
  <c r="M16" i="7" s="1"/>
  <c r="B31" i="7"/>
  <c r="C31" i="7" s="1"/>
  <c r="F33" i="7"/>
  <c r="G32" i="7" s="1"/>
  <c r="H32" i="7" s="1"/>
  <c r="L16" i="7"/>
  <c r="E7" i="7"/>
  <c r="C7" i="8" s="1"/>
  <c r="I31" i="7"/>
  <c r="L31" i="7"/>
  <c r="O17" i="7"/>
  <c r="N17" i="7"/>
  <c r="M17" i="7"/>
  <c r="L17" i="7"/>
  <c r="I30" i="7" l="1"/>
  <c r="K19" i="7"/>
  <c r="D9" i="7" s="1"/>
  <c r="B9" i="8" s="1"/>
  <c r="B30" i="7"/>
  <c r="C30" i="7" s="1"/>
  <c r="C33" i="7" s="1"/>
  <c r="D36" i="7" s="1"/>
  <c r="E36" i="7" s="1"/>
  <c r="B32" i="7"/>
  <c r="C32" i="7" s="1"/>
  <c r="I19" i="7"/>
  <c r="D8" i="7" s="1"/>
  <c r="B8" i="8" s="1"/>
  <c r="O16" i="7"/>
  <c r="O19" i="7" s="1"/>
  <c r="S26" i="7"/>
  <c r="D30" i="7" s="1"/>
  <c r="E30" i="7" s="1"/>
  <c r="L30" i="7"/>
  <c r="L33" i="7" s="1"/>
  <c r="M32" i="7" s="1"/>
  <c r="N32" i="7" s="1"/>
  <c r="N16" i="7"/>
  <c r="J19" i="7"/>
  <c r="E8" i="7" s="1"/>
  <c r="C8" i="8" s="1"/>
  <c r="F17" i="8" s="1"/>
  <c r="G17" i="8" s="1"/>
  <c r="G30" i="7"/>
  <c r="H30" i="7" s="1"/>
  <c r="M19" i="7"/>
  <c r="D10" i="7" s="1"/>
  <c r="B10" i="8" s="1"/>
  <c r="G31" i="7"/>
  <c r="H31" i="7" s="1"/>
  <c r="L19" i="7"/>
  <c r="E10" i="7" s="1"/>
  <c r="C10" i="8" s="1"/>
  <c r="N19" i="7"/>
  <c r="E9" i="7" s="1"/>
  <c r="C9" i="8" s="1"/>
  <c r="M24" i="8" s="1"/>
  <c r="I33" i="7"/>
  <c r="J30" i="7" s="1"/>
  <c r="K30" i="7" s="1"/>
  <c r="D32" i="7" l="1"/>
  <c r="E32" i="7" s="1"/>
  <c r="D31" i="7"/>
  <c r="E31" i="7" s="1"/>
  <c r="E33" i="7" s="1"/>
  <c r="D40" i="7" s="1"/>
  <c r="E40" i="7" s="1"/>
  <c r="F16" i="8"/>
  <c r="G16" i="8" s="1"/>
  <c r="P23" i="8" s="1"/>
  <c r="I2" i="7"/>
  <c r="F18" i="8"/>
  <c r="G18" i="8" s="1"/>
  <c r="H23" i="8"/>
  <c r="I23" i="8" s="1"/>
  <c r="J23" i="8" s="1"/>
  <c r="H33" i="7"/>
  <c r="D37" i="7" s="1"/>
  <c r="E37" i="7" s="1"/>
  <c r="H24" i="8"/>
  <c r="I24" i="8" s="1"/>
  <c r="J24" i="8" s="1"/>
  <c r="N24" i="8" s="1"/>
  <c r="M25" i="8"/>
  <c r="H16" i="8"/>
  <c r="P24" i="8"/>
  <c r="Q24" i="8" s="1"/>
  <c r="H17" i="8"/>
  <c r="J31" i="7"/>
  <c r="K31" i="7" s="1"/>
  <c r="J32" i="7"/>
  <c r="K32" i="7" s="1"/>
  <c r="H18" i="8"/>
  <c r="P25" i="8"/>
  <c r="Q25" i="8" s="1"/>
  <c r="E11" i="7"/>
  <c r="C11" i="8" s="1"/>
  <c r="J2" i="7"/>
  <c r="K2" i="7" s="1"/>
  <c r="H25" i="8"/>
  <c r="I25" i="8" s="1"/>
  <c r="J25" i="8" s="1"/>
  <c r="M23" i="8"/>
  <c r="N23" i="8" s="1"/>
  <c r="M31" i="7"/>
  <c r="N31" i="7" s="1"/>
  <c r="M30" i="7"/>
  <c r="N30" i="7" s="1"/>
  <c r="N25" i="8" l="1"/>
  <c r="O25" i="8" s="1"/>
  <c r="E50" i="8" s="1"/>
  <c r="K33" i="7"/>
  <c r="D38" i="7" s="1"/>
  <c r="E38" i="7" s="1"/>
  <c r="N33" i="7"/>
  <c r="D39" i="7" s="1"/>
  <c r="E39" i="7" s="1"/>
  <c r="O23" i="8"/>
  <c r="C50" i="8"/>
  <c r="O24" i="8"/>
  <c r="P26" i="8"/>
  <c r="Q23" i="8"/>
  <c r="Q26" i="8" s="1"/>
  <c r="C48" i="8" l="1"/>
  <c r="E48" i="8"/>
  <c r="E49" i="8"/>
  <c r="C49" i="8"/>
  <c r="C51" i="8" l="1"/>
  <c r="D48" i="8" s="1"/>
  <c r="E51" i="8"/>
  <c r="B54" i="8" l="1"/>
  <c r="C55" i="8" s="1"/>
  <c r="E54" i="8" l="1"/>
  <c r="C54" i="8"/>
  <c r="E56" i="8"/>
  <c r="C56" i="8"/>
  <c r="E55" i="8"/>
  <c r="C57" i="8" l="1"/>
  <c r="D54" i="8" s="1"/>
  <c r="E57" i="8"/>
  <c r="B60" i="8" s="1"/>
  <c r="C60" i="8" l="1"/>
  <c r="C61" i="8"/>
  <c r="E62" i="8"/>
  <c r="C62" i="8"/>
  <c r="E61" i="8"/>
  <c r="E60" i="8"/>
  <c r="C63" i="8" l="1"/>
  <c r="D60" i="8" s="1"/>
  <c r="E63" i="8"/>
  <c r="B66" i="8" l="1"/>
  <c r="C66" i="8" s="1"/>
  <c r="E66" i="8"/>
  <c r="E67" i="8"/>
  <c r="E68" i="8" l="1"/>
  <c r="E69" i="8" s="1"/>
  <c r="C67" i="8"/>
  <c r="C68" i="8"/>
  <c r="C69" i="8"/>
  <c r="D66" i="8" s="1"/>
  <c r="B72" i="8" l="1"/>
  <c r="E74" i="8" s="1"/>
  <c r="C72" i="8"/>
  <c r="E73" i="8"/>
  <c r="E72" i="8"/>
  <c r="C73" i="8"/>
  <c r="C74" i="8"/>
  <c r="E75" i="8" l="1"/>
  <c r="C75" i="8"/>
  <c r="D72" i="8" s="1"/>
  <c r="B78" i="8" s="1"/>
  <c r="C79" i="8" l="1"/>
  <c r="E78" i="8"/>
  <c r="E79" i="8"/>
  <c r="E80" i="8"/>
  <c r="C80" i="8"/>
  <c r="C78" i="8"/>
  <c r="C81" i="8" s="1"/>
  <c r="D78" i="8" s="1"/>
  <c r="E81" i="8" l="1"/>
  <c r="B84" i="8" s="1"/>
  <c r="R25" i="8" s="1"/>
  <c r="R23" i="8" l="1"/>
  <c r="S23" i="8" s="1"/>
  <c r="L16" i="8" s="1"/>
  <c r="C85" i="8"/>
  <c r="E84" i="8"/>
  <c r="E86" i="8"/>
  <c r="E85" i="8"/>
  <c r="C84" i="8"/>
  <c r="C86" i="8"/>
  <c r="R24" i="8"/>
  <c r="M16" i="8"/>
  <c r="N16" i="8"/>
  <c r="I30" i="8"/>
  <c r="I18" i="8"/>
  <c r="K18" i="8"/>
  <c r="F32" i="8"/>
  <c r="J18" i="8"/>
  <c r="K16" i="8"/>
  <c r="J16" i="8"/>
  <c r="F30" i="8"/>
  <c r="S25" i="8"/>
  <c r="F31" i="8"/>
  <c r="I16" i="8" l="1"/>
  <c r="O16" i="8"/>
  <c r="R26" i="8"/>
  <c r="H2" i="8" s="1"/>
  <c r="E7" i="8" s="1"/>
  <c r="C7" i="9" s="1"/>
  <c r="L30" i="8"/>
  <c r="E87" i="8"/>
  <c r="J17" i="8"/>
  <c r="J19" i="8" s="1"/>
  <c r="E8" i="8" s="1"/>
  <c r="C8" i="9" s="1"/>
  <c r="K17" i="8"/>
  <c r="K19" i="8" s="1"/>
  <c r="D9" i="8" s="1"/>
  <c r="B9" i="9" s="1"/>
  <c r="C87" i="8"/>
  <c r="D84" i="8" s="1"/>
  <c r="S24" i="8"/>
  <c r="S26" i="8" s="1"/>
  <c r="I2" i="8" s="1"/>
  <c r="E11" i="8" s="1"/>
  <c r="C11" i="9" s="1"/>
  <c r="I17" i="8"/>
  <c r="I19" i="8" s="1"/>
  <c r="D8" i="8" s="1"/>
  <c r="B8" i="9" s="1"/>
  <c r="L17" i="8"/>
  <c r="O18" i="8"/>
  <c r="L18" i="8"/>
  <c r="I32" i="8"/>
  <c r="N18" i="8"/>
  <c r="M18" i="8"/>
  <c r="L32" i="8"/>
  <c r="F33" i="8"/>
  <c r="G31" i="8" s="1"/>
  <c r="H31" i="8" s="1"/>
  <c r="B30" i="8" l="1"/>
  <c r="C30" i="8" s="1"/>
  <c r="B31" i="8"/>
  <c r="C31" i="8" s="1"/>
  <c r="B32" i="8"/>
  <c r="C32" i="8" s="1"/>
  <c r="C33" i="8" s="1"/>
  <c r="D36" i="8" s="1"/>
  <c r="E36" i="8" s="1"/>
  <c r="D30" i="8"/>
  <c r="E30" i="8" s="1"/>
  <c r="J2" i="8"/>
  <c r="K2" i="8" s="1"/>
  <c r="O17" i="8"/>
  <c r="O19" i="8" s="1"/>
  <c r="D32" i="8"/>
  <c r="E32" i="8" s="1"/>
  <c r="M17" i="8"/>
  <c r="M19" i="8" s="1"/>
  <c r="D10" i="8" s="1"/>
  <c r="B10" i="9" s="1"/>
  <c r="D31" i="8"/>
  <c r="E31" i="8" s="1"/>
  <c r="N17" i="8"/>
  <c r="N19" i="8" s="1"/>
  <c r="E9" i="8" s="1"/>
  <c r="C9" i="9" s="1"/>
  <c r="M25" i="9" s="1"/>
  <c r="I31" i="8"/>
  <c r="I33" i="8" s="1"/>
  <c r="J30" i="8" s="1"/>
  <c r="K30" i="8" s="1"/>
  <c r="L31" i="8"/>
  <c r="L33" i="8" s="1"/>
  <c r="M32" i="8" s="1"/>
  <c r="N32" i="8" s="1"/>
  <c r="L19" i="8"/>
  <c r="E10" i="8" s="1"/>
  <c r="C10" i="9" s="1"/>
  <c r="G32" i="8"/>
  <c r="H32" i="8" s="1"/>
  <c r="F17" i="9"/>
  <c r="G17" i="9" s="1"/>
  <c r="F18" i="9"/>
  <c r="G18" i="9" s="1"/>
  <c r="F16" i="9"/>
  <c r="G16" i="9" s="1"/>
  <c r="G30" i="8"/>
  <c r="H30" i="8" s="1"/>
  <c r="E33" i="8" l="1"/>
  <c r="D40" i="8" s="1"/>
  <c r="E40" i="8" s="1"/>
  <c r="J32" i="8"/>
  <c r="K32" i="8" s="1"/>
  <c r="J31" i="8"/>
  <c r="K31" i="8" s="1"/>
  <c r="M31" i="8"/>
  <c r="N31" i="8" s="1"/>
  <c r="M30" i="8"/>
  <c r="N30" i="8" s="1"/>
  <c r="M24" i="9"/>
  <c r="H24" i="9"/>
  <c r="I24" i="9" s="1"/>
  <c r="J24" i="9" s="1"/>
  <c r="H33" i="8"/>
  <c r="D37" i="8" s="1"/>
  <c r="E37" i="8" s="1"/>
  <c r="H25" i="9"/>
  <c r="I25" i="9" s="1"/>
  <c r="J25" i="9" s="1"/>
  <c r="N25" i="9" s="1"/>
  <c r="M23" i="9"/>
  <c r="H23" i="9"/>
  <c r="I23" i="9" s="1"/>
  <c r="J23" i="9" s="1"/>
  <c r="K33" i="8"/>
  <c r="D38" i="8" s="1"/>
  <c r="E38" i="8" s="1"/>
  <c r="P24" i="9"/>
  <c r="Q24" i="9" s="1"/>
  <c r="H17" i="9"/>
  <c r="P23" i="9"/>
  <c r="H16" i="9"/>
  <c r="P25" i="9"/>
  <c r="Q25" i="9" s="1"/>
  <c r="H18" i="9"/>
  <c r="N33" i="8" l="1"/>
  <c r="D39" i="8" s="1"/>
  <c r="E39" i="8" s="1"/>
  <c r="N24" i="9"/>
  <c r="O24" i="9" s="1"/>
  <c r="N23" i="9"/>
  <c r="O23" i="9" s="1"/>
  <c r="O25" i="9"/>
  <c r="E50" i="9" s="1"/>
  <c r="P26" i="9"/>
  <c r="Q23" i="9"/>
  <c r="Q26" i="9" s="1"/>
  <c r="E49" i="9" l="1"/>
  <c r="C49" i="9"/>
  <c r="C48" i="9"/>
  <c r="E48" i="9"/>
  <c r="C50" i="9"/>
  <c r="C51" i="9" l="1"/>
  <c r="D48" i="9" s="1"/>
  <c r="B54" i="9" s="1"/>
  <c r="C55" i="9" s="1"/>
  <c r="E51" i="9"/>
  <c r="E55" i="9" l="1"/>
  <c r="C54" i="9"/>
  <c r="E54" i="9"/>
  <c r="C56" i="9"/>
  <c r="E56" i="9"/>
  <c r="C57" i="9" l="1"/>
  <c r="D54" i="9" s="1"/>
  <c r="E57" i="9"/>
  <c r="B60" i="9" l="1"/>
  <c r="C62" i="9" s="1"/>
  <c r="C61" i="9"/>
  <c r="C60" i="9"/>
  <c r="E61" i="9"/>
  <c r="E62" i="9"/>
  <c r="E60" i="9" l="1"/>
  <c r="C63" i="9"/>
  <c r="D60" i="9" s="1"/>
  <c r="E63" i="9"/>
  <c r="B66" i="9" l="1"/>
  <c r="C67" i="9" s="1"/>
  <c r="E67" i="9"/>
  <c r="E66" i="9"/>
  <c r="E68" i="9"/>
  <c r="C68" i="9"/>
  <c r="C66" i="9"/>
  <c r="E69" i="9" l="1"/>
  <c r="C69" i="9"/>
  <c r="D66" i="9" s="1"/>
  <c r="B72" i="9" l="1"/>
  <c r="E72" i="9" s="1"/>
  <c r="E74" i="9"/>
  <c r="C73" i="9"/>
  <c r="C74" i="9"/>
  <c r="C72" i="9"/>
  <c r="E73" i="9"/>
  <c r="E75" i="9" l="1"/>
  <c r="C75" i="9"/>
  <c r="D72" i="9" s="1"/>
  <c r="B78" i="9" l="1"/>
  <c r="C78" i="9" s="1"/>
  <c r="C80" i="9"/>
  <c r="E79" i="9"/>
  <c r="E78" i="9" l="1"/>
  <c r="C79" i="9"/>
  <c r="C81" i="9" s="1"/>
  <c r="D78" i="9" s="1"/>
  <c r="E80" i="9"/>
  <c r="E81" i="9"/>
  <c r="B84" i="9" l="1"/>
  <c r="C85" i="9" s="1"/>
  <c r="R24" i="9"/>
  <c r="C86" i="9"/>
  <c r="R23" i="9" l="1"/>
  <c r="S23" i="9" s="1"/>
  <c r="R25" i="9"/>
  <c r="K18" i="9" s="1"/>
  <c r="E84" i="9"/>
  <c r="E86" i="9"/>
  <c r="E85" i="9"/>
  <c r="C84" i="9"/>
  <c r="C87" i="9" s="1"/>
  <c r="D84" i="9" s="1"/>
  <c r="E87" i="9"/>
  <c r="F30" i="9"/>
  <c r="I16" i="9"/>
  <c r="K16" i="9"/>
  <c r="R26" i="9"/>
  <c r="B32" i="9" s="1"/>
  <c r="C32" i="9" s="1"/>
  <c r="S25" i="9"/>
  <c r="J18" i="9"/>
  <c r="K17" i="9"/>
  <c r="I17" i="9"/>
  <c r="J17" i="9"/>
  <c r="S24" i="9"/>
  <c r="F31" i="9"/>
  <c r="O16" i="9" l="1"/>
  <c r="I30" i="9"/>
  <c r="L30" i="9"/>
  <c r="N16" i="9"/>
  <c r="L16" i="9"/>
  <c r="M16" i="9"/>
  <c r="I18" i="9"/>
  <c r="F32" i="9"/>
  <c r="J16" i="9"/>
  <c r="S26" i="9"/>
  <c r="D31" i="9" s="1"/>
  <c r="E31" i="9" s="1"/>
  <c r="I32" i="9"/>
  <c r="M18" i="9"/>
  <c r="L32" i="9"/>
  <c r="O18" i="9"/>
  <c r="N18" i="9"/>
  <c r="L18" i="9"/>
  <c r="J19" i="9"/>
  <c r="E8" i="9" s="1"/>
  <c r="C8" i="10" s="1"/>
  <c r="N17" i="9"/>
  <c r="L31" i="9"/>
  <c r="I31" i="9"/>
  <c r="O17" i="9"/>
  <c r="L17" i="9"/>
  <c r="M17" i="9"/>
  <c r="I19" i="9"/>
  <c r="D8" i="9" s="1"/>
  <c r="B8" i="10" s="1"/>
  <c r="B30" i="9"/>
  <c r="C30" i="9" s="1"/>
  <c r="H2" i="9"/>
  <c r="B31" i="9"/>
  <c r="C31" i="9" s="1"/>
  <c r="F33" i="9"/>
  <c r="G30" i="9" s="1"/>
  <c r="H30" i="9" s="1"/>
  <c r="K19" i="9"/>
  <c r="D9" i="9" s="1"/>
  <c r="B9" i="10" s="1"/>
  <c r="I2" i="9" l="1"/>
  <c r="E11" i="9" s="1"/>
  <c r="C11" i="10" s="1"/>
  <c r="M19" i="9"/>
  <c r="D10" i="9" s="1"/>
  <c r="B10" i="10" s="1"/>
  <c r="O19" i="9"/>
  <c r="D30" i="9"/>
  <c r="E30" i="9" s="1"/>
  <c r="E33" i="9" s="1"/>
  <c r="D40" i="9" s="1"/>
  <c r="E40" i="9" s="1"/>
  <c r="L33" i="9"/>
  <c r="M30" i="9" s="1"/>
  <c r="N30" i="9" s="1"/>
  <c r="D32" i="9"/>
  <c r="E32" i="9" s="1"/>
  <c r="L19" i="9"/>
  <c r="E10" i="9" s="1"/>
  <c r="C10" i="10" s="1"/>
  <c r="H25" i="10" s="1"/>
  <c r="I25" i="10" s="1"/>
  <c r="J25" i="10" s="1"/>
  <c r="G32" i="9"/>
  <c r="H32" i="9" s="1"/>
  <c r="C33" i="9"/>
  <c r="D36" i="9" s="1"/>
  <c r="E36" i="9" s="1"/>
  <c r="E7" i="9"/>
  <c r="C7" i="10" s="1"/>
  <c r="J2" i="9"/>
  <c r="K2" i="9" s="1"/>
  <c r="N19" i="9"/>
  <c r="E9" i="9" s="1"/>
  <c r="C9" i="10" s="1"/>
  <c r="M23" i="10" s="1"/>
  <c r="F17" i="10"/>
  <c r="G17" i="10" s="1"/>
  <c r="F18" i="10"/>
  <c r="G18" i="10" s="1"/>
  <c r="F16" i="10"/>
  <c r="G16" i="10" s="1"/>
  <c r="G31" i="9"/>
  <c r="H31" i="9" s="1"/>
  <c r="H33" i="9" s="1"/>
  <c r="D37" i="9" s="1"/>
  <c r="E37" i="9" s="1"/>
  <c r="I33" i="9"/>
  <c r="J30" i="9" s="1"/>
  <c r="K30" i="9" s="1"/>
  <c r="H23" i="10" l="1"/>
  <c r="I23" i="10" s="1"/>
  <c r="J23" i="10" s="1"/>
  <c r="N23" i="10" s="1"/>
  <c r="M31" i="9"/>
  <c r="N31" i="9" s="1"/>
  <c r="H24" i="10"/>
  <c r="I24" i="10" s="1"/>
  <c r="J24" i="10" s="1"/>
  <c r="M32" i="9"/>
  <c r="N32" i="9" s="1"/>
  <c r="N33" i="9" s="1"/>
  <c r="D39" i="9" s="1"/>
  <c r="E39" i="9" s="1"/>
  <c r="M24" i="10"/>
  <c r="M25" i="10"/>
  <c r="N25" i="10" s="1"/>
  <c r="H17" i="10"/>
  <c r="P24" i="10"/>
  <c r="J31" i="9"/>
  <c r="K31" i="9" s="1"/>
  <c r="P25" i="10"/>
  <c r="H18" i="10"/>
  <c r="J32" i="9"/>
  <c r="K32" i="9" s="1"/>
  <c r="P23" i="10"/>
  <c r="H16" i="10"/>
  <c r="N24" i="10" l="1"/>
  <c r="K33" i="9"/>
  <c r="D38" i="9" s="1"/>
  <c r="E38" i="9" s="1"/>
  <c r="O24" i="10"/>
  <c r="C49" i="10" s="1"/>
  <c r="O25" i="10"/>
  <c r="C50" i="10" s="1"/>
  <c r="O23" i="10"/>
  <c r="E48" i="10" s="1"/>
  <c r="Q24" i="10"/>
  <c r="E50" i="10"/>
  <c r="P26" i="10"/>
  <c r="Q23" i="10"/>
  <c r="Q25" i="10"/>
  <c r="E49" i="10" l="1"/>
  <c r="C48" i="10"/>
  <c r="C51" i="10" s="1"/>
  <c r="D48" i="10" s="1"/>
  <c r="Q26" i="10"/>
  <c r="E51" i="10"/>
  <c r="B54" i="10" l="1"/>
  <c r="C54" i="10" s="1"/>
  <c r="C55" i="10" l="1"/>
  <c r="C56" i="10"/>
  <c r="E55" i="10"/>
  <c r="E56" i="10"/>
  <c r="E54" i="10"/>
  <c r="E57" i="10" l="1"/>
  <c r="C57" i="10"/>
  <c r="D54" i="10" s="1"/>
  <c r="B60" i="10"/>
  <c r="C60" i="10" s="1"/>
  <c r="C61" i="10"/>
  <c r="C62" i="10" l="1"/>
  <c r="E61" i="10"/>
  <c r="E60" i="10"/>
  <c r="E63" i="10" s="1"/>
  <c r="B66" i="10" s="1"/>
  <c r="E62" i="10"/>
  <c r="C63" i="10"/>
  <c r="D60" i="10" s="1"/>
  <c r="E66" i="10" l="1"/>
  <c r="C67" i="10"/>
  <c r="E68" i="10"/>
  <c r="E67" i="10"/>
  <c r="C66" i="10"/>
  <c r="C68" i="10"/>
  <c r="C69" i="10" l="1"/>
  <c r="D66" i="10" s="1"/>
  <c r="E69" i="10"/>
  <c r="B72" i="10" l="1"/>
  <c r="E72" i="10" l="1"/>
  <c r="C72" i="10"/>
  <c r="C74" i="10"/>
  <c r="E73" i="10"/>
  <c r="C73" i="10"/>
  <c r="E74" i="10"/>
  <c r="C75" i="10" l="1"/>
  <c r="D72" i="10" s="1"/>
  <c r="E75" i="10"/>
  <c r="B78" i="10" l="1"/>
  <c r="C80" i="10" l="1"/>
  <c r="E78" i="10"/>
  <c r="E80" i="10"/>
  <c r="C78" i="10"/>
  <c r="C79" i="10"/>
  <c r="E79" i="10"/>
  <c r="E81" i="10" l="1"/>
  <c r="C81" i="10"/>
  <c r="D78" i="10" s="1"/>
  <c r="B84" i="10" l="1"/>
  <c r="R23" i="10" s="1"/>
  <c r="E86" i="10"/>
  <c r="C85" i="10"/>
  <c r="R25" i="10"/>
  <c r="S25" i="10" s="1"/>
  <c r="C86" i="10"/>
  <c r="E84" i="10"/>
  <c r="R24" i="10"/>
  <c r="S24" i="10" s="1"/>
  <c r="E85" i="10"/>
  <c r="S23" i="10" l="1"/>
  <c r="I30" i="10" s="1"/>
  <c r="C84" i="10"/>
  <c r="C87" i="10" s="1"/>
  <c r="D84" i="10" s="1"/>
  <c r="L18" i="10"/>
  <c r="D108" i="10" s="1"/>
  <c r="N18" i="10"/>
  <c r="D107" i="10" s="1"/>
  <c r="I32" i="10"/>
  <c r="O18" i="10"/>
  <c r="L32" i="10"/>
  <c r="M18" i="10"/>
  <c r="D116" i="10" s="1"/>
  <c r="E87" i="10"/>
  <c r="O16" i="10"/>
  <c r="L16" i="10"/>
  <c r="M16" i="10"/>
  <c r="B116" i="10" s="1"/>
  <c r="L30" i="10"/>
  <c r="N16" i="10"/>
  <c r="B107" i="10" s="1"/>
  <c r="N17" i="10"/>
  <c r="C107" i="10" s="1"/>
  <c r="M17" i="10"/>
  <c r="C116" i="10" s="1"/>
  <c r="O17" i="10"/>
  <c r="L31" i="10"/>
  <c r="L17" i="10"/>
  <c r="C108" i="10" s="1"/>
  <c r="I31" i="10"/>
  <c r="F30" i="10"/>
  <c r="K16" i="10"/>
  <c r="I16" i="10"/>
  <c r="J16" i="10"/>
  <c r="R26" i="10"/>
  <c r="S26" i="10"/>
  <c r="D31" i="10" s="1"/>
  <c r="I17" i="10"/>
  <c r="C114" i="10" s="1"/>
  <c r="K17" i="10"/>
  <c r="C115" i="10" s="1"/>
  <c r="F31" i="10"/>
  <c r="J17" i="10"/>
  <c r="C106" i="10" s="1"/>
  <c r="F32" i="10"/>
  <c r="J18" i="10"/>
  <c r="D106" i="10" s="1"/>
  <c r="K18" i="10"/>
  <c r="D115" i="10" s="1"/>
  <c r="I18" i="10"/>
  <c r="D114" i="10" s="1"/>
  <c r="I33" i="10" l="1"/>
  <c r="J32" i="10" s="1"/>
  <c r="D32" i="10"/>
  <c r="E32" i="10" s="1"/>
  <c r="O19" i="10"/>
  <c r="N19" i="10"/>
  <c r="E9" i="10" s="1"/>
  <c r="J30" i="10"/>
  <c r="K30" i="10" s="1"/>
  <c r="D30" i="10"/>
  <c r="B101" i="10" s="1"/>
  <c r="L33" i="10"/>
  <c r="M32" i="10" s="1"/>
  <c r="D100" i="10" s="1"/>
  <c r="B114" i="10"/>
  <c r="I19" i="10"/>
  <c r="D8" i="10" s="1"/>
  <c r="B115" i="10"/>
  <c r="K19" i="10"/>
  <c r="D9" i="10" s="1"/>
  <c r="B108" i="10"/>
  <c r="L19" i="10"/>
  <c r="E10" i="10" s="1"/>
  <c r="I2" i="10"/>
  <c r="E11" i="10" s="1"/>
  <c r="B30" i="10"/>
  <c r="H2" i="10"/>
  <c r="E7" i="10" s="1"/>
  <c r="B32" i="10"/>
  <c r="B31" i="10"/>
  <c r="F33" i="10"/>
  <c r="G30" i="10" s="1"/>
  <c r="M19" i="10"/>
  <c r="D10" i="10" s="1"/>
  <c r="J19" i="10"/>
  <c r="E8" i="10" s="1"/>
  <c r="E31" i="10"/>
  <c r="C101" i="10"/>
  <c r="J31" i="10" l="1"/>
  <c r="C99" i="10" s="1"/>
  <c r="D99" i="10"/>
  <c r="K32" i="10"/>
  <c r="B99" i="10"/>
  <c r="E30" i="10"/>
  <c r="E33" i="10" s="1"/>
  <c r="D40" i="10" s="1"/>
  <c r="E40" i="10" s="1"/>
  <c r="M30" i="10"/>
  <c r="N30" i="10" s="1"/>
  <c r="G32" i="10"/>
  <c r="D98" i="10" s="1"/>
  <c r="G31" i="10"/>
  <c r="H31" i="10" s="1"/>
  <c r="M31" i="10"/>
  <c r="N31" i="10" s="1"/>
  <c r="K31" i="10"/>
  <c r="C31" i="10"/>
  <c r="C97" i="10"/>
  <c r="D97" i="10"/>
  <c r="C32" i="10"/>
  <c r="N32" i="10"/>
  <c r="J2" i="10"/>
  <c r="K2" i="10" s="1"/>
  <c r="H30" i="10"/>
  <c r="B98" i="10"/>
  <c r="C30" i="10"/>
  <c r="B97" i="10"/>
  <c r="E101" i="10"/>
  <c r="E99" i="10" l="1"/>
  <c r="B100" i="10"/>
  <c r="K33" i="10"/>
  <c r="D38" i="10" s="1"/>
  <c r="E38" i="10" s="1"/>
  <c r="C98" i="10"/>
  <c r="E98" i="10" s="1"/>
  <c r="H32" i="10"/>
  <c r="H33" i="10" s="1"/>
  <c r="D37" i="10" s="1"/>
  <c r="E37" i="10" s="1"/>
  <c r="C100" i="10"/>
  <c r="E100" i="10" s="1"/>
  <c r="N33" i="10"/>
  <c r="D39" i="10" s="1"/>
  <c r="E39" i="10" s="1"/>
  <c r="E97" i="10"/>
  <c r="C33" i="10"/>
  <c r="D36" i="10" s="1"/>
  <c r="E36" i="10" s="1"/>
</calcChain>
</file>

<file path=xl/sharedStrings.xml><?xml version="1.0" encoding="utf-8"?>
<sst xmlns="http://schemas.openxmlformats.org/spreadsheetml/2006/main" count="1035" uniqueCount="95">
  <si>
    <t>L</t>
  </si>
  <si>
    <t>V</t>
  </si>
  <si>
    <t>Fl</t>
  </si>
  <si>
    <t>Fv</t>
  </si>
  <si>
    <t>Wl</t>
  </si>
  <si>
    <t>Wv</t>
  </si>
  <si>
    <t>Vj-Vj+1</t>
  </si>
  <si>
    <t>bj</t>
  </si>
  <si>
    <t>Bj</t>
  </si>
  <si>
    <t>WjL</t>
  </si>
  <si>
    <t>WjV</t>
  </si>
  <si>
    <t>Компонент</t>
  </si>
  <si>
    <t>Xi</t>
  </si>
  <si>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>i</t>
    </r>
  </si>
  <si>
    <t>№ тарелки</t>
  </si>
  <si>
    <t>L0/D</t>
  </si>
  <si>
    <t>Расчет укрепляющей секции</t>
  </si>
  <si>
    <t>K1i=K1b*alphai</t>
  </si>
  <si>
    <t>K1b</t>
  </si>
  <si>
    <t>A1i=L1/(K1b*V1)</t>
  </si>
  <si>
    <t>l1i/di=A1i*(v1i/di)</t>
  </si>
  <si>
    <t>v1i/di=L0/D+1</t>
  </si>
  <si>
    <t>v2i/di=l1i/di+1</t>
  </si>
  <si>
    <t>Расчет исчерпывающей секции</t>
  </si>
  <si>
    <t>K4i=K4b*alphai</t>
  </si>
  <si>
    <t>K4b</t>
  </si>
  <si>
    <t>S4i=(K4i*V4)/B</t>
  </si>
  <si>
    <t>F, моль / ч</t>
  </si>
  <si>
    <t>D, моль / ч</t>
  </si>
  <si>
    <t>L0, моль / ч</t>
  </si>
  <si>
    <t>B, моль / ч</t>
  </si>
  <si>
    <t>l3i/bi=S4i+1</t>
  </si>
  <si>
    <t>K3b</t>
  </si>
  <si>
    <t>K3i=K3b*alphai</t>
  </si>
  <si>
    <t>S3i=K3i*V3/L3</t>
  </si>
  <si>
    <t>v3i/bi=S3i*l3i/bi</t>
  </si>
  <si>
    <t>l2i/bi=v3i/bi+1</t>
  </si>
  <si>
    <t>K2b</t>
  </si>
  <si>
    <t>K2i=K2b*alphai</t>
  </si>
  <si>
    <t>S2i=K2i*V2/L2</t>
  </si>
  <si>
    <t>v2i/bi=S2i*l2i/bi</t>
  </si>
  <si>
    <t>bi/di=(v2i/di)/(v2i/bi)</t>
  </si>
  <si>
    <t>di=F*Xi/(1+l1i/di)</t>
  </si>
  <si>
    <t>Расчет составов</t>
  </si>
  <si>
    <t>bi</t>
  </si>
  <si>
    <t>XDi=di/Sum(di)</t>
  </si>
  <si>
    <t>xBi=bi/Sum(bi)</t>
  </si>
  <si>
    <t>alphai * xBi</t>
  </si>
  <si>
    <t>alphai * XDi</t>
  </si>
  <si>
    <t>(l1i/di)*di</t>
  </si>
  <si>
    <t>x1i=(l1i/di)*di / Sum((l1i/di)*di)</t>
  </si>
  <si>
    <t>alphai*x1i</t>
  </si>
  <si>
    <t>(l2i/bi)*bi</t>
  </si>
  <si>
    <t>x2i=(l2i/bi)*bi / Sum((l2i/bi)*bi)</t>
  </si>
  <si>
    <t>alphai * x2i</t>
  </si>
  <si>
    <t>(l3i/bi)*bi</t>
  </si>
  <si>
    <t>x3i=(l3i/bi)*bi / Sum((l3i/bi)*bi)</t>
  </si>
  <si>
    <t>alphai * x3i</t>
  </si>
  <si>
    <t>Kjb</t>
  </si>
  <si>
    <t>Recalc</t>
  </si>
  <si>
    <t>Ex</t>
  </si>
  <si>
    <r>
      <t>Δ,</t>
    </r>
    <r>
      <rPr>
        <sz val="11"/>
        <color theme="1"/>
        <rFont val="Calibri"/>
        <family val="2"/>
      </rPr>
      <t xml:space="preserve"> %</t>
    </r>
  </si>
  <si>
    <t>l1i</t>
  </si>
  <si>
    <t>Recalc V</t>
  </si>
  <si>
    <t>Recalc L</t>
  </si>
  <si>
    <t>v1i</t>
  </si>
  <si>
    <t>v2i</t>
  </si>
  <si>
    <t>l3i</t>
  </si>
  <si>
    <t>v3i</t>
  </si>
  <si>
    <t>l2i</t>
  </si>
  <si>
    <t>Компонент 1</t>
  </si>
  <si>
    <t>Компонент 2</t>
  </si>
  <si>
    <t>Компонент 3</t>
  </si>
  <si>
    <t>№</t>
  </si>
  <si>
    <t>Recalc D</t>
  </si>
  <si>
    <t>Recalc B</t>
  </si>
  <si>
    <t>Recalc F</t>
  </si>
  <si>
    <t>Баланс</t>
  </si>
  <si>
    <t>Состав, мол. доли</t>
  </si>
  <si>
    <t>Мольный поток (жидкость), моль / ч</t>
  </si>
  <si>
    <t>Мольный поток (пар), моль / ч</t>
  </si>
  <si>
    <t>v4i</t>
  </si>
  <si>
    <t>t, °C</t>
  </si>
  <si>
    <t>Tray No</t>
  </si>
  <si>
    <t>a0</t>
  </si>
  <si>
    <t>a1</t>
  </si>
  <si>
    <t>a2</t>
  </si>
  <si>
    <t>Recalc t</t>
  </si>
  <si>
    <t>Ѳ-метод</t>
  </si>
  <si>
    <t>Ѳ</t>
  </si>
  <si>
    <t>g(Tetta)</t>
  </si>
  <si>
    <t>g/(Tetta)</t>
  </si>
  <si>
    <r>
      <t>F*Xi/(1+Tetta*(bi/di)</t>
    </r>
    <r>
      <rPr>
        <b/>
        <vertAlign val="subscript"/>
        <sz val="11"/>
        <color theme="1"/>
        <rFont val="Calibri"/>
        <family val="2"/>
        <charset val="204"/>
        <scheme val="minor"/>
      </rPr>
      <t>ca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</si>
  <si>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di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</si>
  <si>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r>
      <t>bi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</si>
</sst>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0000"/>
    <numFmt numFmtId="166" formatCode="0.000000000"/>
    <numFmt numFmtId="173" formatCode="0.000000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1" xfId="0" applyNumberFormat="1" applyBorder="1"/>
    <xf numFmtId="0" fontId="2" fillId="0" borderId="0" xfId="0" applyFont="1"/>
    <xf numFmtId="2" fontId="1" fillId="0" borderId="1" xfId="0" applyNumberFormat="1" applyFont="1" applyBorder="1"/>
    <xf numFmtId="2" fontId="2" fillId="0" borderId="0" xfId="0" applyNumberFormat="1" applyFont="1"/>
    <xf numFmtId="0" fontId="0" fillId="2" borderId="3" xfId="0" applyFill="1" applyBorder="1" applyAlignment="1">
      <alignment horizontal="center" vertical="center"/>
    </xf>
    <xf numFmtId="164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1" fillId="0" borderId="1" xfId="0" applyNumberFormat="1" applyFont="1" applyBorder="1"/>
    <xf numFmtId="166" fontId="1" fillId="0" borderId="1" xfId="0" applyNumberFormat="1" applyFont="1" applyBorder="1"/>
    <xf numFmtId="0" fontId="2" fillId="0" borderId="1" xfId="0" applyFont="1" applyFill="1" applyBorder="1"/>
    <xf numFmtId="2" fontId="0" fillId="0" borderId="1" xfId="0" applyNumberFormat="1" applyFill="1" applyBorder="1"/>
    <xf numFmtId="2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173" fontId="0" fillId="0" borderId="4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Лист1!$B$2:$B$13</c:f>
              <c:numCache>
                <c:formatCode>0.00</c:formatCode>
                <c:ptCount val="12"/>
                <c:pt idx="0">
                  <c:v>1000</c:v>
                </c:pt>
                <c:pt idx="1">
                  <c:v>981.81818181818187</c:v>
                </c:pt>
                <c:pt idx="2">
                  <c:v>963.63636363636374</c:v>
                </c:pt>
                <c:pt idx="3">
                  <c:v>945.45454545454561</c:v>
                </c:pt>
                <c:pt idx="4">
                  <c:v>927.27272727272748</c:v>
                </c:pt>
                <c:pt idx="5">
                  <c:v>909.09090909090935</c:v>
                </c:pt>
                <c:pt idx="6">
                  <c:v>890.90909090909122</c:v>
                </c:pt>
                <c:pt idx="7">
                  <c:v>872.72727272727309</c:v>
                </c:pt>
                <c:pt idx="8">
                  <c:v>854.54545454545496</c:v>
                </c:pt>
                <c:pt idx="9">
                  <c:v>836.36363636363683</c:v>
                </c:pt>
                <c:pt idx="10">
                  <c:v>818.1818181818187</c:v>
                </c:pt>
                <c:pt idx="11">
                  <c:v>800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D3-4661-AB45-63880700E643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Лист1!$C$2:$C$13</c:f>
              <c:numCache>
                <c:formatCode>0.00</c:formatCode>
                <c:ptCount val="12"/>
                <c:pt idx="0">
                  <c:v>699.99999999999966</c:v>
                </c:pt>
                <c:pt idx="1">
                  <c:v>699.99999999999966</c:v>
                </c:pt>
                <c:pt idx="2">
                  <c:v>1181.8181818181815</c:v>
                </c:pt>
                <c:pt idx="3">
                  <c:v>1163.6363636363635</c:v>
                </c:pt>
                <c:pt idx="4">
                  <c:v>1145.4545454545455</c:v>
                </c:pt>
                <c:pt idx="5">
                  <c:v>1127.2727272727275</c:v>
                </c:pt>
                <c:pt idx="6">
                  <c:v>109.09090909090935</c:v>
                </c:pt>
                <c:pt idx="7">
                  <c:v>90.909090909091219</c:v>
                </c:pt>
                <c:pt idx="8">
                  <c:v>72.727272727273089</c:v>
                </c:pt>
                <c:pt idx="9">
                  <c:v>54.545454545454959</c:v>
                </c:pt>
                <c:pt idx="10">
                  <c:v>36.363636363636829</c:v>
                </c:pt>
                <c:pt idx="11">
                  <c:v>18.181818181818699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D3-4661-AB45-63880700E643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Fl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Лист1!$D$2:$D$13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D3-4661-AB45-63880700E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5536"/>
        <c:axId val="48146112"/>
      </c:scatterChart>
      <c:valAx>
        <c:axId val="48145536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46112"/>
        <c:crosses val="autoZero"/>
        <c:crossBetween val="midCat"/>
        <c:majorUnit val="1"/>
      </c:valAx>
      <c:valAx>
        <c:axId val="481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4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Лист10!$B$97:$B$101</c:f>
              <c:numCache>
                <c:formatCode>General</c:formatCode>
                <c:ptCount val="5"/>
                <c:pt idx="0">
                  <c:v>0.10444545499095076</c:v>
                </c:pt>
                <c:pt idx="1">
                  <c:v>0.22520387161026426</c:v>
                </c:pt>
                <c:pt idx="2">
                  <c:v>0.27975288869900095</c:v>
                </c:pt>
                <c:pt idx="3">
                  <c:v>0.42469891103311858</c:v>
                </c:pt>
                <c:pt idx="4">
                  <c:v>0.56155454501009794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F06-40CA-B413-6C07B89771C5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Лист10!$C$97:$C$101</c:f>
              <c:numCache>
                <c:formatCode>General</c:formatCode>
                <c:ptCount val="5"/>
                <c:pt idx="0">
                  <c:v>0.36490892804526537</c:v>
                </c:pt>
                <c:pt idx="1">
                  <c:v>0.39340583746829944</c:v>
                </c:pt>
                <c:pt idx="2">
                  <c:v>0.38304407213635644</c:v>
                </c:pt>
                <c:pt idx="3">
                  <c:v>0.35515005901122543</c:v>
                </c:pt>
                <c:pt idx="4">
                  <c:v>0.30109107195458817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F06-40CA-B413-6C07B89771C5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Лист10!$D$97:$D$101</c:f>
              <c:numCache>
                <c:formatCode>General</c:formatCode>
                <c:ptCount val="5"/>
                <c:pt idx="0">
                  <c:v>0.53064561696378376</c:v>
                </c:pt>
                <c:pt idx="1">
                  <c:v>0.38139029092143617</c:v>
                </c:pt>
                <c:pt idx="2">
                  <c:v>0.33720303916464256</c:v>
                </c:pt>
                <c:pt idx="3">
                  <c:v>0.22015102995565602</c:v>
                </c:pt>
                <c:pt idx="4">
                  <c:v>0.13735438303531389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F06-40CA-B413-6C07B897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6464"/>
        <c:axId val="60207040"/>
      </c:scatterChart>
      <c:valAx>
        <c:axId val="60206464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07040"/>
        <c:crosses val="autoZero"/>
        <c:crossBetween val="midCat"/>
        <c:majorUnit val="1"/>
      </c:valAx>
      <c:valAx>
        <c:axId val="60207040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Мольная доля</a:t>
                </a:r>
              </a:p>
              <a:p>
                <a:pPr>
                  <a:defRPr/>
                </a:pPr>
                <a:r>
                  <a:rPr lang="ru-RU"/>
                  <a:t>(жидкость)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0646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581745844329566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100.00000000022942</c:v>
                </c:pt>
                <c:pt idx="2" formatCode="0.00">
                  <c:v>67.664514527501723</c:v>
                </c:pt>
                <c:pt idx="3" formatCode="0.00">
                  <c:v>326.07325183001586</c:v>
                </c:pt>
                <c:pt idx="4" formatCode="0.00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D6-4870-89F9-59CD719C989F}"/>
            </c:ext>
          </c:extLst>
        </c:ser>
        <c:ser>
          <c:idx val="1"/>
          <c:order val="1"/>
          <c:tx>
            <c:strRef>
              <c:f>Лист10!$E$6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Лист10!$E$7:$E$11</c:f>
              <c:numCache>
                <c:formatCode>0.00</c:formatCode>
                <c:ptCount val="5"/>
                <c:pt idx="0">
                  <c:v>50.00000000011471</c:v>
                </c:pt>
                <c:pt idx="1">
                  <c:v>17.664514527387027</c:v>
                </c:pt>
                <c:pt idx="2">
                  <c:v>376.07325182990115</c:v>
                </c:pt>
                <c:pt idx="3">
                  <c:v>150.13243394087078</c:v>
                </c:pt>
                <c:pt idx="4">
                  <c:v>49.99999999988529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D6-4870-89F9-59CD719C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8768"/>
        <c:axId val="60209344"/>
      </c:scatterChart>
      <c:valAx>
        <c:axId val="6020876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0209344"/>
        <c:crosses val="autoZero"/>
        <c:crossBetween val="midCat"/>
      </c:valAx>
      <c:valAx>
        <c:axId val="60209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208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Лист10!$B$105:$B$109</c:f>
              <c:numCache>
                <c:formatCode>0.00</c:formatCode>
                <c:ptCount val="5"/>
                <c:pt idx="0">
                  <c:v>5.2222727495595187</c:v>
                </c:pt>
                <c:pt idx="1">
                  <c:v>3.9781170616833159</c:v>
                </c:pt>
                <c:pt idx="2">
                  <c:v>105.2075785618417</c:v>
                </c:pt>
                <c:pt idx="3">
                  <c:v>63.761081205439432</c:v>
                </c:pt>
                <c:pt idx="4">
                  <c:v>28.077727250440478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01B-4440-A1AC-8572DEF38482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Лист10!$C$105:$C$109</c:f>
              <c:numCache>
                <c:formatCode>0.00</c:formatCode>
                <c:ptCount val="5"/>
                <c:pt idx="0">
                  <c:v>18.245446402305127</c:v>
                </c:pt>
                <c:pt idx="1">
                  <c:v>6.9493231311176347</c:v>
                </c:pt>
                <c:pt idx="2">
                  <c:v>144.05262980248679</c:v>
                </c:pt>
                <c:pt idx="3">
                  <c:v>53.31954277359916</c:v>
                </c:pt>
                <c:pt idx="4">
                  <c:v>15.05455359769487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01B-4440-A1AC-8572DEF38482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Лист10!$D$105:$D$109</c:f>
              <c:numCache>
                <c:formatCode>0.00</c:formatCode>
                <c:ptCount val="5"/>
                <c:pt idx="0">
                  <c:v>26.532280848250061</c:v>
                </c:pt>
                <c:pt idx="1">
                  <c:v>6.7370743345860742</c:v>
                </c:pt>
                <c:pt idx="2">
                  <c:v>126.81304346557265</c:v>
                </c:pt>
                <c:pt idx="3">
                  <c:v>33.051809961832191</c:v>
                </c:pt>
                <c:pt idx="4">
                  <c:v>6.8677191517499381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01B-4440-A1AC-8572DEF3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9456"/>
        <c:axId val="60540032"/>
      </c:scatterChart>
      <c:valAx>
        <c:axId val="60539456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540032"/>
        <c:crosses val="autoZero"/>
        <c:crossBetween val="midCat"/>
        <c:majorUnit val="1"/>
      </c:valAx>
      <c:valAx>
        <c:axId val="60540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(жидкость)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605394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Лист10!$B$113:$B$117</c:f>
              <c:numCache>
                <c:formatCode>0.00</c:formatCode>
                <c:ptCount val="5"/>
                <c:pt idx="0">
                  <c:v>0</c:v>
                </c:pt>
                <c:pt idx="1">
                  <c:v>10.444545499119037</c:v>
                </c:pt>
                <c:pt idx="2">
                  <c:v>9.2003898112428342</c:v>
                </c:pt>
                <c:pt idx="3">
                  <c:v>77.129851311401225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Лист10!$C$113:$C$117</c:f>
              <c:numCache>
                <c:formatCode>0.00</c:formatCode>
                <c:ptCount val="5"/>
                <c:pt idx="0">
                  <c:v>0</c:v>
                </c:pt>
                <c:pt idx="1">
                  <c:v>36.490892804610255</c:v>
                </c:pt>
                <c:pt idx="2">
                  <c:v>25.194769533422761</c:v>
                </c:pt>
                <c:pt idx="3">
                  <c:v>128.99807620479191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45C-4D14-8A36-0BAEB0B4315C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Лист10!$D$113:$D$117</c:f>
              <c:numCache>
                <c:formatCode>0.00</c:formatCode>
                <c:ptCount val="5"/>
                <c:pt idx="0">
                  <c:v>0</c:v>
                </c:pt>
                <c:pt idx="1">
                  <c:v>53.064561696500121</c:v>
                </c:pt>
                <c:pt idx="2">
                  <c:v>33.269355182836136</c:v>
                </c:pt>
                <c:pt idx="3">
                  <c:v>119.94532431382271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2336"/>
        <c:axId val="60542912"/>
      </c:scatterChart>
      <c:valAx>
        <c:axId val="60542336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542912"/>
        <c:crosses val="autoZero"/>
        <c:crossBetween val="midCat"/>
        <c:majorUnit val="1"/>
      </c:valAx>
      <c:valAx>
        <c:axId val="60542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(пар)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605423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Лист10!$B$35</c:f>
              <c:strCache>
                <c:ptCount val="1"/>
                <c:pt idx="0">
                  <c:v>t, °C</c:v>
                </c:pt>
              </c:strCache>
            </c:strRef>
          </c:tx>
          <c:marker>
            <c:symbol val="none"/>
          </c:marker>
          <c:xVal>
            <c:numRef>
              <c:f>Лист10!$A$36:$A$40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Лист10!$F$36:$F$40</c:f>
              <c:numCache>
                <c:formatCode>General</c:formatCode>
                <c:ptCount val="5"/>
                <c:pt idx="0">
                  <c:v>24.993733046729073</c:v>
                </c:pt>
                <c:pt idx="1">
                  <c:v>28.345821319988161</c:v>
                </c:pt>
                <c:pt idx="2">
                  <c:v>29.799107993444583</c:v>
                </c:pt>
                <c:pt idx="3">
                  <c:v>34.083268991092041</c:v>
                </c:pt>
                <c:pt idx="4">
                  <c:v>38.624984520802201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5216"/>
        <c:axId val="60545792"/>
      </c:scatterChart>
      <c:valAx>
        <c:axId val="60545216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545792"/>
        <c:crosses val="autoZero"/>
        <c:crossBetween val="midCat"/>
        <c:majorUnit val="1"/>
      </c:valAx>
      <c:valAx>
        <c:axId val="60545792"/>
        <c:scaling>
          <c:orientation val="minMax"/>
          <c:min val="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Температурный</a:t>
                </a:r>
                <a:r>
                  <a:rPr lang="ru-RU" baseline="0"/>
                  <a:t> профиль, °С</a:t>
                </a:r>
                <a:endParaRPr lang="ru-RU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6054521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BC-4342-9122-CF435FB8F99C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BC-4342-9122-CF435FB8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8416"/>
        <c:axId val="48148992"/>
      </c:scatterChart>
      <c:valAx>
        <c:axId val="4814841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8148992"/>
        <c:crosses val="autoZero"/>
        <c:crossBetween val="midCat"/>
      </c:valAx>
      <c:valAx>
        <c:axId val="48148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8148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82-4CF4-BACD-692918FE94EF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82-4CF4-BACD-692918FE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51296"/>
        <c:axId val="48151872"/>
      </c:scatterChart>
      <c:valAx>
        <c:axId val="4815129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8151872"/>
        <c:crosses val="autoZero"/>
        <c:crossBetween val="midCat"/>
      </c:valAx>
      <c:valAx>
        <c:axId val="48151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8151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6A-4222-9C4F-10E6AD2F7FAC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6A-4222-9C4F-10E6AD2F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0112"/>
        <c:axId val="59410688"/>
      </c:scatterChart>
      <c:valAx>
        <c:axId val="5941011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9410688"/>
        <c:crosses val="autoZero"/>
        <c:crossBetween val="midCat"/>
      </c:valAx>
      <c:valAx>
        <c:axId val="59410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410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94-4C66-9C18-15CF3E93214B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94-4C66-9C18-15CF3E932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2992"/>
        <c:axId val="59413568"/>
      </c:scatterChart>
      <c:valAx>
        <c:axId val="5941299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9413568"/>
        <c:crosses val="autoZero"/>
        <c:crossBetween val="midCat"/>
      </c:valAx>
      <c:valAx>
        <c:axId val="59413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412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7C-4D74-93EA-1ED41F7C0803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7C-4D74-93EA-1ED41F7C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5872"/>
        <c:axId val="59678720"/>
      </c:scatterChart>
      <c:valAx>
        <c:axId val="5941587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9678720"/>
        <c:crosses val="autoZero"/>
        <c:crossBetween val="midCat"/>
      </c:valAx>
      <c:valAx>
        <c:axId val="59678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415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C6-4B38-8F28-2CCB79346E5E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C6-4B38-8F28-2CCB79346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1024"/>
        <c:axId val="59681600"/>
      </c:scatterChart>
      <c:valAx>
        <c:axId val="59681024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9681600"/>
        <c:crosses val="autoZero"/>
        <c:crossBetween val="midCat"/>
      </c:valAx>
      <c:valAx>
        <c:axId val="59681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681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23-4EFB-B12D-E467CC54C56E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23-4EFB-B12D-E467CC54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3904"/>
        <c:axId val="59684480"/>
      </c:scatterChart>
      <c:valAx>
        <c:axId val="59683904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9684480"/>
        <c:crosses val="autoZero"/>
        <c:crossBetween val="midCat"/>
      </c:valAx>
      <c:valAx>
        <c:axId val="59684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683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A5-4024-A456-3BB79B9F971B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A5-4024-A456-3BB79B9F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3008"/>
        <c:axId val="60203584"/>
      </c:scatterChart>
      <c:valAx>
        <c:axId val="6020300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0203584"/>
        <c:crosses val="autoZero"/>
        <c:crossBetween val="midCat"/>
      </c:valAx>
      <c:valAx>
        <c:axId val="60203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203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14</xdr:row>
      <xdr:rowOff>185737</xdr:rowOff>
    </xdr:from>
    <xdr:to>
      <xdr:col>13</xdr:col>
      <xdr:colOff>9525</xdr:colOff>
      <xdr:row>37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376E361-9B03-4C46-9E16-696541727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1905000</xdr:colOff>
      <xdr:row>93</xdr:row>
      <xdr:rowOff>47625</xdr:rowOff>
    </xdr:from>
    <xdr:to>
      <xdr:col>15</xdr:col>
      <xdr:colOff>400049</xdr:colOff>
      <xdr:row>116</xdr:row>
      <xdr:rowOff>182031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82673</xdr:colOff>
      <xdr:row>93</xdr:row>
      <xdr:rowOff>88619</xdr:rowOff>
    </xdr:from>
    <xdr:to>
      <xdr:col>9</xdr:col>
      <xdr:colOff>1662702</xdr:colOff>
      <xdr:row>116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107015</xdr:colOff>
      <xdr:row>118</xdr:row>
      <xdr:rowOff>120370</xdr:rowOff>
    </xdr:from>
    <xdr:to>
      <xdr:col>9</xdr:col>
      <xdr:colOff>1687044</xdr:colOff>
      <xdr:row>140</xdr:row>
      <xdr:rowOff>153708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80557</xdr:colOff>
      <xdr:row>118</xdr:row>
      <xdr:rowOff>101320</xdr:rowOff>
    </xdr:from>
    <xdr:to>
      <xdr:col>15</xdr:col>
      <xdr:colOff>570502</xdr:colOff>
      <xdr:row>140</xdr:row>
      <xdr:rowOff>134658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D69D8E43-BE20-4D14-A4F1-21A80679D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C13" sqref="C13"/>
    </sheetView>
  </sheetViews>
  <sheetFormatPr defaultRowHeight="15" x14ac:dyDescent="0.25"/>
  <cols>
    <col min="3" max="3" width="12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K1" t="s">
        <v>7</v>
      </c>
      <c r="L1" t="s">
        <v>8</v>
      </c>
      <c r="M1" t="s">
        <v>9</v>
      </c>
      <c r="N1" t="s">
        <v>10</v>
      </c>
    </row>
    <row r="2" spans="1:17" x14ac:dyDescent="0.25">
      <c r="A2">
        <v>0</v>
      </c>
      <c r="B2" s="2">
        <v>1000</v>
      </c>
      <c r="C2" s="2">
        <f>I2+C3</f>
        <v>699.99999999999966</v>
      </c>
      <c r="D2" s="2">
        <v>0</v>
      </c>
      <c r="E2" s="2">
        <v>0</v>
      </c>
      <c r="F2" s="2">
        <v>500</v>
      </c>
      <c r="G2" s="2">
        <v>0</v>
      </c>
      <c r="I2" s="2">
        <f>D2+E2-G3</f>
        <v>0</v>
      </c>
      <c r="K2">
        <f>1-F2/B2</f>
        <v>0.5</v>
      </c>
      <c r="L2">
        <f>1-G2/C2</f>
        <v>1</v>
      </c>
      <c r="M2">
        <f>B2-K2*B2</f>
        <v>500</v>
      </c>
      <c r="N2">
        <f>C2-L2*C2</f>
        <v>0</v>
      </c>
      <c r="P2" s="2">
        <f>M2-F2</f>
        <v>0</v>
      </c>
      <c r="Q2" s="2">
        <f>N2-G2</f>
        <v>0</v>
      </c>
    </row>
    <row r="3" spans="1:17" x14ac:dyDescent="0.25">
      <c r="A3" s="1">
        <v>1</v>
      </c>
      <c r="B3" s="2">
        <f>B2+($B$13-$B$2)/$A$13</f>
        <v>981.81818181818187</v>
      </c>
      <c r="C3" s="2">
        <f t="shared" ref="C3:C11" si="0">I3+C4</f>
        <v>699.99999999999966</v>
      </c>
      <c r="D3" s="2">
        <v>0</v>
      </c>
      <c r="E3" s="2">
        <v>0</v>
      </c>
      <c r="F3" s="2">
        <v>0</v>
      </c>
      <c r="G3" s="2">
        <v>0</v>
      </c>
      <c r="I3" s="2">
        <f>D3+E3+B2-B3-F2-G4</f>
        <v>-481.81818181818187</v>
      </c>
      <c r="K3">
        <f t="shared" ref="K3:K13" si="1">1-F3/B3</f>
        <v>1</v>
      </c>
      <c r="L3">
        <f t="shared" ref="L3:L13" si="2">1-G3/C3</f>
        <v>1</v>
      </c>
      <c r="M3">
        <f t="shared" ref="M3:M13" si="3">B3-K3*B3</f>
        <v>0</v>
      </c>
      <c r="N3">
        <f t="shared" ref="N3:N13" si="4">C3-L3*C3</f>
        <v>0</v>
      </c>
      <c r="P3" s="2">
        <f t="shared" ref="P3:P13" si="5">M3-F3</f>
        <v>0</v>
      </c>
      <c r="Q3" s="2">
        <f t="shared" ref="Q3:Q13" si="6">N3-G3</f>
        <v>0</v>
      </c>
    </row>
    <row r="4" spans="1:17" x14ac:dyDescent="0.25">
      <c r="A4" s="1">
        <v>2</v>
      </c>
      <c r="B4" s="2">
        <f t="shared" ref="B4:B12" si="7">B3+($B$13-$B$2)/$A$13</f>
        <v>963.63636363636374</v>
      </c>
      <c r="C4" s="2">
        <f t="shared" si="0"/>
        <v>1181.8181818181815</v>
      </c>
      <c r="D4" s="2">
        <v>0</v>
      </c>
      <c r="E4" s="2">
        <v>0</v>
      </c>
      <c r="F4" s="2">
        <v>0</v>
      </c>
      <c r="G4" s="2">
        <v>0</v>
      </c>
      <c r="I4">
        <f t="shared" ref="I4:I11" si="8">D4+E4+B3-B4-F3-G5</f>
        <v>18.18181818181813</v>
      </c>
      <c r="K4">
        <f t="shared" si="1"/>
        <v>1</v>
      </c>
      <c r="L4">
        <f t="shared" si="2"/>
        <v>1</v>
      </c>
      <c r="M4">
        <f t="shared" si="3"/>
        <v>0</v>
      </c>
      <c r="N4">
        <f t="shared" si="4"/>
        <v>0</v>
      </c>
      <c r="P4" s="2">
        <f t="shared" si="5"/>
        <v>0</v>
      </c>
      <c r="Q4" s="2">
        <f t="shared" si="6"/>
        <v>0</v>
      </c>
    </row>
    <row r="5" spans="1:17" x14ac:dyDescent="0.25">
      <c r="A5" s="1">
        <v>3</v>
      </c>
      <c r="B5" s="2">
        <f t="shared" si="7"/>
        <v>945.45454545454561</v>
      </c>
      <c r="C5" s="2">
        <f t="shared" si="0"/>
        <v>1163.6363636363635</v>
      </c>
      <c r="D5" s="2">
        <v>0</v>
      </c>
      <c r="E5" s="2">
        <v>0</v>
      </c>
      <c r="F5" s="2">
        <v>0</v>
      </c>
      <c r="G5" s="2">
        <v>0</v>
      </c>
      <c r="I5">
        <f t="shared" si="8"/>
        <v>18.18181818181813</v>
      </c>
      <c r="K5">
        <f t="shared" si="1"/>
        <v>1</v>
      </c>
      <c r="L5">
        <f t="shared" si="2"/>
        <v>1</v>
      </c>
      <c r="M5">
        <f t="shared" si="3"/>
        <v>0</v>
      </c>
      <c r="N5">
        <f t="shared" si="4"/>
        <v>0</v>
      </c>
      <c r="P5" s="2">
        <f t="shared" si="5"/>
        <v>0</v>
      </c>
      <c r="Q5" s="2">
        <f t="shared" si="6"/>
        <v>0</v>
      </c>
    </row>
    <row r="6" spans="1:17" x14ac:dyDescent="0.25">
      <c r="A6" s="1">
        <v>4</v>
      </c>
      <c r="B6" s="2">
        <f t="shared" si="7"/>
        <v>927.27272727272748</v>
      </c>
      <c r="C6" s="2">
        <f t="shared" si="0"/>
        <v>1145.4545454545455</v>
      </c>
      <c r="D6" s="2">
        <v>0</v>
      </c>
      <c r="E6" s="2">
        <v>0</v>
      </c>
      <c r="F6" s="2">
        <v>0</v>
      </c>
      <c r="G6" s="2">
        <v>0</v>
      </c>
      <c r="I6">
        <f t="shared" si="8"/>
        <v>18.18181818181813</v>
      </c>
      <c r="K6">
        <f t="shared" si="1"/>
        <v>1</v>
      </c>
      <c r="L6">
        <f t="shared" si="2"/>
        <v>1</v>
      </c>
      <c r="M6">
        <f t="shared" si="3"/>
        <v>0</v>
      </c>
      <c r="N6">
        <f t="shared" si="4"/>
        <v>0</v>
      </c>
      <c r="P6" s="2">
        <f t="shared" si="5"/>
        <v>0</v>
      </c>
      <c r="Q6" s="2">
        <f t="shared" si="6"/>
        <v>0</v>
      </c>
    </row>
    <row r="7" spans="1:17" x14ac:dyDescent="0.25">
      <c r="A7" s="1">
        <v>5</v>
      </c>
      <c r="B7" s="2">
        <f t="shared" si="7"/>
        <v>909.09090909090935</v>
      </c>
      <c r="C7" s="2">
        <f t="shared" si="0"/>
        <v>1127.2727272727275</v>
      </c>
      <c r="D7" s="2">
        <v>1000</v>
      </c>
      <c r="E7" s="2">
        <v>0</v>
      </c>
      <c r="F7" s="2">
        <v>0</v>
      </c>
      <c r="G7" s="2">
        <v>0</v>
      </c>
      <c r="I7">
        <f t="shared" si="8"/>
        <v>1018.1818181818181</v>
      </c>
      <c r="K7">
        <f t="shared" si="1"/>
        <v>1</v>
      </c>
      <c r="L7">
        <f t="shared" si="2"/>
        <v>1</v>
      </c>
      <c r="M7">
        <f t="shared" si="3"/>
        <v>0</v>
      </c>
      <c r="N7">
        <f t="shared" si="4"/>
        <v>0</v>
      </c>
      <c r="P7" s="2">
        <f t="shared" si="5"/>
        <v>0</v>
      </c>
      <c r="Q7" s="2">
        <f t="shared" si="6"/>
        <v>0</v>
      </c>
    </row>
    <row r="8" spans="1:17" x14ac:dyDescent="0.25">
      <c r="A8" s="1">
        <v>6</v>
      </c>
      <c r="B8" s="2">
        <f t="shared" si="7"/>
        <v>890.90909090909122</v>
      </c>
      <c r="C8" s="2">
        <f t="shared" si="0"/>
        <v>109.09090909090935</v>
      </c>
      <c r="D8" s="2">
        <v>0</v>
      </c>
      <c r="E8" s="2">
        <v>0</v>
      </c>
      <c r="F8" s="2">
        <v>0</v>
      </c>
      <c r="G8" s="2">
        <v>0</v>
      </c>
      <c r="I8">
        <f t="shared" si="8"/>
        <v>18.18181818181813</v>
      </c>
      <c r="K8">
        <f t="shared" si="1"/>
        <v>1</v>
      </c>
      <c r="L8">
        <f t="shared" si="2"/>
        <v>1</v>
      </c>
      <c r="M8">
        <f t="shared" si="3"/>
        <v>0</v>
      </c>
      <c r="N8">
        <f t="shared" si="4"/>
        <v>0</v>
      </c>
      <c r="P8" s="2">
        <f t="shared" si="5"/>
        <v>0</v>
      </c>
      <c r="Q8" s="2">
        <f t="shared" si="6"/>
        <v>0</v>
      </c>
    </row>
    <row r="9" spans="1:17" x14ac:dyDescent="0.25">
      <c r="A9" s="1">
        <v>7</v>
      </c>
      <c r="B9" s="2">
        <f t="shared" si="7"/>
        <v>872.72727272727309</v>
      </c>
      <c r="C9" s="2">
        <f t="shared" si="0"/>
        <v>90.909090909091219</v>
      </c>
      <c r="D9" s="2">
        <v>0</v>
      </c>
      <c r="E9" s="2">
        <v>0</v>
      </c>
      <c r="F9" s="2">
        <v>0</v>
      </c>
      <c r="G9" s="2">
        <v>0</v>
      </c>
      <c r="I9">
        <f t="shared" si="8"/>
        <v>18.18181818181813</v>
      </c>
      <c r="K9">
        <f t="shared" si="1"/>
        <v>1</v>
      </c>
      <c r="L9">
        <f t="shared" si="2"/>
        <v>1</v>
      </c>
      <c r="M9">
        <f t="shared" si="3"/>
        <v>0</v>
      </c>
      <c r="N9">
        <f t="shared" si="4"/>
        <v>0</v>
      </c>
      <c r="P9" s="2">
        <f t="shared" si="5"/>
        <v>0</v>
      </c>
      <c r="Q9" s="2">
        <f t="shared" si="6"/>
        <v>0</v>
      </c>
    </row>
    <row r="10" spans="1:17" x14ac:dyDescent="0.25">
      <c r="A10" s="1">
        <v>8</v>
      </c>
      <c r="B10" s="2">
        <f t="shared" si="7"/>
        <v>854.54545454545496</v>
      </c>
      <c r="C10" s="2">
        <f t="shared" si="0"/>
        <v>72.727272727273089</v>
      </c>
      <c r="D10" s="2">
        <v>0</v>
      </c>
      <c r="E10" s="2">
        <v>0</v>
      </c>
      <c r="F10" s="2">
        <v>0</v>
      </c>
      <c r="G10" s="2">
        <v>0</v>
      </c>
      <c r="I10">
        <f t="shared" si="8"/>
        <v>18.18181818181813</v>
      </c>
      <c r="K10">
        <f t="shared" si="1"/>
        <v>1</v>
      </c>
      <c r="L10">
        <f t="shared" si="2"/>
        <v>1</v>
      </c>
      <c r="M10">
        <f t="shared" si="3"/>
        <v>0</v>
      </c>
      <c r="N10">
        <f t="shared" si="4"/>
        <v>0</v>
      </c>
      <c r="P10" s="2">
        <f t="shared" si="5"/>
        <v>0</v>
      </c>
      <c r="Q10" s="2">
        <f t="shared" si="6"/>
        <v>0</v>
      </c>
    </row>
    <row r="11" spans="1:17" x14ac:dyDescent="0.25">
      <c r="A11" s="1">
        <v>9</v>
      </c>
      <c r="B11" s="2">
        <f t="shared" si="7"/>
        <v>836.36363636363683</v>
      </c>
      <c r="C11" s="2">
        <f t="shared" si="0"/>
        <v>54.545454545454959</v>
      </c>
      <c r="D11" s="2">
        <v>0</v>
      </c>
      <c r="E11" s="2">
        <v>0</v>
      </c>
      <c r="F11" s="2">
        <v>0</v>
      </c>
      <c r="G11" s="2">
        <v>0</v>
      </c>
      <c r="I11">
        <f t="shared" si="8"/>
        <v>18.18181818181813</v>
      </c>
      <c r="K11">
        <f t="shared" si="1"/>
        <v>1</v>
      </c>
      <c r="L11">
        <f t="shared" si="2"/>
        <v>1</v>
      </c>
      <c r="M11">
        <f t="shared" si="3"/>
        <v>0</v>
      </c>
      <c r="N11">
        <f t="shared" si="4"/>
        <v>0</v>
      </c>
      <c r="P11" s="2">
        <f t="shared" si="5"/>
        <v>0</v>
      </c>
      <c r="Q11" s="2">
        <f t="shared" si="6"/>
        <v>0</v>
      </c>
    </row>
    <row r="12" spans="1:17" x14ac:dyDescent="0.25">
      <c r="A12" s="1">
        <v>10</v>
      </c>
      <c r="B12" s="2">
        <f t="shared" si="7"/>
        <v>818.1818181818187</v>
      </c>
      <c r="C12" s="2">
        <f>I12+C13</f>
        <v>36.363636363636829</v>
      </c>
      <c r="D12" s="2">
        <v>0</v>
      </c>
      <c r="E12" s="2">
        <v>0</v>
      </c>
      <c r="F12" s="2">
        <v>0</v>
      </c>
      <c r="G12" s="2">
        <v>0</v>
      </c>
      <c r="I12">
        <f>D12+E12+B11-B12-F11-G13</f>
        <v>18.18181818181813</v>
      </c>
      <c r="K12">
        <f t="shared" si="1"/>
        <v>1</v>
      </c>
      <c r="L12">
        <f t="shared" si="2"/>
        <v>1</v>
      </c>
      <c r="M12">
        <f t="shared" si="3"/>
        <v>0</v>
      </c>
      <c r="N12">
        <f t="shared" si="4"/>
        <v>0</v>
      </c>
      <c r="P12" s="2">
        <f t="shared" si="5"/>
        <v>0</v>
      </c>
      <c r="Q12" s="2">
        <f t="shared" si="6"/>
        <v>0</v>
      </c>
    </row>
    <row r="13" spans="1:17" x14ac:dyDescent="0.25">
      <c r="A13">
        <v>11</v>
      </c>
      <c r="B13" s="2">
        <v>800</v>
      </c>
      <c r="C13" s="2">
        <f>I13</f>
        <v>18.181818181818699</v>
      </c>
      <c r="D13" s="2">
        <v>0</v>
      </c>
      <c r="E13" s="2">
        <v>0</v>
      </c>
      <c r="F13" s="2">
        <v>500</v>
      </c>
      <c r="G13" s="2">
        <v>0</v>
      </c>
      <c r="I13" s="2">
        <f>D13+E13+B12-B13-F12</f>
        <v>18.181818181818699</v>
      </c>
      <c r="K13">
        <f t="shared" si="1"/>
        <v>0.375</v>
      </c>
      <c r="L13">
        <f t="shared" si="2"/>
        <v>1</v>
      </c>
      <c r="M13">
        <f t="shared" si="3"/>
        <v>500</v>
      </c>
      <c r="N13">
        <f t="shared" si="4"/>
        <v>0</v>
      </c>
      <c r="P13" s="2">
        <f t="shared" si="5"/>
        <v>0</v>
      </c>
      <c r="Q13" s="2">
        <f t="shared" si="6"/>
        <v>0</v>
      </c>
    </row>
  </sheetData>
  <conditionalFormatting sqref="P2:Q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zoomScaleNormal="100" workbookViewId="0">
      <selection activeCell="R106" sqref="R10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6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6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</v>
      </c>
      <c r="I2" s="22">
        <f>S26</f>
        <v>49.99999999988529</v>
      </c>
      <c r="J2" s="5">
        <f>SUM(H2:I2)</f>
        <v>100</v>
      </c>
      <c r="K2" s="21">
        <f>J2-D2</f>
        <v>0</v>
      </c>
    </row>
    <row r="3" spans="1:16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6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6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6" x14ac:dyDescent="0.25">
      <c r="A7" s="4">
        <v>0</v>
      </c>
      <c r="B7" s="10">
        <f>Лист9!D7</f>
        <v>0</v>
      </c>
      <c r="C7" s="10">
        <f>Лист9!E7</f>
        <v>50.000000000114717</v>
      </c>
      <c r="D7" s="4">
        <f>B7</f>
        <v>0</v>
      </c>
      <c r="E7" s="10">
        <f>H2</f>
        <v>50.00000000011471</v>
      </c>
    </row>
    <row r="8" spans="1:16" x14ac:dyDescent="0.25">
      <c r="A8" s="4">
        <v>1</v>
      </c>
      <c r="B8" s="10">
        <f>Лист9!D8</f>
        <v>100.00000000022943</v>
      </c>
      <c r="C8" s="10">
        <f>Лист9!E8</f>
        <v>17.667020969405698</v>
      </c>
      <c r="D8" s="4">
        <f>I19</f>
        <v>100.00000000022942</v>
      </c>
      <c r="E8" s="10">
        <f>J19</f>
        <v>17.664514527387027</v>
      </c>
    </row>
    <row r="9" spans="1:16" x14ac:dyDescent="0.25">
      <c r="A9" s="4">
        <v>2</v>
      </c>
      <c r="B9" s="10">
        <f>Лист9!D9</f>
        <v>67.667020969520422</v>
      </c>
      <c r="C9" s="10">
        <f>Лист9!E9</f>
        <v>376.02900454080998</v>
      </c>
      <c r="D9" s="10">
        <f>K19</f>
        <v>67.664514527501723</v>
      </c>
      <c r="E9" s="10">
        <f>N19</f>
        <v>376.07325182990115</v>
      </c>
    </row>
    <row r="10" spans="1:16" x14ac:dyDescent="0.25">
      <c r="A10" s="4">
        <v>3</v>
      </c>
      <c r="B10" s="10">
        <f>Лист9!D10</f>
        <v>326.02900454092469</v>
      </c>
      <c r="C10" s="10">
        <f>Лист9!E10</f>
        <v>150.13240862442098</v>
      </c>
      <c r="D10" s="10">
        <f>M19</f>
        <v>326.07325183001586</v>
      </c>
      <c r="E10" s="10">
        <f>L19</f>
        <v>150.13243394087078</v>
      </c>
    </row>
    <row r="11" spans="1:16" x14ac:dyDescent="0.25">
      <c r="A11" s="4">
        <v>4</v>
      </c>
      <c r="B11" s="10">
        <f>Лист9!D11</f>
        <v>100</v>
      </c>
      <c r="C11" s="10">
        <f>Лист9!E11</f>
        <v>49.999999999885276</v>
      </c>
      <c r="D11" s="10">
        <f>B11</f>
        <v>100</v>
      </c>
      <c r="E11" s="10">
        <f>I2</f>
        <v>49.99999999988529</v>
      </c>
    </row>
    <row r="13" spans="1:16" x14ac:dyDescent="0.25">
      <c r="A13" s="11" t="s">
        <v>16</v>
      </c>
    </row>
    <row r="15" spans="1:16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  <c r="P15" s="16" t="s">
        <v>81</v>
      </c>
    </row>
    <row r="16" spans="1:16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0.38087986327589429</v>
      </c>
      <c r="G16" s="10">
        <f>F16*C16</f>
        <v>0.76175972655178859</v>
      </c>
      <c r="H16" s="10">
        <f>G16+1</f>
        <v>1.7617597265517886</v>
      </c>
      <c r="I16" s="10">
        <f>C16*R23</f>
        <v>10.444545499119037</v>
      </c>
      <c r="J16" s="10">
        <f>G16*R23</f>
        <v>3.9781170616833159</v>
      </c>
      <c r="K16" s="10">
        <f>H16*R23</f>
        <v>9.2003898112428342</v>
      </c>
      <c r="L16" s="10">
        <f>E23*S23</f>
        <v>63.761081205439432</v>
      </c>
      <c r="M16" s="10">
        <f>I23*S23</f>
        <v>77.129851311401225</v>
      </c>
      <c r="N16" s="10">
        <f>J23*S23</f>
        <v>105.2075785618417</v>
      </c>
      <c r="O16" s="10">
        <f>N23*S23</f>
        <v>9.2172260836792983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0.19043993163794715</v>
      </c>
      <c r="G17" s="10">
        <f t="shared" ref="G17:G18" si="3">F17*C17</f>
        <v>0.38087986327589429</v>
      </c>
      <c r="H17" s="10">
        <f t="shared" ref="H17:H18" si="4">G17+1</f>
        <v>1.3808798632758943</v>
      </c>
      <c r="I17" s="10">
        <f t="shared" ref="I17:I18" si="5">C17*R24</f>
        <v>36.490892804610255</v>
      </c>
      <c r="J17" s="10">
        <f t="shared" ref="J17:J18" si="6">G17*R24</f>
        <v>6.9493231311176347</v>
      </c>
      <c r="K17" s="10">
        <f t="shared" ref="K17:K18" si="7">H17*R24</f>
        <v>25.194769533422761</v>
      </c>
      <c r="L17" s="10">
        <f t="shared" ref="L17:L18" si="8">E24*S24</f>
        <v>53.31954277359916</v>
      </c>
      <c r="M17" s="10">
        <f t="shared" ref="M17:M18" si="9">I24*S24</f>
        <v>128.99807620479191</v>
      </c>
      <c r="N17" s="10">
        <f t="shared" ref="N17:N18" si="10">J24*S24</f>
        <v>144.05262980248679</v>
      </c>
      <c r="O17" s="10">
        <f t="shared" ref="O17:O18" si="11">N24*S24</f>
        <v>25.24087475423854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0.12695995442529809</v>
      </c>
      <c r="G18" s="10">
        <f t="shared" si="3"/>
        <v>0.25391990885059618</v>
      </c>
      <c r="H18" s="10">
        <f t="shared" si="4"/>
        <v>1.2539199088505961</v>
      </c>
      <c r="I18" s="10">
        <f t="shared" si="5"/>
        <v>53.064561696500121</v>
      </c>
      <c r="J18" s="10">
        <f t="shared" si="6"/>
        <v>6.7370743345860742</v>
      </c>
      <c r="K18" s="10">
        <f t="shared" si="7"/>
        <v>33.269355182836136</v>
      </c>
      <c r="L18" s="10">
        <f t="shared" si="8"/>
        <v>33.051809961832191</v>
      </c>
      <c r="M18" s="10">
        <f t="shared" si="9"/>
        <v>119.94532431382271</v>
      </c>
      <c r="N18" s="10">
        <f t="shared" si="10"/>
        <v>126.81304346557265</v>
      </c>
      <c r="O18" s="10">
        <f t="shared" si="11"/>
        <v>33.330236508425095</v>
      </c>
    </row>
    <row r="19" spans="1:19" x14ac:dyDescent="0.25">
      <c r="I19" s="11">
        <f t="shared" ref="I19:O19" si="12">SUM(I16:I18)</f>
        <v>100.00000000022942</v>
      </c>
      <c r="J19" s="13">
        <f t="shared" si="12"/>
        <v>17.664514527387027</v>
      </c>
      <c r="K19" s="13">
        <f t="shared" si="12"/>
        <v>67.664514527501723</v>
      </c>
      <c r="L19" s="13">
        <f t="shared" si="12"/>
        <v>150.13243394087078</v>
      </c>
      <c r="M19" s="13">
        <f t="shared" si="12"/>
        <v>326.07325183001586</v>
      </c>
      <c r="N19" s="13">
        <f t="shared" si="12"/>
        <v>376.07325182990115</v>
      </c>
      <c r="O19" s="13">
        <f t="shared" si="12"/>
        <v>67.788337346342928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1.2096697523507696</v>
      </c>
      <c r="I23" s="10">
        <f>H23*E23</f>
        <v>2.7470119152963575</v>
      </c>
      <c r="J23" s="10">
        <f>I23+1</f>
        <v>3.7470119152963575</v>
      </c>
      <c r="K23" s="10">
        <f>C38</f>
        <v>0.48685261038659922</v>
      </c>
      <c r="L23" s="10">
        <f>$K$23*C2</f>
        <v>0.48685261038659922</v>
      </c>
      <c r="M23" s="10">
        <f>L23*$B$9/$C$9</f>
        <v>8.7609906146270178E-2</v>
      </c>
      <c r="N23" s="10">
        <f>M23*J23</f>
        <v>0.32827536222806991</v>
      </c>
      <c r="O23" s="10">
        <f>H16/N23</f>
        <v>5.366713220859392</v>
      </c>
      <c r="P23" s="10">
        <f>$D$2*B2/100/(1+G16)</f>
        <v>18.901555926230962</v>
      </c>
      <c r="Q23" s="10">
        <f>$D$2*B2/100-P23</f>
        <v>14.398444073769035</v>
      </c>
      <c r="R23" s="10">
        <f>$D$2*B2/100/(1+$B$84*O23)</f>
        <v>5.2222727495595187</v>
      </c>
      <c r="S23" s="10">
        <f>$B$84*O23*R23</f>
        <v>28.077727250440478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2.4193395047015391</v>
      </c>
      <c r="I24" s="10">
        <f t="shared" ref="I24:I25" si="18">H24*E24</f>
        <v>8.5687081564838898</v>
      </c>
      <c r="J24" s="10">
        <f t="shared" ref="J24:J25" si="19">I24+1</f>
        <v>9.5687081564838898</v>
      </c>
      <c r="L24" s="10">
        <f t="shared" ref="L24:L25" si="20">$K$23*C3</f>
        <v>0.97370522077319843</v>
      </c>
      <c r="M24" s="10">
        <f t="shared" ref="M24:M25" si="21">L24*$B$9/$C$9</f>
        <v>0.17521981229254036</v>
      </c>
      <c r="N24" s="10">
        <f t="shared" ref="N24:N25" si="22">M24*J24</f>
        <v>1.6766272470612071</v>
      </c>
      <c r="O24" s="12">
        <f t="shared" ref="O24" si="23">H17/N24</f>
        <v>0.82360576311538602</v>
      </c>
      <c r="P24" s="12">
        <f>$D$2*B3/100/(1+G17)</f>
        <v>24.115059452747477</v>
      </c>
      <c r="Q24" s="10">
        <f t="shared" ref="Q24:Q25" si="24">$D$2*B3/100-P24</f>
        <v>9.1849405472525198</v>
      </c>
      <c r="R24" s="10">
        <f t="shared" ref="R24:R25" si="25">$D$2*B3/100/(1+$B$84*O24)</f>
        <v>18.245446402305127</v>
      </c>
      <c r="S24" s="10">
        <f t="shared" ref="S24:S25" si="26">$B$84*O24*R24</f>
        <v>15.05455359769487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3.6290092570523083</v>
      </c>
      <c r="I25" s="10">
        <f t="shared" si="18"/>
        <v>17.465088723562594</v>
      </c>
      <c r="J25" s="10">
        <f t="shared" si="19"/>
        <v>18.465088723562594</v>
      </c>
      <c r="L25" s="10">
        <f t="shared" si="20"/>
        <v>1.4605578311597975</v>
      </c>
      <c r="M25" s="10">
        <f t="shared" si="21"/>
        <v>0.26282971843881053</v>
      </c>
      <c r="N25" s="10">
        <f t="shared" si="22"/>
        <v>4.8531740701616117</v>
      </c>
      <c r="O25" s="12">
        <f>H18/N25</f>
        <v>0.25837109708468387</v>
      </c>
      <c r="P25" s="12">
        <f>$D$2*B4/100/(1+G18)</f>
        <v>26.636469972484974</v>
      </c>
      <c r="Q25" s="10">
        <f t="shared" si="24"/>
        <v>6.7635300275150243</v>
      </c>
      <c r="R25" s="10">
        <f t="shared" si="25"/>
        <v>26.532280848250061</v>
      </c>
      <c r="S25" s="10">
        <f t="shared" si="26"/>
        <v>6.8677191517499381</v>
      </c>
    </row>
    <row r="26" spans="1:19" x14ac:dyDescent="0.25">
      <c r="P26" s="23">
        <f>SUM(P23:P25)</f>
        <v>69.653085351463417</v>
      </c>
      <c r="Q26" s="23">
        <f>SUM(Q23:Q25)</f>
        <v>30.346914648536579</v>
      </c>
      <c r="R26" s="23">
        <f>SUM(R23:R25)</f>
        <v>50.00000000011471</v>
      </c>
      <c r="S26" s="23">
        <f>SUM(S23:S25)</f>
        <v>49.99999999988529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0.10444545499095076</v>
      </c>
      <c r="C30" s="4">
        <f>B30*C2</f>
        <v>0.10444545499095076</v>
      </c>
      <c r="D30" s="4">
        <f>S23/$S$26</f>
        <v>0.56155454501009794</v>
      </c>
      <c r="E30" s="4">
        <f>D30*C2</f>
        <v>0.56155454501009794</v>
      </c>
      <c r="F30" s="4">
        <f>G16*R23</f>
        <v>3.9781170616833159</v>
      </c>
      <c r="G30" s="4">
        <f>F30/$F$33</f>
        <v>0.22520387161026426</v>
      </c>
      <c r="H30" s="4">
        <f>C2*G30</f>
        <v>0.22520387161026426</v>
      </c>
      <c r="I30" s="4">
        <f>J23*S23</f>
        <v>105.2075785618417</v>
      </c>
      <c r="J30" s="4">
        <f>I30/$I$33</f>
        <v>0.27975288869900095</v>
      </c>
      <c r="K30" s="4">
        <f>C2*J30</f>
        <v>0.27975288869900095</v>
      </c>
      <c r="L30" s="4">
        <f>E23*S23</f>
        <v>63.761081205439432</v>
      </c>
      <c r="M30" s="4">
        <f>L30/$L$33</f>
        <v>0.42469891103311858</v>
      </c>
      <c r="N30" s="4">
        <f>C2*M30</f>
        <v>0.42469891103311858</v>
      </c>
    </row>
    <row r="31" spans="1:19" x14ac:dyDescent="0.25">
      <c r="A31" s="4">
        <v>2</v>
      </c>
      <c r="B31" s="4">
        <f t="shared" ref="B31:B32" si="27">R24/$R$26</f>
        <v>0.36490892804526537</v>
      </c>
      <c r="C31" s="4">
        <f t="shared" ref="C31" si="28">B31*C3</f>
        <v>0.72981785609053074</v>
      </c>
      <c r="D31" s="4">
        <f t="shared" ref="D31:D32" si="29">S24/$S$26</f>
        <v>0.30109107195458817</v>
      </c>
      <c r="E31" s="4">
        <f t="shared" ref="E31:E32" si="30">D31*C3</f>
        <v>0.60218214390917635</v>
      </c>
      <c r="F31" s="4">
        <f t="shared" ref="F31:F32" si="31">G17*R24</f>
        <v>6.9493231311176347</v>
      </c>
      <c r="G31" s="4">
        <f t="shared" ref="G31:G32" si="32">F31/$F$33</f>
        <v>0.39340583746829944</v>
      </c>
      <c r="H31" s="4">
        <f t="shared" ref="H31:H32" si="33">C3*G31</f>
        <v>0.78681167493659887</v>
      </c>
      <c r="I31" s="4">
        <f t="shared" ref="I31:I32" si="34">J24*S24</f>
        <v>144.05262980248679</v>
      </c>
      <c r="J31" s="4">
        <f t="shared" ref="J31:J32" si="35">I31/$I$33</f>
        <v>0.38304407213635644</v>
      </c>
      <c r="K31" s="4">
        <f t="shared" ref="K31:K32" si="36">C3*J31</f>
        <v>0.76608814427271288</v>
      </c>
      <c r="L31" s="4">
        <f t="shared" ref="L31:L32" si="37">E24*S24</f>
        <v>53.31954277359916</v>
      </c>
      <c r="M31" s="4">
        <f t="shared" ref="M31:M32" si="38">L31/$L$33</f>
        <v>0.35515005901122543</v>
      </c>
      <c r="N31" s="4">
        <f t="shared" ref="N31:N32" si="39">C3*M31</f>
        <v>0.71030011802245085</v>
      </c>
    </row>
    <row r="32" spans="1:19" x14ac:dyDescent="0.25">
      <c r="A32" s="4">
        <v>3</v>
      </c>
      <c r="B32" s="4">
        <f t="shared" si="27"/>
        <v>0.53064561696378376</v>
      </c>
      <c r="C32" s="4">
        <f>B32*C4</f>
        <v>1.5919368508913512</v>
      </c>
      <c r="D32" s="4">
        <f t="shared" si="29"/>
        <v>0.13735438303531389</v>
      </c>
      <c r="E32" s="4">
        <f t="shared" si="30"/>
        <v>0.41206314910594166</v>
      </c>
      <c r="F32" s="4">
        <f t="shared" si="31"/>
        <v>6.7370743345860742</v>
      </c>
      <c r="G32" s="4">
        <f t="shared" si="32"/>
        <v>0.38139029092143617</v>
      </c>
      <c r="H32" s="4">
        <f t="shared" si="33"/>
        <v>1.1441708727643085</v>
      </c>
      <c r="I32" s="4">
        <f t="shared" si="34"/>
        <v>126.81304346557265</v>
      </c>
      <c r="J32" s="4">
        <f t="shared" si="35"/>
        <v>0.33720303916464256</v>
      </c>
      <c r="K32" s="4">
        <f t="shared" si="36"/>
        <v>1.0116091174939277</v>
      </c>
      <c r="L32" s="4">
        <f t="shared" si="37"/>
        <v>33.051809961832191</v>
      </c>
      <c r="M32" s="4">
        <f t="shared" si="38"/>
        <v>0.22015102995565602</v>
      </c>
      <c r="N32" s="4">
        <f t="shared" si="39"/>
        <v>0.66045308986696805</v>
      </c>
    </row>
    <row r="33" spans="1:14" x14ac:dyDescent="0.25">
      <c r="C33" s="11">
        <f>SUM(C30:C32)</f>
        <v>2.4262001619728326</v>
      </c>
      <c r="E33" s="11">
        <f>SUM(E30:E32)</f>
        <v>1.5757998380252158</v>
      </c>
      <c r="F33" s="11">
        <f>SUM(F30:F32)</f>
        <v>17.664514527387027</v>
      </c>
      <c r="H33" s="11">
        <f>SUM(H30:H32)</f>
        <v>2.1561864193111715</v>
      </c>
      <c r="I33" s="11">
        <f>SUM(I30:I32)</f>
        <v>376.07325182990115</v>
      </c>
      <c r="K33" s="11">
        <f>SUM(K30:K32)</f>
        <v>2.0574501504656415</v>
      </c>
      <c r="L33" s="11">
        <f>SUM(L30:L32)</f>
        <v>150.13243394087078</v>
      </c>
      <c r="N33" s="11">
        <f>SUM(N30:N32)</f>
        <v>1.7954521189225374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0.4121671474899512</v>
      </c>
      <c r="E36" s="15">
        <f>ABS(D36-C36)/C36*100</f>
        <v>6.2524903262917084E-2</v>
      </c>
      <c r="F36">
        <v>24.993733046729073</v>
      </c>
      <c r="G36">
        <f>$C$43*F36^2+$B$43*F36+$A$43</f>
        <v>0.41240599962840641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0.46378179133484482</v>
      </c>
      <c r="E37" s="15">
        <f t="shared" ref="E37:E40" si="41">ABS(D37-C37)/C37*100</f>
        <v>1.4187123131897817E-2</v>
      </c>
      <c r="F37">
        <v>28.345821319988161</v>
      </c>
      <c r="G37">
        <f>$C$43*F37^2+$B$43*F37+$A$43</f>
        <v>0.46380677183035113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0.48603850731143122</v>
      </c>
      <c r="E38" s="15">
        <f t="shared" si="41"/>
        <v>0.16721756396079127</v>
      </c>
      <c r="F38">
        <v>29.799107993444583</v>
      </c>
      <c r="G38">
        <f>$C$43*F38^2+$B$43*F38+$A$43</f>
        <v>0.48678976365494309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0.55696277804395389</v>
      </c>
      <c r="E39" s="15">
        <f t="shared" si="41"/>
        <v>1.3552878500035205E-2</v>
      </c>
      <c r="F39">
        <v>34.083268991092041</v>
      </c>
      <c r="G39">
        <f t="shared" ref="G39:G40" si="42">$C$43*F39^2+$B$43*F39+$A$43</f>
        <v>0.55699961242283402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0.63459836450624008</v>
      </c>
      <c r="E40" s="15">
        <f t="shared" si="41"/>
        <v>0.13225878569271993</v>
      </c>
      <c r="F40">
        <v>38.624984520802201</v>
      </c>
      <c r="G40">
        <f t="shared" si="42"/>
        <v>0.63543878813124299</v>
      </c>
    </row>
    <row r="41" spans="1:14" x14ac:dyDescent="0.25">
      <c r="D41" s="15"/>
    </row>
    <row r="42" spans="1:14" x14ac:dyDescent="0.25">
      <c r="A42" t="s">
        <v>84</v>
      </c>
      <c r="B42" t="s">
        <v>85</v>
      </c>
      <c r="C42" t="s">
        <v>86</v>
      </c>
      <c r="D42" s="15"/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6" t="s">
        <v>88</v>
      </c>
    </row>
    <row r="47" spans="1:14" ht="18" x14ac:dyDescent="0.25">
      <c r="A47" s="27" t="s">
        <v>11</v>
      </c>
      <c r="B47" s="27" t="s">
        <v>89</v>
      </c>
      <c r="C47" s="27" t="s">
        <v>92</v>
      </c>
      <c r="D47" s="28" t="s">
        <v>90</v>
      </c>
      <c r="E47" s="28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9">
        <f>C51-$E$2</f>
        <v>50</v>
      </c>
      <c r="E48" s="4">
        <f>-O23*$D$2*B2/100/((1+$B$48*O23)^2)</f>
        <v>-178.71155025461775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-27.426071911742355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-8.6295946426284402</v>
      </c>
    </row>
    <row r="51" spans="1:5" x14ac:dyDescent="0.25">
      <c r="C51" s="30">
        <f>SUM(C48:C50)</f>
        <v>100</v>
      </c>
      <c r="E51" s="30">
        <f>SUM(E48:E50)</f>
        <v>-214.76721680898854</v>
      </c>
    </row>
    <row r="53" spans="1:5" ht="18" x14ac:dyDescent="0.25">
      <c r="A53" s="27" t="s">
        <v>11</v>
      </c>
      <c r="B53" s="27" t="s">
        <v>89</v>
      </c>
      <c r="C53" s="27" t="s">
        <v>92</v>
      </c>
      <c r="D53" s="28" t="s">
        <v>90</v>
      </c>
      <c r="E53" s="28" t="s">
        <v>91</v>
      </c>
    </row>
    <row r="54" spans="1:5" x14ac:dyDescent="0.25">
      <c r="A54" s="4">
        <v>1</v>
      </c>
      <c r="B54" s="4">
        <f>B48-D48/E51</f>
        <v>0.23281020605891364</v>
      </c>
      <c r="C54" s="4">
        <f>$D$2*B2/100/(1+$B$54*O23)</f>
        <v>14.803779169228829</v>
      </c>
      <c r="D54" s="29">
        <f>C57-$E$2</f>
        <v>24.250959108902038</v>
      </c>
      <c r="E54" s="4">
        <f>-O23*$D$2*B2/100/((1+$B$54*O23)^2)</f>
        <v>-35.319077458919658</v>
      </c>
    </row>
    <row r="55" spans="1:5" x14ac:dyDescent="0.25">
      <c r="A55" s="4">
        <v>2</v>
      </c>
      <c r="C55" s="4">
        <f t="shared" ref="C55:C56" si="45">$D$2*B3/100/(1+$B$54*O24)</f>
        <v>27.942246675637893</v>
      </c>
      <c r="E55" s="4">
        <f t="shared" ref="E55:E56" si="46">-O24*$D$2*B3/100/((1+$B$54*O24)^2)</f>
        <v>-19.310689820165599</v>
      </c>
    </row>
    <row r="56" spans="1:5" x14ac:dyDescent="0.25">
      <c r="A56" s="4">
        <v>3</v>
      </c>
      <c r="C56" s="4">
        <f t="shared" si="45"/>
        <v>31.504933264035323</v>
      </c>
      <c r="E56" s="4">
        <f t="shared" si="46"/>
        <v>-7.6781146101575786</v>
      </c>
    </row>
    <row r="57" spans="1:5" x14ac:dyDescent="0.25">
      <c r="C57" s="30">
        <f>SUM(C54:C56)</f>
        <v>74.250959108902038</v>
      </c>
      <c r="E57" s="30">
        <f>SUM(E54:E56)</f>
        <v>-62.307881889242836</v>
      </c>
    </row>
    <row r="59" spans="1:5" ht="18" x14ac:dyDescent="0.25">
      <c r="A59" s="27" t="s">
        <v>11</v>
      </c>
      <c r="B59" s="27" t="s">
        <v>89</v>
      </c>
      <c r="C59" s="27" t="s">
        <v>92</v>
      </c>
      <c r="D59" s="28" t="s">
        <v>90</v>
      </c>
      <c r="E59" s="28" t="s">
        <v>91</v>
      </c>
    </row>
    <row r="60" spans="1:5" x14ac:dyDescent="0.25">
      <c r="A60" s="4">
        <v>1</v>
      </c>
      <c r="B60" s="4">
        <f>B54-D54/E57</f>
        <v>0.6220219457872842</v>
      </c>
      <c r="C60" s="4">
        <f>$D$2*B2/100/(1+$B$60*O23)</f>
        <v>7.6759709421092301</v>
      </c>
      <c r="D60" s="29">
        <f>C63-$E$2</f>
        <v>8.4708280873114461</v>
      </c>
      <c r="E60" s="4">
        <f>-O23*$D$2*B2/100/((1+$B$60*O23)^2)</f>
        <v>-9.4957833878799676</v>
      </c>
    </row>
    <row r="61" spans="1:5" x14ac:dyDescent="0.25">
      <c r="A61" s="4">
        <v>2</v>
      </c>
      <c r="C61" s="4">
        <f t="shared" ref="C61:C62" si="47">$D$2*B3/100/(1+$B$60*O24)</f>
        <v>22.019428075079286</v>
      </c>
      <c r="E61" s="4">
        <f t="shared" ref="E61:E62" si="48">-O24*$D$2*B3/100/((1+$B$60*O24)^2)</f>
        <v>-11.991878303315113</v>
      </c>
    </row>
    <row r="62" spans="1:5" x14ac:dyDescent="0.25">
      <c r="A62" s="4">
        <v>3</v>
      </c>
      <c r="C62" s="4">
        <f t="shared" si="47"/>
        <v>28.775429070122925</v>
      </c>
      <c r="E62" s="4">
        <f t="shared" si="48"/>
        <v>-6.4053236487842353</v>
      </c>
    </row>
    <row r="63" spans="1:5" x14ac:dyDescent="0.25">
      <c r="C63" s="30">
        <f>SUM(C60:C62)</f>
        <v>58.470828087311446</v>
      </c>
      <c r="E63" s="30">
        <f>SUM(E60:E62)</f>
        <v>-27.892985339979315</v>
      </c>
    </row>
    <row r="65" spans="1:5" ht="18" x14ac:dyDescent="0.25">
      <c r="A65" s="27" t="s">
        <v>11</v>
      </c>
      <c r="B65" s="27" t="s">
        <v>89</v>
      </c>
      <c r="C65" s="27" t="s">
        <v>92</v>
      </c>
      <c r="D65" s="28" t="s">
        <v>90</v>
      </c>
      <c r="E65" s="28" t="s">
        <v>91</v>
      </c>
    </row>
    <row r="66" spans="1:5" x14ac:dyDescent="0.25">
      <c r="A66" s="4">
        <v>1</v>
      </c>
      <c r="B66" s="4">
        <f>B60-D60/E63</f>
        <v>0.92571220999038184</v>
      </c>
      <c r="C66" s="4">
        <f>$D$2*B2/100/(1+$B$66*O23)</f>
        <v>5.5797288360950246</v>
      </c>
      <c r="D66" s="29">
        <f>C69-$E$2</f>
        <v>1.4275500010331399</v>
      </c>
      <c r="E66" s="4">
        <f>-O23*$D$2*B2/100/((1+$B$66*O23)^2)</f>
        <v>-5.0175342112643095</v>
      </c>
    </row>
    <row r="67" spans="1:5" x14ac:dyDescent="0.25">
      <c r="A67" s="4">
        <v>2</v>
      </c>
      <c r="C67" s="4">
        <f t="shared" ref="C67:C68" si="49">$D$2*B3/100/(1+$B$66*O24)</f>
        <v>18.894454154037899</v>
      </c>
      <c r="E67" s="4">
        <f t="shared" ref="E67:E68" si="50">-O24*$D$2*B3/100/((1+$B$66*O24)^2)</f>
        <v>-8.8296572085676477</v>
      </c>
    </row>
    <row r="68" spans="1:5" x14ac:dyDescent="0.25">
      <c r="A68" s="4">
        <v>3</v>
      </c>
      <c r="C68" s="4">
        <f t="shared" si="49"/>
        <v>26.953367010900212</v>
      </c>
      <c r="E68" s="4">
        <f t="shared" si="50"/>
        <v>-5.6198343216712656</v>
      </c>
    </row>
    <row r="69" spans="1:5" x14ac:dyDescent="0.25">
      <c r="C69" s="30">
        <f>SUM(C66:C68)</f>
        <v>51.42755000103314</v>
      </c>
      <c r="E69" s="30">
        <f>SUM(E66:E68)</f>
        <v>-19.467025741503225</v>
      </c>
    </row>
    <row r="71" spans="1:5" ht="18" x14ac:dyDescent="0.25">
      <c r="A71" s="27" t="s">
        <v>11</v>
      </c>
      <c r="B71" s="27" t="s">
        <v>89</v>
      </c>
      <c r="C71" s="27" t="s">
        <v>92</v>
      </c>
      <c r="D71" s="28" t="s">
        <v>90</v>
      </c>
      <c r="E71" s="28" t="s">
        <v>91</v>
      </c>
    </row>
    <row r="72" spans="1:5" x14ac:dyDescent="0.25">
      <c r="A72" s="4">
        <v>1</v>
      </c>
      <c r="B72" s="4">
        <f>B66-D66/E69</f>
        <v>0.99904390533969445</v>
      </c>
      <c r="C72" s="4">
        <f>$D$2*B2/100/(1+$B$72*O23)</f>
        <v>5.2345468931009904</v>
      </c>
      <c r="D72" s="29">
        <f>C75-$E$2</f>
        <v>5.0422324371233174E-2</v>
      </c>
      <c r="E72" s="4">
        <f>-O23*$D$2*B2/100/((1+$B$72*O23)^2)</f>
        <v>-4.4159316692354693</v>
      </c>
    </row>
    <row r="73" spans="1:5" x14ac:dyDescent="0.25">
      <c r="A73" s="4">
        <v>2</v>
      </c>
      <c r="C73" s="4">
        <f t="shared" ref="C73:C74" si="51">$D$2*B3/100/(1+$B$72*O24)</f>
        <v>18.268414175116433</v>
      </c>
      <c r="E73" s="4">
        <f t="shared" ref="E73:E74" si="52">-O24*$D$2*B3/100/((1+$B$72*O24)^2)</f>
        <v>-8.2542352403818455</v>
      </c>
    </row>
    <row r="74" spans="1:5" x14ac:dyDescent="0.25">
      <c r="A74" s="4">
        <v>3</v>
      </c>
      <c r="C74" s="4">
        <f t="shared" si="51"/>
        <v>26.547461256153809</v>
      </c>
      <c r="E74" s="4">
        <f t="shared" si="52"/>
        <v>-5.4518444197142397</v>
      </c>
    </row>
    <row r="75" spans="1:5" x14ac:dyDescent="0.25">
      <c r="C75" s="30">
        <f>SUM(C72:C74)</f>
        <v>50.050422324371233</v>
      </c>
      <c r="E75" s="30">
        <f>SUM(E72:E74)</f>
        <v>-18.122011329331556</v>
      </c>
    </row>
    <row r="77" spans="1:5" ht="18" x14ac:dyDescent="0.25">
      <c r="A77" s="27" t="s">
        <v>11</v>
      </c>
      <c r="B77" s="27" t="s">
        <v>89</v>
      </c>
      <c r="C77" s="27" t="s">
        <v>92</v>
      </c>
      <c r="D77" s="28" t="s">
        <v>90</v>
      </c>
      <c r="E77" s="28" t="s">
        <v>91</v>
      </c>
    </row>
    <row r="78" spans="1:5" x14ac:dyDescent="0.25">
      <c r="A78" s="4">
        <v>1</v>
      </c>
      <c r="B78" s="4">
        <f>B72-D72/E75</f>
        <v>1.0018262854770261</v>
      </c>
      <c r="C78" s="4">
        <f>$D$2*B2/100/(1+$B$78*O23)</f>
        <v>5.222288865216929</v>
      </c>
      <c r="D78" s="29">
        <f>C81-$E$2</f>
        <v>6.6271629378888974E-5</v>
      </c>
      <c r="E78" s="4">
        <f>-O23*$D$2*B2/100/((1+$B$78*O23)^2)</f>
        <v>-4.3952738226961534</v>
      </c>
    </row>
    <row r="79" spans="1:5" x14ac:dyDescent="0.25">
      <c r="A79" s="4">
        <v>2</v>
      </c>
      <c r="C79" s="4">
        <f t="shared" ref="C79:C80" si="53">$D$2*B3/100/(1+$B$78*O24)</f>
        <v>18.24547659127397</v>
      </c>
      <c r="E79" s="4">
        <f t="shared" ref="E79:E80" si="54">-O24*$D$2*B3/100/((1+$B$78*O24)^2)</f>
        <v>-8.2335204318020967</v>
      </c>
    </row>
    <row r="80" spans="1:5" x14ac:dyDescent="0.25">
      <c r="A80" s="4">
        <v>3</v>
      </c>
      <c r="C80" s="4">
        <f t="shared" si="53"/>
        <v>26.532300815138477</v>
      </c>
      <c r="E80" s="4">
        <f t="shared" si="54"/>
        <v>-5.4456194353485525</v>
      </c>
    </row>
    <row r="81" spans="1:5" x14ac:dyDescent="0.25">
      <c r="C81" s="30">
        <f>SUM(C78:C80)</f>
        <v>50.000066271629379</v>
      </c>
      <c r="E81" s="30">
        <f>SUM(E78:E80)</f>
        <v>-18.0744136898468</v>
      </c>
    </row>
    <row r="83" spans="1:5" ht="18" x14ac:dyDescent="0.25">
      <c r="A83" s="27" t="s">
        <v>11</v>
      </c>
      <c r="B83" s="27" t="s">
        <v>89</v>
      </c>
      <c r="C83" s="27" t="s">
        <v>92</v>
      </c>
      <c r="D83" s="28" t="s">
        <v>90</v>
      </c>
      <c r="E83" s="28" t="s">
        <v>91</v>
      </c>
    </row>
    <row r="84" spans="1:5" x14ac:dyDescent="0.25">
      <c r="A84" s="4">
        <v>1</v>
      </c>
      <c r="B84" s="4">
        <f>B78-D78/E81</f>
        <v>1.0018299520761489</v>
      </c>
      <c r="C84" s="4">
        <f>$D$2*B2/100/(1+$B$84*O23)</f>
        <v>5.2222727495595187</v>
      </c>
      <c r="D84" s="31">
        <f>C87-$E$2</f>
        <v>1.1471001926111057E-10</v>
      </c>
      <c r="E84" s="4">
        <f>-O23*$D$2*B2/100/((1+$B$84*O23)^2)</f>
        <v>-4.3952466956567706</v>
      </c>
    </row>
    <row r="85" spans="1:5" x14ac:dyDescent="0.25">
      <c r="A85" s="4">
        <v>2</v>
      </c>
      <c r="C85" s="4">
        <f t="shared" ref="C85:C86" si="55">$D$2*B3/100/(1+$B$84*O24)</f>
        <v>18.245446402305127</v>
      </c>
      <c r="E85" s="4">
        <f t="shared" ref="E85:E86" si="56">-O24*$D$2*B3/100/((1+$B$84*O24)^2)</f>
        <v>-8.2334931854558704</v>
      </c>
    </row>
    <row r="86" spans="1:5" x14ac:dyDescent="0.25">
      <c r="A86" s="4">
        <v>3</v>
      </c>
      <c r="C86" s="4">
        <f t="shared" si="55"/>
        <v>26.532280848250061</v>
      </c>
      <c r="E86" s="4">
        <f t="shared" si="56"/>
        <v>-5.4456112391475919</v>
      </c>
    </row>
    <row r="87" spans="1:5" x14ac:dyDescent="0.25">
      <c r="C87" s="30">
        <f>SUM(C84:C86)</f>
        <v>50.00000000011471</v>
      </c>
      <c r="E87" s="30">
        <f>SUM(E84:E86)</f>
        <v>-18.074351120260232</v>
      </c>
    </row>
    <row r="95" spans="1:5" x14ac:dyDescent="0.25">
      <c r="A95" s="24" t="s">
        <v>73</v>
      </c>
      <c r="B95" s="25" t="s">
        <v>78</v>
      </c>
      <c r="C95" s="25"/>
      <c r="D95" s="25"/>
    </row>
    <row r="96" spans="1:5" x14ac:dyDescent="0.25">
      <c r="A96" s="24"/>
      <c r="B96" s="18" t="s">
        <v>70</v>
      </c>
      <c r="C96" s="18" t="s">
        <v>71</v>
      </c>
      <c r="D96" s="18" t="s">
        <v>72</v>
      </c>
    </row>
    <row r="97" spans="1:5" x14ac:dyDescent="0.25">
      <c r="A97" s="4">
        <v>0</v>
      </c>
      <c r="B97" s="4">
        <f>B30</f>
        <v>0.10444545499095076</v>
      </c>
      <c r="C97" s="4">
        <f>B31</f>
        <v>0.36490892804526537</v>
      </c>
      <c r="D97" s="4">
        <f>B32</f>
        <v>0.53064561696378376</v>
      </c>
      <c r="E97">
        <f>SUM(B97:D97)</f>
        <v>0.99999999999999989</v>
      </c>
    </row>
    <row r="98" spans="1:5" x14ac:dyDescent="0.25">
      <c r="A98" s="4">
        <v>1</v>
      </c>
      <c r="B98" s="4">
        <f>G30</f>
        <v>0.22520387161026426</v>
      </c>
      <c r="C98" s="4">
        <f>G31</f>
        <v>0.39340583746829944</v>
      </c>
      <c r="D98" s="4">
        <f>G32</f>
        <v>0.38139029092143617</v>
      </c>
      <c r="E98">
        <f t="shared" ref="E98" si="57">SUM(B98:D98)</f>
        <v>0.99999999999999989</v>
      </c>
    </row>
    <row r="99" spans="1:5" x14ac:dyDescent="0.25">
      <c r="A99" s="4">
        <v>2</v>
      </c>
      <c r="B99" s="4">
        <f>J30</f>
        <v>0.27975288869900095</v>
      </c>
      <c r="C99" s="4">
        <f>J31</f>
        <v>0.38304407213635644</v>
      </c>
      <c r="D99" s="4">
        <f>J32</f>
        <v>0.33720303916464256</v>
      </c>
      <c r="E99">
        <f>SUM(B99:D99)</f>
        <v>1</v>
      </c>
    </row>
    <row r="100" spans="1:5" x14ac:dyDescent="0.25">
      <c r="A100" s="4">
        <v>3</v>
      </c>
      <c r="B100" s="4">
        <f>M30</f>
        <v>0.42469891103311858</v>
      </c>
      <c r="C100" s="4">
        <f>M31</f>
        <v>0.35515005901122543</v>
      </c>
      <c r="D100" s="4">
        <f>M32</f>
        <v>0.22015102995565602</v>
      </c>
      <c r="E100">
        <f>SUM(B100:D100)</f>
        <v>1</v>
      </c>
    </row>
    <row r="101" spans="1:5" x14ac:dyDescent="0.25">
      <c r="A101" s="4">
        <v>4</v>
      </c>
      <c r="B101" s="4">
        <f>D30</f>
        <v>0.56155454501009794</v>
      </c>
      <c r="C101" s="4">
        <f>D31</f>
        <v>0.30109107195458817</v>
      </c>
      <c r="D101" s="4">
        <f>D32</f>
        <v>0.13735438303531389</v>
      </c>
      <c r="E101">
        <f>SUM(B101:D101)</f>
        <v>1</v>
      </c>
    </row>
    <row r="103" spans="1:5" x14ac:dyDescent="0.25">
      <c r="A103" s="24" t="s">
        <v>73</v>
      </c>
      <c r="B103" s="25" t="s">
        <v>79</v>
      </c>
      <c r="C103" s="25"/>
      <c r="D103" s="25"/>
    </row>
    <row r="104" spans="1:5" x14ac:dyDescent="0.25">
      <c r="A104" s="24"/>
      <c r="B104" s="18" t="s">
        <v>70</v>
      </c>
      <c r="C104" s="18" t="s">
        <v>71</v>
      </c>
      <c r="D104" s="18" t="s">
        <v>72</v>
      </c>
    </row>
    <row r="105" spans="1:5" x14ac:dyDescent="0.25">
      <c r="A105" s="4">
        <v>0</v>
      </c>
      <c r="B105" s="10">
        <f>R23</f>
        <v>5.2222727495595187</v>
      </c>
      <c r="C105" s="10">
        <f>R24</f>
        <v>18.245446402305127</v>
      </c>
      <c r="D105" s="10">
        <f>R25</f>
        <v>26.532280848250061</v>
      </c>
    </row>
    <row r="106" spans="1:5" x14ac:dyDescent="0.25">
      <c r="A106" s="4">
        <v>1</v>
      </c>
      <c r="B106" s="10">
        <f>J16</f>
        <v>3.9781170616833159</v>
      </c>
      <c r="C106" s="10">
        <f>J17</f>
        <v>6.9493231311176347</v>
      </c>
      <c r="D106" s="10">
        <f>J18</f>
        <v>6.7370743345860742</v>
      </c>
    </row>
    <row r="107" spans="1:5" x14ac:dyDescent="0.25">
      <c r="A107" s="4">
        <v>2</v>
      </c>
      <c r="B107" s="10">
        <f>N16</f>
        <v>105.2075785618417</v>
      </c>
      <c r="C107" s="10">
        <f>N17</f>
        <v>144.05262980248679</v>
      </c>
      <c r="D107" s="10">
        <f>N18</f>
        <v>126.81304346557265</v>
      </c>
    </row>
    <row r="108" spans="1:5" x14ac:dyDescent="0.25">
      <c r="A108" s="4">
        <v>3</v>
      </c>
      <c r="B108" s="10">
        <f>L16</f>
        <v>63.761081205439432</v>
      </c>
      <c r="C108" s="10">
        <f>L17</f>
        <v>53.31954277359916</v>
      </c>
      <c r="D108" s="10">
        <f>L18</f>
        <v>33.051809961832191</v>
      </c>
    </row>
    <row r="109" spans="1:5" x14ac:dyDescent="0.25">
      <c r="A109" s="4">
        <v>4</v>
      </c>
      <c r="B109" s="10">
        <f>S23</f>
        <v>28.077727250440478</v>
      </c>
      <c r="C109" s="10">
        <f>S24</f>
        <v>15.05455359769487</v>
      </c>
      <c r="D109" s="10">
        <f>S25</f>
        <v>6.8677191517499381</v>
      </c>
    </row>
    <row r="111" spans="1:5" x14ac:dyDescent="0.25">
      <c r="A111" s="24" t="s">
        <v>73</v>
      </c>
      <c r="B111" s="25" t="s">
        <v>80</v>
      </c>
      <c r="C111" s="25"/>
      <c r="D111" s="25"/>
    </row>
    <row r="112" spans="1:5" x14ac:dyDescent="0.25">
      <c r="A112" s="24"/>
      <c r="B112" s="18" t="s">
        <v>70</v>
      </c>
      <c r="C112" s="18" t="s">
        <v>71</v>
      </c>
      <c r="D112" s="18" t="s">
        <v>72</v>
      </c>
    </row>
    <row r="113" spans="1:4" x14ac:dyDescent="0.25">
      <c r="A113" s="4">
        <v>0</v>
      </c>
      <c r="B113" s="10">
        <v>0</v>
      </c>
      <c r="C113" s="10">
        <v>0</v>
      </c>
      <c r="D113" s="10">
        <v>0</v>
      </c>
    </row>
    <row r="114" spans="1:4" x14ac:dyDescent="0.25">
      <c r="A114" s="4">
        <v>1</v>
      </c>
      <c r="B114" s="10">
        <f>I16</f>
        <v>10.444545499119037</v>
      </c>
      <c r="C114" s="10">
        <f>I17</f>
        <v>36.490892804610255</v>
      </c>
      <c r="D114" s="10">
        <f>I18</f>
        <v>53.064561696500121</v>
      </c>
    </row>
    <row r="115" spans="1:4" x14ac:dyDescent="0.25">
      <c r="A115" s="4">
        <v>2</v>
      </c>
      <c r="B115" s="10">
        <f>K16</f>
        <v>9.2003898112428342</v>
      </c>
      <c r="C115" s="10">
        <f>K17</f>
        <v>25.194769533422761</v>
      </c>
      <c r="D115" s="10">
        <f>K18</f>
        <v>33.269355182836136</v>
      </c>
    </row>
    <row r="116" spans="1:4" x14ac:dyDescent="0.25">
      <c r="A116" s="4">
        <v>3</v>
      </c>
      <c r="B116" s="10">
        <f>M16</f>
        <v>77.129851311401225</v>
      </c>
      <c r="C116" s="10">
        <f>M17</f>
        <v>128.99807620479191</v>
      </c>
      <c r="D116" s="10">
        <f>M18</f>
        <v>119.94532431382271</v>
      </c>
    </row>
    <row r="117" spans="1:4" x14ac:dyDescent="0.25">
      <c r="A117" s="4">
        <v>4</v>
      </c>
      <c r="B117" s="10"/>
      <c r="C117" s="10"/>
      <c r="D117" s="10"/>
    </row>
  </sheetData>
  <mergeCells count="6">
    <mergeCell ref="A111:A112"/>
    <mergeCell ref="B111:D111"/>
    <mergeCell ref="B95:D95"/>
    <mergeCell ref="A95:A96"/>
    <mergeCell ref="A103:A104"/>
    <mergeCell ref="B103:D10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abSelected="1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v>33.299999999999997</v>
      </c>
      <c r="C2" s="4">
        <v>1</v>
      </c>
      <c r="D2" s="5">
        <v>100</v>
      </c>
      <c r="E2" s="5">
        <v>50</v>
      </c>
      <c r="F2" s="5">
        <v>50</v>
      </c>
      <c r="G2" s="5">
        <f>D2-E2</f>
        <v>50</v>
      </c>
      <c r="H2" s="22">
        <f>R26</f>
        <v>50.000000001158526</v>
      </c>
      <c r="I2" s="22">
        <f>S26</f>
        <v>49.999999998841467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v>33.299999999999997</v>
      </c>
      <c r="C3" s="4">
        <v>2</v>
      </c>
    </row>
    <row r="4" spans="1:15" x14ac:dyDescent="0.25">
      <c r="A4" s="4">
        <v>3</v>
      </c>
      <c r="B4" s="4">
        <v>33.4</v>
      </c>
      <c r="C4" s="4"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4">
        <v>0</v>
      </c>
      <c r="C7" s="4">
        <v>50</v>
      </c>
      <c r="D7" s="4">
        <f>B7</f>
        <v>0</v>
      </c>
      <c r="E7" s="4">
        <f>H2</f>
        <v>50.000000001158526</v>
      </c>
    </row>
    <row r="8" spans="1:15" x14ac:dyDescent="0.25">
      <c r="A8" s="4">
        <v>1</v>
      </c>
      <c r="B8" s="4">
        <v>100</v>
      </c>
      <c r="C8" s="4">
        <v>50</v>
      </c>
      <c r="D8" s="4">
        <f>I19</f>
        <v>100.00000000231705</v>
      </c>
      <c r="E8" s="4">
        <f>J19</f>
        <v>17.547972521085061</v>
      </c>
    </row>
    <row r="9" spans="1:15" x14ac:dyDescent="0.25">
      <c r="A9" s="4">
        <v>2</v>
      </c>
      <c r="B9" s="4">
        <v>100</v>
      </c>
      <c r="C9" s="4">
        <v>150</v>
      </c>
      <c r="D9" s="10">
        <f>K19</f>
        <v>67.547972522243583</v>
      </c>
      <c r="E9" s="10">
        <f>N19</f>
        <v>873.92907530358889</v>
      </c>
    </row>
    <row r="10" spans="1:15" x14ac:dyDescent="0.25">
      <c r="A10" s="4">
        <v>3</v>
      </c>
      <c r="B10" s="4">
        <v>100</v>
      </c>
      <c r="C10" s="4">
        <v>150</v>
      </c>
      <c r="D10" s="10">
        <f>M19</f>
        <v>823.92907530474736</v>
      </c>
      <c r="E10" s="10">
        <f>L19</f>
        <v>374.45218679888671</v>
      </c>
    </row>
    <row r="11" spans="1:15" x14ac:dyDescent="0.25">
      <c r="A11" s="4">
        <v>4</v>
      </c>
      <c r="B11" s="4">
        <v>100</v>
      </c>
      <c r="C11" s="4">
        <v>50</v>
      </c>
      <c r="D11" s="4">
        <f>B11</f>
        <v>100</v>
      </c>
      <c r="E11" s="4">
        <f>I2</f>
        <v>49.999999998841467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1.2900000000000003</v>
      </c>
      <c r="E16" s="10">
        <f>$D$16*C2</f>
        <v>1.2900000000000003</v>
      </c>
      <c r="F16" s="10">
        <f>$C$8/(E16*$B$8)</f>
        <v>0.38759689922480611</v>
      </c>
      <c r="G16" s="10">
        <f>F16*C16</f>
        <v>0.77519379844961223</v>
      </c>
      <c r="H16" s="10">
        <f>G16+1</f>
        <v>1.7751937984496122</v>
      </c>
      <c r="I16" s="10">
        <f>C16*R23</f>
        <v>8.67078664072835</v>
      </c>
      <c r="J16" s="10">
        <f>G16*R23</f>
        <v>3.3607700157861813</v>
      </c>
      <c r="K16" s="10">
        <f>H16*R23</f>
        <v>7.6961633361503567</v>
      </c>
      <c r="L16" s="10">
        <f>E23*S23</f>
        <v>150.61595473410628</v>
      </c>
      <c r="M16" s="10">
        <f>I23*S23</f>
        <v>181.74325204582158</v>
      </c>
      <c r="N16" s="10">
        <f>J23*S23</f>
        <v>210.70785872545741</v>
      </c>
      <c r="O16" s="10">
        <f>N23*S23</f>
        <v>216.32673495813629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2.5800000000000005</v>
      </c>
      <c r="F17" s="10">
        <f t="shared" ref="F17:F18" si="2">$C$8/(E17*$B$8)</f>
        <v>0.19379844961240306</v>
      </c>
      <c r="G17" s="10">
        <f t="shared" ref="G17:G18" si="3">F17*C17</f>
        <v>0.38759689922480611</v>
      </c>
      <c r="H17" s="10">
        <f t="shared" ref="H17:H18" si="4">G17+1</f>
        <v>1.387596899224806</v>
      </c>
      <c r="I17" s="10">
        <f t="shared" ref="I17:I18" si="5">C17*R24</f>
        <v>36.959468058849318</v>
      </c>
      <c r="J17" s="10">
        <f t="shared" ref="J17:J18" si="6">G17*R24</f>
        <v>7.1626876083041298</v>
      </c>
      <c r="K17" s="10">
        <f t="shared" ref="K17:K18" si="7">H17*R24</f>
        <v>25.642421637728788</v>
      </c>
      <c r="L17" s="10">
        <f t="shared" ref="L17:L18" si="8">E24*S24</f>
        <v>139.31050012340819</v>
      </c>
      <c r="M17" s="10">
        <f t="shared" ref="M17:M18" si="9">I24*S24</f>
        <v>336.20267363115846</v>
      </c>
      <c r="N17" s="10">
        <f t="shared" ref="N17:N18" si="10">J24*S24</f>
        <v>351.02293960173381</v>
      </c>
      <c r="O17" s="10">
        <f t="shared" ref="O17:O18" si="11">N24*S24</f>
        <v>720.76710264889346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3.870000000000001</v>
      </c>
      <c r="F18" s="10">
        <f t="shared" si="2"/>
        <v>0.1291989664082687</v>
      </c>
      <c r="G18" s="10">
        <f t="shared" si="3"/>
        <v>0.25839793281653739</v>
      </c>
      <c r="H18" s="10">
        <f t="shared" si="4"/>
        <v>1.2583979328165373</v>
      </c>
      <c r="I18" s="10">
        <f t="shared" si="5"/>
        <v>54.369745302739389</v>
      </c>
      <c r="J18" s="10">
        <f t="shared" si="6"/>
        <v>7.0245148969947513</v>
      </c>
      <c r="K18" s="10">
        <f t="shared" si="7"/>
        <v>34.209387548364447</v>
      </c>
      <c r="L18" s="10">
        <f t="shared" si="8"/>
        <v>84.525731941372186</v>
      </c>
      <c r="M18" s="10">
        <f t="shared" si="9"/>
        <v>305.98314962776732</v>
      </c>
      <c r="N18" s="10">
        <f t="shared" si="10"/>
        <v>312.19827697639761</v>
      </c>
      <c r="O18" s="10">
        <f t="shared" si="11"/>
        <v>961.57069308730468</v>
      </c>
    </row>
    <row r="19" spans="1:19" x14ac:dyDescent="0.25">
      <c r="I19" s="11">
        <f t="shared" ref="I19:O19" si="12">SUM(I16:I18)</f>
        <v>100.00000000231705</v>
      </c>
      <c r="J19" s="13">
        <f t="shared" si="12"/>
        <v>17.547972521085061</v>
      </c>
      <c r="K19" s="13">
        <f t="shared" si="12"/>
        <v>67.547972522243583</v>
      </c>
      <c r="L19" s="13">
        <f t="shared" si="12"/>
        <v>374.45218679888671</v>
      </c>
      <c r="M19" s="13">
        <f t="shared" si="12"/>
        <v>823.92907530474736</v>
      </c>
      <c r="N19" s="13">
        <f t="shared" si="12"/>
        <v>873.92907530358889</v>
      </c>
      <c r="O19" s="13">
        <f t="shared" si="12"/>
        <v>1898.6645306943344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7" t="s">
        <v>42</v>
      </c>
      <c r="Q22" s="17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2.1</v>
      </c>
      <c r="C23" s="10">
        <f>$B$23*C2</f>
        <v>2.1</v>
      </c>
      <c r="D23" s="10">
        <f>C23*$B$11/$G$2</f>
        <v>4.2</v>
      </c>
      <c r="E23" s="10">
        <f>D23+1</f>
        <v>5.2</v>
      </c>
      <c r="F23" s="10">
        <f>C39</f>
        <v>1.81</v>
      </c>
      <c r="G23" s="10">
        <f>$F$23*C2</f>
        <v>1.81</v>
      </c>
      <c r="H23" s="10">
        <f>G23*$B$10/$C$10</f>
        <v>1.2066666666666668</v>
      </c>
      <c r="I23" s="10">
        <f>H23*E23</f>
        <v>6.2746666666666675</v>
      </c>
      <c r="J23" s="10">
        <f>I23+1</f>
        <v>7.2746666666666675</v>
      </c>
      <c r="K23" s="10">
        <f>C38</f>
        <v>1.54</v>
      </c>
      <c r="L23" s="10">
        <f>$K$23*C2</f>
        <v>1.54</v>
      </c>
      <c r="M23" s="10">
        <f>L23*$B$9/$C$9</f>
        <v>1.0266666666666666</v>
      </c>
      <c r="N23" s="10">
        <f>M23*J23</f>
        <v>7.4686577777777785</v>
      </c>
      <c r="O23" s="10">
        <f>H16/N23</f>
        <v>0.23768578655880021</v>
      </c>
      <c r="P23" s="10">
        <f>$D$2*B2/100/(1+G16)</f>
        <v>18.758515283842794</v>
      </c>
      <c r="Q23" s="10">
        <f>$D$2*B2/100-P23</f>
        <v>14.541484716157203</v>
      </c>
      <c r="R23" s="10">
        <f>$D$2*B2/100/(1+$B$84*O23)</f>
        <v>4.335393320364175</v>
      </c>
      <c r="S23" s="10">
        <f>$B$84*O23*R23</f>
        <v>28.964606679635821</v>
      </c>
    </row>
    <row r="24" spans="1:19" x14ac:dyDescent="0.25">
      <c r="A24" s="4">
        <v>2</v>
      </c>
      <c r="C24" s="10">
        <f t="shared" ref="C24:C25" si="13">$B$23*C3</f>
        <v>4.2</v>
      </c>
      <c r="D24" s="10">
        <f t="shared" ref="D24:D25" si="14">C24*$B$11/$G$2</f>
        <v>8.4</v>
      </c>
      <c r="E24" s="10">
        <f t="shared" ref="E24:E25" si="15">D24+1</f>
        <v>9.4</v>
      </c>
      <c r="G24" s="10">
        <f t="shared" ref="G24:G25" si="16">$F$23*C3</f>
        <v>3.62</v>
      </c>
      <c r="H24" s="10">
        <f t="shared" ref="H24:H25" si="17">G24*$B$10/$C$10</f>
        <v>2.4133333333333336</v>
      </c>
      <c r="I24" s="10">
        <f t="shared" ref="I24:I25" si="18">H24*E24</f>
        <v>22.685333333333336</v>
      </c>
      <c r="J24" s="10">
        <f t="shared" ref="J24:J25" si="19">I24+1</f>
        <v>23.685333333333336</v>
      </c>
      <c r="L24" s="10">
        <f t="shared" ref="L24:L25" si="20">$K$23*C3</f>
        <v>3.08</v>
      </c>
      <c r="M24" s="10">
        <f t="shared" ref="M24:M25" si="21">L24*$B$9/$C$9</f>
        <v>2.0533333333333332</v>
      </c>
      <c r="N24" s="10">
        <f t="shared" ref="N24:N25" si="22">M24*J24</f>
        <v>48.633884444444448</v>
      </c>
      <c r="O24" s="19">
        <f>H17/N24</f>
        <v>2.8531484068682368E-2</v>
      </c>
      <c r="P24" s="12">
        <f>$D$2*B3/100/(1+G17)</f>
        <v>23.99832402234637</v>
      </c>
      <c r="Q24" s="10">
        <f t="shared" ref="Q24:Q25" si="23">$D$2*B3/100-P24</f>
        <v>9.3016759776536269</v>
      </c>
      <c r="R24" s="10">
        <f t="shared" ref="R24:R25" si="24">$D$2*B3/100/(1+$B$84*O24)</f>
        <v>18.479734029424659</v>
      </c>
      <c r="S24" s="10">
        <f t="shared" ref="S24:S25" si="25">$B$84*O24*R24</f>
        <v>14.82026597057534</v>
      </c>
    </row>
    <row r="25" spans="1:19" x14ac:dyDescent="0.25">
      <c r="A25" s="4">
        <v>3</v>
      </c>
      <c r="C25" s="10">
        <f t="shared" si="13"/>
        <v>6.3000000000000007</v>
      </c>
      <c r="D25" s="10">
        <f t="shared" si="14"/>
        <v>12.600000000000001</v>
      </c>
      <c r="E25" s="10">
        <f t="shared" si="15"/>
        <v>13.600000000000001</v>
      </c>
      <c r="G25" s="10">
        <f t="shared" si="16"/>
        <v>5.43</v>
      </c>
      <c r="H25" s="10">
        <f t="shared" si="17"/>
        <v>3.62</v>
      </c>
      <c r="I25" s="10">
        <f t="shared" si="18"/>
        <v>49.232000000000006</v>
      </c>
      <c r="J25" s="10">
        <f t="shared" si="19"/>
        <v>50.232000000000006</v>
      </c>
      <c r="L25" s="10">
        <f t="shared" si="20"/>
        <v>4.62</v>
      </c>
      <c r="M25" s="10">
        <f t="shared" si="21"/>
        <v>3.08</v>
      </c>
      <c r="N25" s="10">
        <f t="shared" si="22"/>
        <v>154.71456000000003</v>
      </c>
      <c r="O25" s="20">
        <f>H18/N25</f>
        <v>8.1336748966389268E-3</v>
      </c>
      <c r="P25" s="12">
        <f>$D$2*B4/100/(1+G18)</f>
        <v>26.541683778234088</v>
      </c>
      <c r="Q25" s="10">
        <f t="shared" si="23"/>
        <v>6.8583162217659108</v>
      </c>
      <c r="R25" s="10">
        <f t="shared" si="24"/>
        <v>27.184872651369695</v>
      </c>
      <c r="S25" s="10">
        <f t="shared" si="25"/>
        <v>6.2151273486303067</v>
      </c>
    </row>
    <row r="26" spans="1:19" x14ac:dyDescent="0.25">
      <c r="P26" s="13">
        <f>SUM(P23:P25)</f>
        <v>69.298523084423252</v>
      </c>
      <c r="Q26" s="13">
        <f>SUM(Q23:Q25)</f>
        <v>30.701476915576741</v>
      </c>
      <c r="R26" s="23">
        <f>SUM(R23:R25)</f>
        <v>50.000000001158526</v>
      </c>
      <c r="S26" s="23">
        <f>SUM(S23:S25)</f>
        <v>49.999999998841467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8.6707866405274434E-2</v>
      </c>
      <c r="C30" s="4">
        <f>B30*C2</f>
        <v>8.6707866405274434E-2</v>
      </c>
      <c r="D30" s="4">
        <f>S23/$S$26</f>
        <v>0.57929213360613896</v>
      </c>
      <c r="E30" s="4">
        <f>D30*C2</f>
        <v>0.57929213360613896</v>
      </c>
      <c r="F30" s="4">
        <f>G16*R23</f>
        <v>3.3607700157861813</v>
      </c>
      <c r="G30" s="4">
        <f>F30/$F$33</f>
        <v>0.19151899239345124</v>
      </c>
      <c r="H30" s="4">
        <f>C2*G30</f>
        <v>0.19151899239345124</v>
      </c>
      <c r="I30" s="4">
        <f>J23*S23</f>
        <v>210.70785872545741</v>
      </c>
      <c r="J30" s="4">
        <f>I30/$I$33</f>
        <v>0.24110407203497708</v>
      </c>
      <c r="K30" s="4">
        <f>C2*J30</f>
        <v>0.24110407203497708</v>
      </c>
      <c r="L30" s="4">
        <f>E23*S23</f>
        <v>150.61595473410628</v>
      </c>
      <c r="M30" s="4">
        <f>L30/$L$33</f>
        <v>0.40223013790276008</v>
      </c>
      <c r="N30" s="4">
        <f>C2*M30</f>
        <v>0.40223013790276008</v>
      </c>
    </row>
    <row r="31" spans="1:19" x14ac:dyDescent="0.25">
      <c r="A31" s="4">
        <v>2</v>
      </c>
      <c r="B31" s="4">
        <f>R24/$R$26</f>
        <v>0.3695946805799295</v>
      </c>
      <c r="C31" s="4">
        <f t="shared" ref="C31" si="26">B31*C3</f>
        <v>0.739189361159859</v>
      </c>
      <c r="D31" s="4">
        <f t="shared" ref="D31:D32" si="27">S24/$S$26</f>
        <v>0.29640531941837472</v>
      </c>
      <c r="E31" s="4">
        <f t="shared" ref="E31:E32" si="28">D31*C3</f>
        <v>0.59281063883674945</v>
      </c>
      <c r="F31" s="4">
        <f t="shared" ref="F31:F32" si="29">G17*R24</f>
        <v>7.1626876083041298</v>
      </c>
      <c r="G31" s="4">
        <f t="shared" ref="G31:G32" si="30">F31/$F$33</f>
        <v>0.40817750311027001</v>
      </c>
      <c r="H31" s="4">
        <f t="shared" ref="H31:H32" si="31">C3*G31</f>
        <v>0.81635500622054002</v>
      </c>
      <c r="I31" s="4">
        <f t="shared" ref="I31:I32" si="32">J24*S24</f>
        <v>351.02293960173381</v>
      </c>
      <c r="J31" s="4">
        <f t="shared" ref="J31:J32" si="33">I31/$I$33</f>
        <v>0.40166067192557253</v>
      </c>
      <c r="K31" s="4">
        <f t="shared" ref="K31:K32" si="34">C3*J31</f>
        <v>0.80332134385114506</v>
      </c>
      <c r="L31" s="4">
        <f t="shared" ref="L31:L32" si="35">E24*S24</f>
        <v>139.31050012340819</v>
      </c>
      <c r="M31" s="4">
        <f t="shared" ref="M31:M32" si="36">L31/$L$33</f>
        <v>0.37203815342712904</v>
      </c>
      <c r="N31" s="4">
        <f t="shared" ref="N31:N32" si="37">C3*M31</f>
        <v>0.74407630685425807</v>
      </c>
    </row>
    <row r="32" spans="1:19" x14ac:dyDescent="0.25">
      <c r="A32" s="4">
        <v>3</v>
      </c>
      <c r="B32" s="4">
        <f t="shared" ref="B32" si="38">R25/$R$26</f>
        <v>0.54369745301479611</v>
      </c>
      <c r="C32" s="4">
        <f>B32*C4</f>
        <v>1.6310923590443882</v>
      </c>
      <c r="D32" s="4">
        <f t="shared" si="27"/>
        <v>0.1243025469754863</v>
      </c>
      <c r="E32" s="4">
        <f t="shared" si="28"/>
        <v>0.37290764092645889</v>
      </c>
      <c r="F32" s="4">
        <f t="shared" si="29"/>
        <v>7.0245148969947513</v>
      </c>
      <c r="G32" s="4">
        <f t="shared" si="30"/>
        <v>0.40030350449627883</v>
      </c>
      <c r="H32" s="4">
        <f t="shared" si="31"/>
        <v>1.2009105134888365</v>
      </c>
      <c r="I32" s="4">
        <f t="shared" si="32"/>
        <v>312.19827697639761</v>
      </c>
      <c r="J32" s="4">
        <f t="shared" si="33"/>
        <v>0.35723525603945028</v>
      </c>
      <c r="K32" s="4">
        <f t="shared" si="34"/>
        <v>1.0717057681183508</v>
      </c>
      <c r="L32" s="4">
        <f t="shared" si="35"/>
        <v>84.525731941372186</v>
      </c>
      <c r="M32" s="4">
        <f t="shared" si="36"/>
        <v>0.22573170867011075</v>
      </c>
      <c r="N32" s="4">
        <f t="shared" si="37"/>
        <v>0.67719512601033227</v>
      </c>
    </row>
    <row r="33" spans="1:14" x14ac:dyDescent="0.25">
      <c r="C33" s="11">
        <f>SUM(C30:C32)</f>
        <v>2.4569895866095215</v>
      </c>
      <c r="E33" s="11">
        <f>SUM(E30:E32)</f>
        <v>1.5450104133693474</v>
      </c>
      <c r="F33" s="11">
        <f>SUM(F30:F32)</f>
        <v>17.547972521085061</v>
      </c>
      <c r="H33" s="11">
        <f>SUM(H30:H32)</f>
        <v>2.2087845121028278</v>
      </c>
      <c r="I33" s="11">
        <f>SUM(I30:I32)</f>
        <v>873.92907530358889</v>
      </c>
      <c r="K33" s="11">
        <f>SUM(K30:K32)</f>
        <v>2.1161311840044732</v>
      </c>
      <c r="L33" s="11">
        <f>SUM(L30:L32)</f>
        <v>374.45218679888671</v>
      </c>
      <c r="N33" s="11">
        <f>SUM(N30:N32)</f>
        <v>1.8235015707673505</v>
      </c>
    </row>
    <row r="35" spans="1:14" x14ac:dyDescent="0.25">
      <c r="A35" t="s">
        <v>83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v>60</v>
      </c>
      <c r="C36">
        <f>$C$43*B36^2+$B$43*B36+$A$43</f>
        <v>1.06</v>
      </c>
      <c r="D36" s="1">
        <f>1/C33</f>
        <v>0.40700213197888724</v>
      </c>
      <c r="E36">
        <f>ABS(D36-C36)/C36*100</f>
        <v>61.603572454821965</v>
      </c>
      <c r="F36">
        <v>24.662358303425428</v>
      </c>
      <c r="G36">
        <f>$C$43*F36^2+$B$43*F36+$A$43</f>
        <v>0.40744677474290802</v>
      </c>
    </row>
    <row r="37" spans="1:14" x14ac:dyDescent="0.25">
      <c r="A37">
        <v>1</v>
      </c>
      <c r="B37">
        <f>($B$40-$B$36)/($A$40)+B36</f>
        <v>70</v>
      </c>
      <c r="C37">
        <f t="shared" ref="C37:C40" si="39">$C$43*B37^2+$B$43*B37+$A$43</f>
        <v>1.2900000000000003</v>
      </c>
      <c r="D37" s="1">
        <f>1/H33</f>
        <v>0.45273769103350447</v>
      </c>
      <c r="E37">
        <f t="shared" ref="E37:E40" si="40">ABS(D37-C37)/C37*100</f>
        <v>64.904054958643073</v>
      </c>
      <c r="F37">
        <v>27.646354623720409</v>
      </c>
      <c r="G37">
        <f t="shared" ref="G37:G40" si="41">$C$43*F37^2+$B$43*F37+$A$43</f>
        <v>0.45289563863525484</v>
      </c>
    </row>
    <row r="38" spans="1:14" x14ac:dyDescent="0.25">
      <c r="A38">
        <v>2</v>
      </c>
      <c r="B38">
        <f t="shared" ref="B38:B39" si="42">($B$40-$B$36)/($A$40)+B37</f>
        <v>80</v>
      </c>
      <c r="C38">
        <f t="shared" si="39"/>
        <v>1.54</v>
      </c>
      <c r="D38" s="1">
        <f>1/K33</f>
        <v>0.4725604950954147</v>
      </c>
      <c r="E38">
        <f t="shared" si="40"/>
        <v>69.314253565232804</v>
      </c>
      <c r="F38">
        <v>28.906653234394238</v>
      </c>
      <c r="G38">
        <f t="shared" si="41"/>
        <v>0.4726259924652938</v>
      </c>
    </row>
    <row r="39" spans="1:14" x14ac:dyDescent="0.25">
      <c r="A39">
        <v>3</v>
      </c>
      <c r="B39">
        <f t="shared" si="42"/>
        <v>90</v>
      </c>
      <c r="C39">
        <f t="shared" si="39"/>
        <v>1.81</v>
      </c>
      <c r="D39" s="1">
        <f>1/N33</f>
        <v>0.54839546948083429</v>
      </c>
      <c r="E39">
        <f t="shared" si="40"/>
        <v>69.701907763489814</v>
      </c>
      <c r="F39">
        <v>33.58665236515273</v>
      </c>
      <c r="G39">
        <f t="shared" si="41"/>
        <v>0.54867284536128924</v>
      </c>
    </row>
    <row r="40" spans="1:14" x14ac:dyDescent="0.25">
      <c r="A40">
        <v>4</v>
      </c>
      <c r="B40">
        <v>100</v>
      </c>
      <c r="C40">
        <f t="shared" si="39"/>
        <v>2.1</v>
      </c>
      <c r="D40" s="1">
        <f>1/E33</f>
        <v>0.64724482847931575</v>
      </c>
      <c r="E40">
        <f t="shared" si="40"/>
        <v>69.178817691461163</v>
      </c>
      <c r="F40">
        <v>39.298818655936145</v>
      </c>
      <c r="G40">
        <f t="shared" si="41"/>
        <v>0.64742790133457695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6" t="s">
        <v>88</v>
      </c>
    </row>
    <row r="47" spans="1:14" ht="18" x14ac:dyDescent="0.25">
      <c r="A47" s="27" t="s">
        <v>11</v>
      </c>
      <c r="B47" s="27" t="s">
        <v>89</v>
      </c>
      <c r="C47" s="27" t="s">
        <v>92</v>
      </c>
      <c r="D47" s="28" t="s">
        <v>90</v>
      </c>
      <c r="E47" s="28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9">
        <f>C51-$E$2</f>
        <v>50</v>
      </c>
      <c r="E48" s="4">
        <f>-O23*$D$2*B2/100/((1+$B$48*O23)^2)</f>
        <v>-7.9149366924080455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-0.95009841948712281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-0.27166474154774017</v>
      </c>
    </row>
    <row r="51" spans="1:5" x14ac:dyDescent="0.25">
      <c r="C51" s="30">
        <f>SUM(C48:C50)</f>
        <v>100</v>
      </c>
      <c r="E51" s="30">
        <f>SUM(E48:E50)</f>
        <v>-9.1366998534429076</v>
      </c>
    </row>
    <row r="53" spans="1:5" ht="18" x14ac:dyDescent="0.25">
      <c r="A53" s="27" t="s">
        <v>11</v>
      </c>
      <c r="B53" s="27" t="s">
        <v>89</v>
      </c>
      <c r="C53" s="27" t="s">
        <v>92</v>
      </c>
      <c r="D53" s="28" t="s">
        <v>90</v>
      </c>
      <c r="E53" s="28" t="s">
        <v>91</v>
      </c>
    </row>
    <row r="54" spans="1:5" x14ac:dyDescent="0.25">
      <c r="A54" s="4">
        <v>1</v>
      </c>
      <c r="B54" s="4">
        <f>B48-D48/E51</f>
        <v>5.472435430956935</v>
      </c>
      <c r="C54" s="4">
        <f>$D$2*B2/100/(1+$B$54*O23)</f>
        <v>14.473729209142419</v>
      </c>
      <c r="D54" s="29">
        <f>C57-$E$2</f>
        <v>25.253236880619497</v>
      </c>
      <c r="E54" s="4">
        <f>-O23*$D$2*B2/100/((1+$B$54*O23)^2)</f>
        <v>-1.4952708423370846</v>
      </c>
    </row>
    <row r="55" spans="1:5" x14ac:dyDescent="0.25">
      <c r="A55" s="4">
        <v>2</v>
      </c>
      <c r="C55" s="4">
        <f t="shared" ref="C55:C56" si="45">$D$2*B3/100/(1+$B$54*O24)</f>
        <v>28.802822257704378</v>
      </c>
      <c r="E55" s="4">
        <f t="shared" ref="E55:E56" si="46">-O24*$D$2*B3/100/((1+$B$54*O24)^2)</f>
        <v>-0.71080457986628187</v>
      </c>
    </row>
    <row r="56" spans="1:5" x14ac:dyDescent="0.25">
      <c r="A56" s="4">
        <v>3</v>
      </c>
      <c r="C56" s="4">
        <f t="shared" si="45"/>
        <v>31.976685413772696</v>
      </c>
      <c r="E56" s="4">
        <f t="shared" si="46"/>
        <v>-0.24900452055200961</v>
      </c>
    </row>
    <row r="57" spans="1:5" x14ac:dyDescent="0.25">
      <c r="C57" s="30">
        <f>SUM(C54:C56)</f>
        <v>75.253236880619497</v>
      </c>
      <c r="E57" s="30">
        <f>SUM(E54:E56)</f>
        <v>-2.4550799427553764</v>
      </c>
    </row>
    <row r="59" spans="1:5" ht="18" x14ac:dyDescent="0.25">
      <c r="A59" s="27" t="s">
        <v>11</v>
      </c>
      <c r="B59" s="27" t="s">
        <v>89</v>
      </c>
      <c r="C59" s="27" t="s">
        <v>92</v>
      </c>
      <c r="D59" s="28" t="s">
        <v>90</v>
      </c>
      <c r="E59" s="28" t="s">
        <v>91</v>
      </c>
    </row>
    <row r="60" spans="1:5" x14ac:dyDescent="0.25">
      <c r="A60" s="4">
        <v>1</v>
      </c>
      <c r="B60" s="4">
        <f>B54-D54/E57</f>
        <v>15.758551349560129</v>
      </c>
      <c r="C60" s="4">
        <f>$D$2*B2/100/(1+$B$60*O23)</f>
        <v>7.0170504405255745</v>
      </c>
      <c r="D60" s="29">
        <f>C63-$E$2</f>
        <v>9.5940071079716773</v>
      </c>
      <c r="E60" s="4">
        <f>-O23*$D$2*B2/100/((1+$B$60*O23)^2)</f>
        <v>-0.35145374486333492</v>
      </c>
    </row>
    <row r="61" spans="1:5" x14ac:dyDescent="0.25">
      <c r="A61" s="4">
        <v>2</v>
      </c>
      <c r="C61" s="4">
        <f t="shared" ref="C61:C62" si="47">$D$2*B3/100/(1+$B$60*O24)</f>
        <v>22.971618871285756</v>
      </c>
      <c r="E61" s="4">
        <f t="shared" ref="E61:E62" si="48">-O24*$D$2*B3/100/((1+$B$60*O24)^2)</f>
        <v>-0.45213000873613529</v>
      </c>
    </row>
    <row r="62" spans="1:5" x14ac:dyDescent="0.25">
      <c r="A62" s="4">
        <v>3</v>
      </c>
      <c r="C62" s="4">
        <f t="shared" si="47"/>
        <v>29.605337796160349</v>
      </c>
      <c r="E62" s="4">
        <f t="shared" si="48"/>
        <v>-0.21344224701746833</v>
      </c>
    </row>
    <row r="63" spans="1:5" x14ac:dyDescent="0.25">
      <c r="C63" s="30">
        <f>SUM(C60:C62)</f>
        <v>59.594007107971677</v>
      </c>
      <c r="E63" s="30">
        <f>SUM(E60:E62)</f>
        <v>-1.0170260006169385</v>
      </c>
    </row>
    <row r="65" spans="1:5" ht="18" x14ac:dyDescent="0.25">
      <c r="A65" s="27" t="s">
        <v>11</v>
      </c>
      <c r="B65" s="27" t="s">
        <v>89</v>
      </c>
      <c r="C65" s="27" t="s">
        <v>92</v>
      </c>
      <c r="D65" s="28" t="s">
        <v>90</v>
      </c>
      <c r="E65" s="28" t="s">
        <v>91</v>
      </c>
    </row>
    <row r="66" spans="1:5" x14ac:dyDescent="0.25">
      <c r="A66" s="4">
        <v>1</v>
      </c>
      <c r="B66" s="4">
        <f>B60-D60/E63</f>
        <v>25.191945483192754</v>
      </c>
      <c r="C66" s="4">
        <f>$D$2*B2/100/(1+$B$66*O23)</f>
        <v>4.7654706006725878</v>
      </c>
      <c r="D66" s="29">
        <f>C69-$E$2</f>
        <v>1.8599344062862997</v>
      </c>
      <c r="E66" s="4">
        <f>-O23*$D$2*B2/100/((1+$B$66*O23)^2)</f>
        <v>-0.16209535419747831</v>
      </c>
    </row>
    <row r="67" spans="1:5" x14ac:dyDescent="0.25">
      <c r="A67" s="4">
        <v>2</v>
      </c>
      <c r="C67" s="4">
        <f t="shared" ref="C67:C68" si="49">$D$2*B3/100/(1+$B$66*O24)</f>
        <v>19.374392249315786</v>
      </c>
      <c r="E67" s="4">
        <f t="shared" ref="E67:E68" si="50">-O24*$D$2*B3/100/((1+$B$66*O24)^2)</f>
        <v>-0.32161500664072856</v>
      </c>
    </row>
    <row r="68" spans="1:5" x14ac:dyDescent="0.25">
      <c r="A68" s="4">
        <v>3</v>
      </c>
      <c r="C68" s="4">
        <f t="shared" si="49"/>
        <v>27.720071556297924</v>
      </c>
      <c r="E68" s="4">
        <f t="shared" si="50"/>
        <v>-0.18712380370322104</v>
      </c>
    </row>
    <row r="69" spans="1:5" x14ac:dyDescent="0.25">
      <c r="C69" s="30">
        <f>SUM(C66:C68)</f>
        <v>51.8599344062863</v>
      </c>
      <c r="E69" s="30">
        <f>SUM(E66:E68)</f>
        <v>-0.67083416454142786</v>
      </c>
    </row>
    <row r="71" spans="1:5" ht="18" x14ac:dyDescent="0.25">
      <c r="A71" s="27" t="s">
        <v>11</v>
      </c>
      <c r="B71" s="27" t="s">
        <v>89</v>
      </c>
      <c r="C71" s="27" t="s">
        <v>92</v>
      </c>
      <c r="D71" s="28" t="s">
        <v>90</v>
      </c>
      <c r="E71" s="28" t="s">
        <v>91</v>
      </c>
    </row>
    <row r="72" spans="1:5" x14ac:dyDescent="0.25">
      <c r="A72" s="4">
        <v>1</v>
      </c>
      <c r="B72" s="4">
        <f>B66-D66/E69</f>
        <v>27.964515075795006</v>
      </c>
      <c r="C72" s="4">
        <f>$D$2*B2/100/(1+$B$72*O23)</f>
        <v>4.354781136096074</v>
      </c>
      <c r="D72" s="29">
        <f>C75-$E$2</f>
        <v>8.7497441238085116E-2</v>
      </c>
      <c r="E72" s="4">
        <f>-O23*$D$2*B2/100/((1+$B$72*O23)^2)</f>
        <v>-0.13536040480166134</v>
      </c>
    </row>
    <row r="73" spans="1:5" x14ac:dyDescent="0.25">
      <c r="A73" s="4">
        <v>2</v>
      </c>
      <c r="C73" s="4">
        <f t="shared" ref="C73:C74" si="51">$D$2*B3/100/(1+$B$72*O24)</f>
        <v>18.521926705749451</v>
      </c>
      <c r="E73" s="4">
        <f t="shared" ref="E73:E74" si="52">-O24*$D$2*B3/100/((1+$B$72*O24)^2)</f>
        <v>-0.29393577759006118</v>
      </c>
    </row>
    <row r="74" spans="1:5" x14ac:dyDescent="0.25">
      <c r="A74" s="4">
        <v>3</v>
      </c>
      <c r="C74" s="4">
        <f t="shared" si="51"/>
        <v>27.210789599392562</v>
      </c>
      <c r="E74" s="4">
        <f t="shared" si="52"/>
        <v>-0.18031116997345503</v>
      </c>
    </row>
    <row r="75" spans="1:5" x14ac:dyDescent="0.25">
      <c r="C75" s="30">
        <f>SUM(C72:C74)</f>
        <v>50.087497441238085</v>
      </c>
      <c r="E75" s="30">
        <f>SUM(E72:E74)</f>
        <v>-0.60960735236517749</v>
      </c>
    </row>
    <row r="77" spans="1:5" ht="18" x14ac:dyDescent="0.25">
      <c r="A77" s="27" t="s">
        <v>11</v>
      </c>
      <c r="B77" s="27" t="s">
        <v>89</v>
      </c>
      <c r="C77" s="27" t="s">
        <v>92</v>
      </c>
      <c r="D77" s="28" t="s">
        <v>90</v>
      </c>
      <c r="E77" s="28" t="s">
        <v>91</v>
      </c>
    </row>
    <row r="78" spans="1:5" x14ac:dyDescent="0.25">
      <c r="A78" s="4">
        <v>1</v>
      </c>
      <c r="B78" s="4">
        <f>B72-D72/E75</f>
        <v>28.108045892637371</v>
      </c>
      <c r="C78" s="4">
        <f>$D$2*B2/100/(1+$B$78*O23)</f>
        <v>4.3354390393192448</v>
      </c>
      <c r="D78" s="29">
        <f>C81-$E$2</f>
        <v>2.0676243559591967E-4</v>
      </c>
      <c r="E78" s="4">
        <f>-O23*$D$2*B2/100/((1+$B$78*O23)^2)</f>
        <v>-0.13416064775253955</v>
      </c>
    </row>
    <row r="79" spans="1:5" x14ac:dyDescent="0.25">
      <c r="A79" s="4">
        <v>2</v>
      </c>
      <c r="C79" s="4">
        <f t="shared" ref="C79:C80" si="53">$D$2*B3/100/(1+$B$78*O24)</f>
        <v>18.479833741931255</v>
      </c>
      <c r="E79" s="4">
        <f t="shared" ref="E79:E80" si="54">-O24*$D$2*B3/100/((1+$B$78*O24)^2)</f>
        <v>-0.29260129773610555</v>
      </c>
    </row>
    <row r="80" spans="1:5" x14ac:dyDescent="0.25">
      <c r="A80" s="4">
        <v>3</v>
      </c>
      <c r="C80" s="4">
        <f t="shared" si="53"/>
        <v>27.1849339811851</v>
      </c>
      <c r="E80" s="4">
        <f t="shared" si="54"/>
        <v>-0.17996867040610309</v>
      </c>
    </row>
    <row r="81" spans="1:5" x14ac:dyDescent="0.25">
      <c r="C81" s="30">
        <f>SUM(C78:C80)</f>
        <v>50.000206762435596</v>
      </c>
      <c r="E81" s="30">
        <f>SUM(E78:E80)</f>
        <v>-0.60673061589474819</v>
      </c>
    </row>
    <row r="83" spans="1:5" ht="18" x14ac:dyDescent="0.25">
      <c r="A83" s="27" t="s">
        <v>11</v>
      </c>
      <c r="B83" s="27" t="s">
        <v>89</v>
      </c>
      <c r="C83" s="27" t="s">
        <v>92</v>
      </c>
      <c r="D83" s="28" t="s">
        <v>90</v>
      </c>
      <c r="E83" s="28" t="s">
        <v>91</v>
      </c>
    </row>
    <row r="84" spans="1:5" x14ac:dyDescent="0.25">
      <c r="A84" s="4">
        <v>1</v>
      </c>
      <c r="B84" s="4">
        <f>B78-D78/E81</f>
        <v>28.108386673916868</v>
      </c>
      <c r="C84" s="4">
        <f>$D$2*B2/100/(1+$B$84*O23)</f>
        <v>4.335393320364175</v>
      </c>
      <c r="D84" s="31">
        <f>C87-$E$2</f>
        <v>1.1585257198021282E-9</v>
      </c>
      <c r="E84" s="4">
        <f>-O23*$D$2*B2/100/((1+$B$84*O23)^2)</f>
        <v>-0.13415781821106521</v>
      </c>
    </row>
    <row r="85" spans="1:5" x14ac:dyDescent="0.25">
      <c r="A85" s="4">
        <v>2</v>
      </c>
      <c r="C85" s="4">
        <f t="shared" ref="C85:C86" si="55">$D$2*B3/100/(1+$B$84*O24)</f>
        <v>18.479734029424659</v>
      </c>
      <c r="E85" s="4">
        <f t="shared" ref="E85:E86" si="56">-O24*$D$2*B3/100/((1+$B$84*O24)^2)</f>
        <v>-0.29259814013950319</v>
      </c>
    </row>
    <row r="86" spans="1:5" x14ac:dyDescent="0.25">
      <c r="A86" s="4">
        <v>3</v>
      </c>
      <c r="C86" s="4">
        <f t="shared" si="55"/>
        <v>27.184872651369695</v>
      </c>
      <c r="E86" s="4">
        <f t="shared" si="56"/>
        <v>-0.17996785838037649</v>
      </c>
    </row>
    <row r="87" spans="1:5" x14ac:dyDescent="0.25">
      <c r="C87" s="30">
        <f>SUM(C84:C86)</f>
        <v>50.000000001158526</v>
      </c>
      <c r="E87" s="30">
        <f>SUM(E84:E86)</f>
        <v>-0.60672381673094489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50.000000000122853</v>
      </c>
      <c r="I2" s="22">
        <f>S26</f>
        <v>49.99999999987714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Проверка_пример!D7</f>
        <v>0</v>
      </c>
      <c r="C7" s="10">
        <f>Проверка_пример!E7</f>
        <v>50.000000001158526</v>
      </c>
      <c r="D7" s="4">
        <f>B7</f>
        <v>0</v>
      </c>
      <c r="E7" s="4">
        <f>H2</f>
        <v>50.000000000122853</v>
      </c>
    </row>
    <row r="8" spans="1:15" x14ac:dyDescent="0.25">
      <c r="A8" s="4">
        <v>1</v>
      </c>
      <c r="B8" s="10">
        <f>Проверка_пример!D8</f>
        <v>100.00000000231705</v>
      </c>
      <c r="C8" s="10">
        <f>Проверка_пример!E8</f>
        <v>17.547972521085061</v>
      </c>
      <c r="D8" s="4">
        <f>I19</f>
        <v>100.00000000024571</v>
      </c>
      <c r="E8" s="4">
        <f>J19</f>
        <v>17.956808691002546</v>
      </c>
    </row>
    <row r="9" spans="1:15" x14ac:dyDescent="0.25">
      <c r="A9" s="4">
        <v>2</v>
      </c>
      <c r="B9" s="10">
        <f>Проверка_пример!D9</f>
        <v>67.547972522243583</v>
      </c>
      <c r="C9" s="10">
        <f>Проверка_пример!E9</f>
        <v>873.92907530358889</v>
      </c>
      <c r="D9" s="10">
        <f>K19</f>
        <v>67.956808691125403</v>
      </c>
      <c r="E9" s="10">
        <f>N19</f>
        <v>379.4289965769961</v>
      </c>
    </row>
    <row r="10" spans="1:15" x14ac:dyDescent="0.25">
      <c r="A10" s="4">
        <v>3</v>
      </c>
      <c r="B10" s="10">
        <f>Проверка_пример!D10</f>
        <v>823.92907530474736</v>
      </c>
      <c r="C10" s="10">
        <f>Проверка_пример!E10</f>
        <v>374.45218679888671</v>
      </c>
      <c r="D10" s="10">
        <f>M19</f>
        <v>329.42899657711894</v>
      </c>
      <c r="E10" s="10">
        <f>L19</f>
        <v>151.96034630196681</v>
      </c>
    </row>
    <row r="11" spans="1:15" x14ac:dyDescent="0.25">
      <c r="A11" s="4">
        <v>4</v>
      </c>
      <c r="B11" s="10">
        <f>Проверка_пример!D11</f>
        <v>100</v>
      </c>
      <c r="C11" s="10">
        <f>Проверка_пример!E11</f>
        <v>49.999999998841467</v>
      </c>
      <c r="D11" s="4">
        <f>B11</f>
        <v>100</v>
      </c>
      <c r="E11" s="10">
        <f>I2</f>
        <v>49.99999999987714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0.45289563863525484</v>
      </c>
      <c r="E16" s="10">
        <f>$D$16*C2</f>
        <v>0.45289563863525484</v>
      </c>
      <c r="F16" s="10">
        <f>$C$8/(E16*$B$8)</f>
        <v>0.38746172459414968</v>
      </c>
      <c r="G16" s="10">
        <f>F16*C16</f>
        <v>0.77492344918829936</v>
      </c>
      <c r="H16" s="10">
        <f>G16+1</f>
        <v>1.7749234491882993</v>
      </c>
      <c r="I16" s="10">
        <f>C16*R23</f>
        <v>10.391561432849837</v>
      </c>
      <c r="J16" s="10">
        <f>G16*R23</f>
        <v>4.0263323139980507</v>
      </c>
      <c r="K16" s="10">
        <f>H16*R23</f>
        <v>9.2221130304229693</v>
      </c>
      <c r="L16" s="10">
        <f>E23*S23</f>
        <v>64.495130702398598</v>
      </c>
      <c r="M16" s="10">
        <f>I23*S23</f>
        <v>77.86348746141212</v>
      </c>
      <c r="N16" s="10">
        <f>J23*S23</f>
        <v>105.9677067449872</v>
      </c>
      <c r="O16" s="10">
        <f>N23*S23</f>
        <v>3.8710365135140092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0.90579127727050968</v>
      </c>
      <c r="F17" s="10">
        <f t="shared" ref="F17:F18" si="2">$C$8/(E17*$B$8)</f>
        <v>0.19373086229707484</v>
      </c>
      <c r="G17" s="10">
        <f t="shared" ref="G17:G18" si="3">F17*C17</f>
        <v>0.38746172459414968</v>
      </c>
      <c r="H17" s="10">
        <f t="shared" ref="H17:H18" si="4">G17+1</f>
        <v>1.3874617245941496</v>
      </c>
      <c r="I17" s="10">
        <f t="shared" ref="I17:I18" si="5">C17*R24</f>
        <v>36.502129302751463</v>
      </c>
      <c r="J17" s="10">
        <f t="shared" ref="J17:J18" si="6">G17*R24</f>
        <v>7.0715889855013643</v>
      </c>
      <c r="K17" s="10">
        <f t="shared" ref="K17:K18" si="7">H17*R24</f>
        <v>25.322653636877096</v>
      </c>
      <c r="L17" s="10">
        <f t="shared" ref="L17:L18" si="8">E24*S24</f>
        <v>54.021337868942403</v>
      </c>
      <c r="M17" s="10">
        <f t="shared" ref="M17:M18" si="9">I24*S24</f>
        <v>130.43743668700469</v>
      </c>
      <c r="N17" s="10">
        <f t="shared" ref="N17:N18" si="10">J24*S24</f>
        <v>145.48637203562896</v>
      </c>
      <c r="O17" s="10">
        <f t="shared" ref="O17:O18" si="11">N24*S24</f>
        <v>10.629333703029193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1.3586869159057646</v>
      </c>
      <c r="F18" s="10">
        <f t="shared" si="2"/>
        <v>0.12915390819804989</v>
      </c>
      <c r="G18" s="10">
        <f t="shared" si="3"/>
        <v>0.25830781639609979</v>
      </c>
      <c r="H18" s="10">
        <f t="shared" si="4"/>
        <v>1.2583078163960999</v>
      </c>
      <c r="I18" s="10">
        <f t="shared" si="5"/>
        <v>53.106309264644409</v>
      </c>
      <c r="J18" s="10">
        <f t="shared" si="6"/>
        <v>6.8588873915031305</v>
      </c>
      <c r="K18" s="10">
        <f t="shared" si="7"/>
        <v>33.412042023825336</v>
      </c>
      <c r="L18" s="10">
        <f t="shared" si="8"/>
        <v>33.443877730625815</v>
      </c>
      <c r="M18" s="10">
        <f t="shared" si="9"/>
        <v>121.12807242870215</v>
      </c>
      <c r="N18" s="10">
        <f t="shared" si="10"/>
        <v>127.97491779637994</v>
      </c>
      <c r="O18" s="10">
        <f t="shared" si="11"/>
        <v>14.024902344897878</v>
      </c>
    </row>
    <row r="19" spans="1:19" x14ac:dyDescent="0.25">
      <c r="I19" s="11">
        <f t="shared" ref="I19:O19" si="12">SUM(I16:I18)</f>
        <v>100.00000000024571</v>
      </c>
      <c r="J19" s="13">
        <f t="shared" si="12"/>
        <v>17.956808691002546</v>
      </c>
      <c r="K19" s="13">
        <f t="shared" si="12"/>
        <v>67.956808691125403</v>
      </c>
      <c r="L19" s="13">
        <f t="shared" si="12"/>
        <v>151.96034630196681</v>
      </c>
      <c r="M19" s="13">
        <f t="shared" si="12"/>
        <v>329.42899657711894</v>
      </c>
      <c r="N19" s="13">
        <f t="shared" si="12"/>
        <v>379.4289965769961</v>
      </c>
      <c r="O19" s="13">
        <f t="shared" si="12"/>
        <v>28.525272561441081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0.64742790133457695</v>
      </c>
      <c r="C23" s="10">
        <f>$B$23*C2</f>
        <v>0.64742790133457695</v>
      </c>
      <c r="D23" s="10">
        <f>C23*$B$11/$G$2</f>
        <v>1.2948558026691537</v>
      </c>
      <c r="E23" s="10">
        <f>D23+1</f>
        <v>2.2948558026691535</v>
      </c>
      <c r="F23" s="10">
        <f>C39</f>
        <v>0.54867284536128924</v>
      </c>
      <c r="G23" s="10">
        <f>$F$23*C2</f>
        <v>0.54867284536128924</v>
      </c>
      <c r="H23" s="10">
        <f>G23*$B$10/$C$10</f>
        <v>1.2072769930601344</v>
      </c>
      <c r="I23" s="10">
        <f>H23*E23</f>
        <v>2.7705266129530166</v>
      </c>
      <c r="J23" s="10">
        <f>I23+1</f>
        <v>3.7705266129530166</v>
      </c>
      <c r="K23" s="10">
        <f>C38</f>
        <v>0.4726259924652938</v>
      </c>
      <c r="L23" s="10">
        <f>$K$23*C2</f>
        <v>0.4726259924652938</v>
      </c>
      <c r="M23" s="10">
        <f>L23*$B$9/$C$9</f>
        <v>3.6530341482520837E-2</v>
      </c>
      <c r="N23" s="10">
        <f>M23*J23</f>
        <v>0.13773862474010637</v>
      </c>
      <c r="O23" s="10">
        <f>H16/N23</f>
        <v>12.886170836519771</v>
      </c>
      <c r="P23" s="10">
        <f>$D$2*B2/100/(1+G16)</f>
        <v>18.761372506081102</v>
      </c>
      <c r="Q23" s="10">
        <f>$D$2*B2/100-P23</f>
        <v>14.538627493918895</v>
      </c>
      <c r="R23" s="10">
        <f>$D$2*B2/100/(1+$B$84*O23)</f>
        <v>5.1957807164249186</v>
      </c>
      <c r="S23" s="10">
        <f>$B$84*O23*R23</f>
        <v>28.10421928357508</v>
      </c>
    </row>
    <row r="24" spans="1:19" x14ac:dyDescent="0.25">
      <c r="A24" s="4">
        <v>2</v>
      </c>
      <c r="C24" s="10">
        <f t="shared" ref="C24:C25" si="13">$B$23*C3</f>
        <v>1.2948558026691539</v>
      </c>
      <c r="D24" s="10">
        <f t="shared" ref="D24:D25" si="14">C24*$B$11/$G$2</f>
        <v>2.5897116053383074</v>
      </c>
      <c r="E24" s="10">
        <f t="shared" ref="E24:E25" si="15">D24+1</f>
        <v>3.5897116053383074</v>
      </c>
      <c r="G24" s="10">
        <f t="shared" ref="G24:G25" si="16">$F$23*C3</f>
        <v>1.0973456907225785</v>
      </c>
      <c r="H24" s="10">
        <f t="shared" ref="H24:H25" si="17">G24*$B$10/$C$10</f>
        <v>2.4145539861202687</v>
      </c>
      <c r="I24" s="10">
        <f t="shared" ref="I24:I25" si="18">H24*E24</f>
        <v>8.6675524656917986</v>
      </c>
      <c r="J24" s="10">
        <f t="shared" ref="J24:J25" si="19">I24+1</f>
        <v>9.6675524656917986</v>
      </c>
      <c r="L24" s="10">
        <f t="shared" ref="L24:L25" si="20">$K$23*C3</f>
        <v>0.9452519849305876</v>
      </c>
      <c r="M24" s="10">
        <f t="shared" ref="M24:M25" si="21">L24*$B$9/$C$9</f>
        <v>7.3060682965041673E-2</v>
      </c>
      <c r="N24" s="10">
        <f t="shared" ref="N24:N25" si="22">M24*J24</f>
        <v>0.70631798574381544</v>
      </c>
      <c r="O24" s="12">
        <f t="shared" ref="O24" si="23">H17/N24</f>
        <v>1.9643584796060791</v>
      </c>
      <c r="P24" s="12">
        <f>$D$2*B3/100/(1+G17)</f>
        <v>24.000662079338206</v>
      </c>
      <c r="Q24" s="10">
        <f t="shared" ref="Q24:Q25" si="24">$D$2*B3/100-P24</f>
        <v>9.2993379206617917</v>
      </c>
      <c r="R24" s="10">
        <f t="shared" ref="R24:R25" si="25">$D$2*B3/100/(1+$B$84*O24)</f>
        <v>18.251064651375732</v>
      </c>
      <c r="S24" s="10">
        <f t="shared" ref="S24:S25" si="26">$B$84*O24*R24</f>
        <v>15.048935348624264</v>
      </c>
    </row>
    <row r="25" spans="1:19" x14ac:dyDescent="0.25">
      <c r="A25" s="4">
        <v>3</v>
      </c>
      <c r="C25" s="10">
        <f t="shared" si="13"/>
        <v>1.9422837040037308</v>
      </c>
      <c r="D25" s="10">
        <f t="shared" si="14"/>
        <v>3.8845674080074617</v>
      </c>
      <c r="E25" s="10">
        <f t="shared" si="15"/>
        <v>4.8845674080074613</v>
      </c>
      <c r="G25" s="10">
        <f t="shared" si="16"/>
        <v>1.6460185360838677</v>
      </c>
      <c r="H25" s="10">
        <f t="shared" si="17"/>
        <v>3.6218309791804031</v>
      </c>
      <c r="I25" s="10">
        <f t="shared" si="18"/>
        <v>17.691077558216346</v>
      </c>
      <c r="J25" s="10">
        <f t="shared" si="19"/>
        <v>18.691077558216346</v>
      </c>
      <c r="L25" s="10">
        <f t="shared" si="20"/>
        <v>1.4178779773958814</v>
      </c>
      <c r="M25" s="10">
        <f t="shared" si="21"/>
        <v>0.10959102444756251</v>
      </c>
      <c r="N25" s="10">
        <f t="shared" si="22"/>
        <v>2.0483743376337746</v>
      </c>
      <c r="O25" s="12">
        <f>H18/N25</f>
        <v>0.61429583122470777</v>
      </c>
      <c r="P25" s="12">
        <f>$D$2*B4/100/(1+G18)</f>
        <v>26.543584617999453</v>
      </c>
      <c r="Q25" s="10">
        <f t="shared" si="24"/>
        <v>6.8564153820005451</v>
      </c>
      <c r="R25" s="10">
        <f t="shared" si="25"/>
        <v>26.553154632322205</v>
      </c>
      <c r="S25" s="10">
        <f t="shared" si="26"/>
        <v>6.8468453676777932</v>
      </c>
    </row>
    <row r="26" spans="1:19" x14ac:dyDescent="0.25">
      <c r="P26" s="13">
        <f>SUM(P23:P25)</f>
        <v>69.305619203418757</v>
      </c>
      <c r="Q26" s="13">
        <f>SUM(Q23:Q25)</f>
        <v>30.694380796581232</v>
      </c>
      <c r="R26" s="23">
        <f>SUM(R23:R25)</f>
        <v>50.000000000122853</v>
      </c>
      <c r="S26" s="23">
        <f>SUM(S23:S25)</f>
        <v>49.99999999987714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0.10391561432824305</v>
      </c>
      <c r="C30" s="4">
        <f>B30*C2</f>
        <v>0.10391561432824305</v>
      </c>
      <c r="D30" s="4">
        <f>S23/$S$26</f>
        <v>0.56208438567288277</v>
      </c>
      <c r="E30" s="4">
        <f>D30*C2</f>
        <v>0.56208438567288277</v>
      </c>
      <c r="F30" s="4">
        <f>G16*R23</f>
        <v>4.0263323139980507</v>
      </c>
      <c r="G30" s="4">
        <f>F30/$F$33</f>
        <v>0.22422315586708277</v>
      </c>
      <c r="H30" s="4">
        <f>C2*G30</f>
        <v>0.22422315586708277</v>
      </c>
      <c r="I30" s="4">
        <f>J23*S23</f>
        <v>105.9677067449872</v>
      </c>
      <c r="J30" s="4">
        <f>I30/$I$33</f>
        <v>0.27928204670958395</v>
      </c>
      <c r="K30" s="4">
        <f>C2*J30</f>
        <v>0.27928204670958395</v>
      </c>
      <c r="L30" s="4">
        <f>E23*S23</f>
        <v>64.495130702398598</v>
      </c>
      <c r="M30" s="4">
        <f>L30/$L$33</f>
        <v>0.42442079313400355</v>
      </c>
      <c r="N30" s="4">
        <f>C2*M30</f>
        <v>0.42442079313400355</v>
      </c>
    </row>
    <row r="31" spans="1:19" x14ac:dyDescent="0.25">
      <c r="A31" s="4">
        <v>2</v>
      </c>
      <c r="B31" s="4">
        <f>R24/$R$26</f>
        <v>0.36502129302661773</v>
      </c>
      <c r="C31" s="4">
        <f t="shared" ref="C31" si="27">B31*C3</f>
        <v>0.73004258605323546</v>
      </c>
      <c r="D31" s="4">
        <f t="shared" ref="D31:D32" si="28">S24/$S$26</f>
        <v>0.30097870697322482</v>
      </c>
      <c r="E31" s="4">
        <f t="shared" ref="E31:E32" si="29">D31*C3</f>
        <v>0.60195741394644964</v>
      </c>
      <c r="F31" s="4">
        <f t="shared" ref="F31:F32" si="30">G17*R24</f>
        <v>7.0715889855013643</v>
      </c>
      <c r="G31" s="4">
        <f t="shared" ref="G31:G32" si="31">F31/$F$33</f>
        <v>0.39381101103141231</v>
      </c>
      <c r="H31" s="4">
        <f t="shared" ref="H31:H32" si="32">C3*G31</f>
        <v>0.78762202206282461</v>
      </c>
      <c r="I31" s="4">
        <f t="shared" ref="I31:I32" si="33">J24*S24</f>
        <v>145.48637203562896</v>
      </c>
      <c r="J31" s="4">
        <f t="shared" ref="J31:J32" si="34">I31/$I$33</f>
        <v>0.38343503882973784</v>
      </c>
      <c r="K31" s="4">
        <f t="shared" ref="K31:K32" si="35">C3*J31</f>
        <v>0.76687007765947568</v>
      </c>
      <c r="L31" s="4">
        <f t="shared" ref="L31:L32" si="36">E24*S24</f>
        <v>54.021337868942403</v>
      </c>
      <c r="M31" s="4">
        <f t="shared" ref="M31:M32" si="37">L31/$L$33</f>
        <v>0.35549628033614983</v>
      </c>
      <c r="N31" s="4">
        <f t="shared" ref="N31:N32" si="38">C3*M31</f>
        <v>0.71099256067229966</v>
      </c>
    </row>
    <row r="32" spans="1:19" x14ac:dyDescent="0.25">
      <c r="A32" s="4">
        <v>3</v>
      </c>
      <c r="B32" s="4">
        <f t="shared" ref="B32" si="39">R25/$R$26</f>
        <v>0.53106309264513929</v>
      </c>
      <c r="C32" s="4">
        <f>B32*C4</f>
        <v>1.593189277935418</v>
      </c>
      <c r="D32" s="4">
        <f t="shared" si="28"/>
        <v>0.13693690735389236</v>
      </c>
      <c r="E32" s="4">
        <f t="shared" si="29"/>
        <v>0.41081072206167707</v>
      </c>
      <c r="F32" s="4">
        <f t="shared" si="30"/>
        <v>6.8588873915031305</v>
      </c>
      <c r="G32" s="4">
        <f t="shared" si="31"/>
        <v>0.38196583310150484</v>
      </c>
      <c r="H32" s="4">
        <f t="shared" si="32"/>
        <v>1.1458974993045146</v>
      </c>
      <c r="I32" s="4">
        <f t="shared" si="33"/>
        <v>127.97491779637994</v>
      </c>
      <c r="J32" s="4">
        <f t="shared" si="34"/>
        <v>0.33728291446067821</v>
      </c>
      <c r="K32" s="4">
        <f t="shared" si="35"/>
        <v>1.0118487433820347</v>
      </c>
      <c r="L32" s="4">
        <f t="shared" si="36"/>
        <v>33.443877730625815</v>
      </c>
      <c r="M32" s="4">
        <f t="shared" si="37"/>
        <v>0.22008292652984665</v>
      </c>
      <c r="N32" s="4">
        <f t="shared" si="38"/>
        <v>0.66024877958953998</v>
      </c>
    </row>
    <row r="33" spans="1:14" x14ac:dyDescent="0.25">
      <c r="C33" s="11">
        <f>SUM(C30:C32)</f>
        <v>2.4271474783168965</v>
      </c>
      <c r="E33" s="11">
        <f>SUM(E30:E32)</f>
        <v>1.5748525216810094</v>
      </c>
      <c r="F33" s="11">
        <f>SUM(F30:F32)</f>
        <v>17.956808691002546</v>
      </c>
      <c r="H33" s="11">
        <f>SUM(H30:H32)</f>
        <v>2.1577426772344221</v>
      </c>
      <c r="I33" s="11">
        <f>SUM(I30:I32)</f>
        <v>379.4289965769961</v>
      </c>
      <c r="K33" s="11">
        <f>SUM(K30:K32)</f>
        <v>2.0580008677510944</v>
      </c>
      <c r="L33" s="11">
        <f>SUM(L30:L32)</f>
        <v>151.96034630196681</v>
      </c>
      <c r="N33" s="11">
        <f>SUM(N30:N32)</f>
        <v>1.7956621333958431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Проверка_пример!F36</f>
        <v>24.662358303425428</v>
      </c>
      <c r="C36">
        <f>$C$43*B36^2+$B$43*B36+$A$43</f>
        <v>0.40744677474290802</v>
      </c>
      <c r="D36" s="1">
        <f>1/C33</f>
        <v>0.41200627853625493</v>
      </c>
      <c r="E36" s="15">
        <f>ABS(D36-C36)/C36*100</f>
        <v>1.1190427992033751</v>
      </c>
      <c r="F36">
        <v>24.687945262837964</v>
      </c>
      <c r="G36">
        <f>$C$43*F36^2+$B$43*F36+$A$43</f>
        <v>0.407828916758468</v>
      </c>
    </row>
    <row r="37" spans="1:14" x14ac:dyDescent="0.25">
      <c r="A37">
        <v>1</v>
      </c>
      <c r="B37">
        <f>Проверка_пример!F37</f>
        <v>27.646354623720409</v>
      </c>
      <c r="C37">
        <f t="shared" ref="C37:C40" si="40">$C$43*B37^2+$B$43*B37+$A$43</f>
        <v>0.45289563863525484</v>
      </c>
      <c r="D37" s="1">
        <f>1/H33</f>
        <v>0.46344729172326499</v>
      </c>
      <c r="E37" s="15">
        <f t="shared" ref="E37:E40" si="41">ABS(D37-C37)/C37*100</f>
        <v>2.329819982326669</v>
      </c>
      <c r="F37">
        <v>27.649302703984389</v>
      </c>
      <c r="G37">
        <f t="shared" ref="G37:G40" si="42">$C$43*F37^2+$B$43*F37+$A$43</f>
        <v>0.4529414210414997</v>
      </c>
    </row>
    <row r="38" spans="1:14" x14ac:dyDescent="0.25">
      <c r="A38">
        <v>2</v>
      </c>
      <c r="B38">
        <f>Проверка_пример!F38</f>
        <v>28.906653234394238</v>
      </c>
      <c r="C38">
        <f t="shared" si="40"/>
        <v>0.4726259924652938</v>
      </c>
      <c r="D38" s="1">
        <f>1/K33</f>
        <v>0.48590844429174718</v>
      </c>
      <c r="E38" s="15">
        <f t="shared" si="41"/>
        <v>2.8103515333911191</v>
      </c>
      <c r="F38">
        <v>29.790292121010744</v>
      </c>
      <c r="G38">
        <f t="shared" si="42"/>
        <v>0.48664907167562288</v>
      </c>
    </row>
    <row r="39" spans="1:14" x14ac:dyDescent="0.25">
      <c r="A39">
        <v>3</v>
      </c>
      <c r="B39">
        <f>Проверка_пример!F39</f>
        <v>33.58665236515273</v>
      </c>
      <c r="C39">
        <f t="shared" si="40"/>
        <v>0.54867284536128924</v>
      </c>
      <c r="D39" s="1">
        <f>1/N33</f>
        <v>0.55689763759113353</v>
      </c>
      <c r="E39" s="15">
        <f t="shared" si="41"/>
        <v>1.4990339506283463</v>
      </c>
      <c r="F39">
        <v>34.07865607267059</v>
      </c>
      <c r="G39">
        <f t="shared" si="42"/>
        <v>0.55692204069864271</v>
      </c>
    </row>
    <row r="40" spans="1:14" x14ac:dyDescent="0.25">
      <c r="A40">
        <v>4</v>
      </c>
      <c r="B40">
        <f>Проверка_пример!F40</f>
        <v>39.298818655936145</v>
      </c>
      <c r="C40">
        <f t="shared" si="40"/>
        <v>0.64742790133457695</v>
      </c>
      <c r="D40" s="1">
        <f>1/E33</f>
        <v>0.63498009256929822</v>
      </c>
      <c r="E40" s="15">
        <f t="shared" si="41"/>
        <v>1.9226555944869561</v>
      </c>
      <c r="F40">
        <v>38.613143767319194</v>
      </c>
      <c r="G40">
        <f t="shared" si="42"/>
        <v>0.63522892483275806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6" t="s">
        <v>88</v>
      </c>
    </row>
    <row r="47" spans="1:14" ht="18" x14ac:dyDescent="0.25">
      <c r="A47" s="27" t="s">
        <v>11</v>
      </c>
      <c r="B47" s="27" t="s">
        <v>89</v>
      </c>
      <c r="C47" s="27" t="s">
        <v>92</v>
      </c>
      <c r="D47" s="28" t="s">
        <v>90</v>
      </c>
      <c r="E47" s="28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9">
        <f>C51-$E$2</f>
        <v>50</v>
      </c>
      <c r="E48" s="4">
        <f>-O23*$D$2*B2/100/((1+$B$48*O23)^2)</f>
        <v>-429.10948885610827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-65.413137370882424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-20.517480762905237</v>
      </c>
    </row>
    <row r="51" spans="1:5" x14ac:dyDescent="0.25">
      <c r="C51" s="30">
        <f>SUM(C48:C50)</f>
        <v>100</v>
      </c>
      <c r="E51" s="30">
        <f>SUM(E48:E50)</f>
        <v>-515.040106989896</v>
      </c>
    </row>
    <row r="53" spans="1:5" ht="18" x14ac:dyDescent="0.25">
      <c r="A53" s="27" t="s">
        <v>11</v>
      </c>
      <c r="B53" s="27" t="s">
        <v>89</v>
      </c>
      <c r="C53" s="27" t="s">
        <v>92</v>
      </c>
      <c r="D53" s="28" t="s">
        <v>90</v>
      </c>
      <c r="E53" s="28" t="s">
        <v>91</v>
      </c>
    </row>
    <row r="54" spans="1:5" x14ac:dyDescent="0.25">
      <c r="A54" s="4">
        <v>1</v>
      </c>
      <c r="B54" s="4">
        <f>B48-D48/E51</f>
        <v>9.707981829263812E-2</v>
      </c>
      <c r="C54" s="4">
        <f>$D$2*B2/100/(1+$B$54*O23)</f>
        <v>14.793509769714882</v>
      </c>
      <c r="D54" s="29">
        <f>C57-$E$2</f>
        <v>24.280528257242182</v>
      </c>
      <c r="E54" s="4">
        <f>-O23*$D$2*B2/100/((1+$B$54*O23)^2)</f>
        <v>-84.688042944036951</v>
      </c>
    </row>
    <row r="55" spans="1:5" x14ac:dyDescent="0.25">
      <c r="A55" s="4">
        <v>2</v>
      </c>
      <c r="C55" s="4">
        <f t="shared" ref="C55:C56" si="45">$D$2*B3/100/(1+$B$54*O24)</f>
        <v>27.966752486926577</v>
      </c>
      <c r="E55" s="4">
        <f t="shared" ref="E55:E56" si="46">-O24*$D$2*B3/100/((1+$B$54*O24)^2)</f>
        <v>-46.138193918631046</v>
      </c>
    </row>
    <row r="56" spans="1:5" x14ac:dyDescent="0.25">
      <c r="A56" s="4">
        <v>3</v>
      </c>
      <c r="C56" s="4">
        <f t="shared" si="45"/>
        <v>31.520266000600724</v>
      </c>
      <c r="E56" s="4">
        <f t="shared" si="46"/>
        <v>-18.27304185541221</v>
      </c>
    </row>
    <row r="57" spans="1:5" x14ac:dyDescent="0.25">
      <c r="C57" s="30">
        <f>SUM(C54:C56)</f>
        <v>74.280528257242182</v>
      </c>
      <c r="E57" s="30">
        <f>SUM(E54:E56)</f>
        <v>-149.0992787180802</v>
      </c>
    </row>
    <row r="59" spans="1:5" ht="18" x14ac:dyDescent="0.25">
      <c r="A59" s="27" t="s">
        <v>11</v>
      </c>
      <c r="B59" s="27" t="s">
        <v>89</v>
      </c>
      <c r="C59" s="27" t="s">
        <v>92</v>
      </c>
      <c r="D59" s="28" t="s">
        <v>90</v>
      </c>
      <c r="E59" s="28" t="s">
        <v>91</v>
      </c>
    </row>
    <row r="60" spans="1:5" x14ac:dyDescent="0.25">
      <c r="A60" s="4">
        <v>1</v>
      </c>
      <c r="B60" s="4">
        <f>B54-D54/E57</f>
        <v>0.25992787809547779</v>
      </c>
      <c r="C60" s="4">
        <f>$D$2*B2/100/(1+$B$60*O23)</f>
        <v>7.6560963509508833</v>
      </c>
      <c r="D60" s="29">
        <f>C63-$E$2</f>
        <v>8.5016728246400604</v>
      </c>
      <c r="E60" s="4">
        <f>-O23*$D$2*B2/100/((1+$B$60*O23)^2)</f>
        <v>-22.68268344097843</v>
      </c>
    </row>
    <row r="61" spans="1:5" x14ac:dyDescent="0.25">
      <c r="A61" s="4">
        <v>2</v>
      </c>
      <c r="C61" s="4">
        <f t="shared" ref="C61:C62" si="47">$D$2*B3/100/(1+$B$60*O24)</f>
        <v>22.044344422236914</v>
      </c>
      <c r="E61" s="4">
        <f t="shared" ref="E61:E62" si="48">-O24*$D$2*B3/100/((1+$B$60*O24)^2)</f>
        <v>-28.666250268455954</v>
      </c>
    </row>
    <row r="62" spans="1:5" x14ac:dyDescent="0.25">
      <c r="A62" s="4">
        <v>3</v>
      </c>
      <c r="C62" s="4">
        <f t="shared" si="47"/>
        <v>28.801232051452264</v>
      </c>
      <c r="E62" s="4">
        <f t="shared" si="48"/>
        <v>-15.256441000059306</v>
      </c>
    </row>
    <row r="63" spans="1:5" x14ac:dyDescent="0.25">
      <c r="C63" s="30">
        <f>SUM(C60:C62)</f>
        <v>58.50167282464006</v>
      </c>
      <c r="E63" s="30">
        <f>SUM(E60:E62)</f>
        <v>-66.605374709493688</v>
      </c>
    </row>
    <row r="65" spans="1:5" ht="18" x14ac:dyDescent="0.25">
      <c r="A65" s="27" t="s">
        <v>11</v>
      </c>
      <c r="B65" s="27" t="s">
        <v>89</v>
      </c>
      <c r="C65" s="27" t="s">
        <v>92</v>
      </c>
      <c r="D65" s="28" t="s">
        <v>90</v>
      </c>
      <c r="E65" s="28" t="s">
        <v>91</v>
      </c>
    </row>
    <row r="66" spans="1:5" x14ac:dyDescent="0.25">
      <c r="A66" s="4">
        <v>1</v>
      </c>
      <c r="B66" s="4">
        <f>B60-D60/E63</f>
        <v>0.38757032229342725</v>
      </c>
      <c r="C66" s="4">
        <f>$D$2*B2/100/(1+$B$66*O23)</f>
        <v>5.5552799378225037</v>
      </c>
      <c r="D66" s="29">
        <f>C69-$E$2</f>
        <v>1.4386724805480071</v>
      </c>
      <c r="E66" s="4">
        <f>-O23*$D$2*B2/100/((1+$B$66*O23)^2)</f>
        <v>-11.942398205285281</v>
      </c>
    </row>
    <row r="67" spans="1:5" x14ac:dyDescent="0.25">
      <c r="A67" s="4">
        <v>2</v>
      </c>
      <c r="C67" s="4">
        <f t="shared" ref="C67:C68" si="49">$D$2*B3/100/(1+$B$66*O24)</f>
        <v>18.906199174160005</v>
      </c>
      <c r="E67" s="4">
        <f t="shared" ref="E67:E68" si="50">-O24*$D$2*B3/100/((1+$B$66*O24)^2)</f>
        <v>-21.085551763432502</v>
      </c>
    </row>
    <row r="68" spans="1:5" x14ac:dyDescent="0.25">
      <c r="A68" s="4">
        <v>3</v>
      </c>
      <c r="C68" s="4">
        <f t="shared" si="49"/>
        <v>26.977193368565498</v>
      </c>
      <c r="E68" s="4">
        <f t="shared" si="50"/>
        <v>-13.385192798771264</v>
      </c>
    </row>
    <row r="69" spans="1:5" x14ac:dyDescent="0.25">
      <c r="C69" s="30">
        <f>SUM(C66:C68)</f>
        <v>51.438672480548007</v>
      </c>
      <c r="E69" s="30">
        <f>SUM(E66:E68)</f>
        <v>-46.413142767489049</v>
      </c>
    </row>
    <row r="71" spans="1:5" ht="18" x14ac:dyDescent="0.25">
      <c r="A71" s="27" t="s">
        <v>11</v>
      </c>
      <c r="B71" s="27" t="s">
        <v>89</v>
      </c>
      <c r="C71" s="27" t="s">
        <v>92</v>
      </c>
      <c r="D71" s="28" t="s">
        <v>90</v>
      </c>
      <c r="E71" s="28" t="s">
        <v>91</v>
      </c>
    </row>
    <row r="72" spans="1:5" x14ac:dyDescent="0.25">
      <c r="A72" s="4">
        <v>1</v>
      </c>
      <c r="B72" s="4">
        <f>B66-D66/E69</f>
        <v>0.41856741481429294</v>
      </c>
      <c r="C72" s="4">
        <f>$D$2*B2/100/(1+$B$72*O23)</f>
        <v>5.2082264464948276</v>
      </c>
      <c r="D72" s="29">
        <f>C75-$E$2</f>
        <v>5.1250311704563956E-2</v>
      </c>
      <c r="E72" s="4">
        <f>-O23*$D$2*B2/100/((1+$B$72*O23)^2)</f>
        <v>-10.496859110832409</v>
      </c>
    </row>
    <row r="73" spans="1:5" x14ac:dyDescent="0.25">
      <c r="A73" s="4">
        <v>2</v>
      </c>
      <c r="C73" s="4">
        <f t="shared" ref="C73:C74" si="51">$D$2*B3/100/(1+$B$72*O24)</f>
        <v>18.274448125770704</v>
      </c>
      <c r="E73" s="4">
        <f t="shared" ref="E73:E74" si="52">-O24*$D$2*B3/100/((1+$B$72*O24)^2)</f>
        <v>-19.699946800835473</v>
      </c>
    </row>
    <row r="74" spans="1:5" x14ac:dyDescent="0.25">
      <c r="A74" s="4">
        <v>3</v>
      </c>
      <c r="C74" s="4">
        <f t="shared" si="51"/>
        <v>26.56857573943903</v>
      </c>
      <c r="E74" s="4">
        <f t="shared" si="52"/>
        <v>-12.982778538934662</v>
      </c>
    </row>
    <row r="75" spans="1:5" x14ac:dyDescent="0.25">
      <c r="C75" s="30">
        <f>SUM(C72:C74)</f>
        <v>50.051250311704564</v>
      </c>
      <c r="E75" s="30">
        <f>SUM(E72:E74)</f>
        <v>-43.17958445060254</v>
      </c>
    </row>
    <row r="77" spans="1:5" ht="18" x14ac:dyDescent="0.25">
      <c r="A77" s="27" t="s">
        <v>11</v>
      </c>
      <c r="B77" s="27" t="s">
        <v>89</v>
      </c>
      <c r="C77" s="27" t="s">
        <v>92</v>
      </c>
      <c r="D77" s="28" t="s">
        <v>90</v>
      </c>
      <c r="E77" s="28" t="s">
        <v>91</v>
      </c>
    </row>
    <row r="78" spans="1:5" x14ac:dyDescent="0.25">
      <c r="A78" s="4">
        <v>1</v>
      </c>
      <c r="B78" s="4">
        <f>B72-D72/E75</f>
        <v>0.41975432553510345</v>
      </c>
      <c r="C78" s="4">
        <f>$D$2*B2/100/(1+$B$78*O23)</f>
        <v>5.1957973441006917</v>
      </c>
      <c r="D78" s="29">
        <f>C81-$E$2</f>
        <v>6.8543311442681443E-5</v>
      </c>
      <c r="E78" s="4">
        <f>-O23*$D$2*B2/100/((1+$B$78*O23)^2)</f>
        <v>-10.446818713018425</v>
      </c>
    </row>
    <row r="79" spans="1:5" x14ac:dyDescent="0.25">
      <c r="A79" s="4">
        <v>2</v>
      </c>
      <c r="C79" s="4">
        <f t="shared" ref="C79:C80" si="53">$D$2*B3/100/(1+$B$78*O24)</f>
        <v>18.251095926751958</v>
      </c>
      <c r="E79" s="4">
        <f t="shared" ref="E79:E80" si="54">-O24*$D$2*B3/100/((1+$B$78*O24)^2)</f>
        <v>-19.649631393931045</v>
      </c>
    </row>
    <row r="80" spans="1:5" x14ac:dyDescent="0.25">
      <c r="A80" s="4">
        <v>3</v>
      </c>
      <c r="C80" s="4">
        <f t="shared" si="53"/>
        <v>26.553175272458798</v>
      </c>
      <c r="E80" s="4">
        <f t="shared" si="54"/>
        <v>-12.96773197367402</v>
      </c>
    </row>
    <row r="81" spans="1:5" x14ac:dyDescent="0.25">
      <c r="C81" s="30">
        <f>SUM(C78:C80)</f>
        <v>50.000068543311443</v>
      </c>
      <c r="E81" s="30">
        <f>SUM(E78:E80)</f>
        <v>-43.064182080623489</v>
      </c>
    </row>
    <row r="83" spans="1:5" ht="18" x14ac:dyDescent="0.25">
      <c r="A83" s="27" t="s">
        <v>11</v>
      </c>
      <c r="B83" s="27" t="s">
        <v>89</v>
      </c>
      <c r="C83" s="27" t="s">
        <v>92</v>
      </c>
      <c r="D83" s="28" t="s">
        <v>90</v>
      </c>
      <c r="E83" s="28" t="s">
        <v>91</v>
      </c>
    </row>
    <row r="84" spans="1:5" x14ac:dyDescent="0.25">
      <c r="A84" s="4">
        <v>1</v>
      </c>
      <c r="B84" s="4">
        <f>B78-D78/E81</f>
        <v>0.41975591718988781</v>
      </c>
      <c r="C84" s="4">
        <f>$D$2*B2/100/(1+$B$84*O23)</f>
        <v>5.1957807164249186</v>
      </c>
      <c r="D84" s="31">
        <f>C87-$E$2</f>
        <v>1.2285283901292132E-10</v>
      </c>
      <c r="E84" s="4">
        <f>-O23*$D$2*B2/100/((1+$B$84*O23)^2)</f>
        <v>-10.446751848964663</v>
      </c>
    </row>
    <row r="85" spans="1:5" x14ac:dyDescent="0.25">
      <c r="A85" s="4">
        <v>2</v>
      </c>
      <c r="C85" s="4">
        <f t="shared" ref="C85:C86" si="55">$D$2*B3/100/(1+$B$84*O24)</f>
        <v>18.251064651375732</v>
      </c>
      <c r="E85" s="4">
        <f t="shared" ref="E85:E86" si="56">-O24*$D$2*B3/100/((1+$B$84*O24)^2)</f>
        <v>-19.649564050129833</v>
      </c>
    </row>
    <row r="86" spans="1:5" x14ac:dyDescent="0.25">
      <c r="A86" s="4">
        <v>3</v>
      </c>
      <c r="C86" s="4">
        <f t="shared" si="55"/>
        <v>26.553154632322205</v>
      </c>
      <c r="E86" s="4">
        <f t="shared" si="56"/>
        <v>-12.967711813700495</v>
      </c>
    </row>
    <row r="87" spans="1:5" x14ac:dyDescent="0.25">
      <c r="C87" s="30">
        <f>SUM(C84:C86)</f>
        <v>50.000000000122853</v>
      </c>
      <c r="E87" s="30">
        <f>SUM(E84:E86)</f>
        <v>-43.064027712794989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50.000000000115108</v>
      </c>
      <c r="I2" s="22">
        <f>S26</f>
        <v>49.999999999884885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Лист3!D7</f>
        <v>0</v>
      </c>
      <c r="C7" s="10">
        <f>Лист3!E7</f>
        <v>50.000000000122853</v>
      </c>
      <c r="D7" s="4">
        <f>B7</f>
        <v>0</v>
      </c>
      <c r="E7" s="4">
        <f>H2</f>
        <v>50.000000000115108</v>
      </c>
    </row>
    <row r="8" spans="1:15" x14ac:dyDescent="0.25">
      <c r="A8" s="4">
        <v>1</v>
      </c>
      <c r="B8" s="10">
        <f>Лист3!D8</f>
        <v>100.00000000024571</v>
      </c>
      <c r="C8" s="10">
        <f>Лист3!E8</f>
        <v>17.956808691002546</v>
      </c>
      <c r="D8" s="4">
        <f>I19</f>
        <v>100.00000000023022</v>
      </c>
      <c r="E8" s="4">
        <f>J19</f>
        <v>17.815288867406835</v>
      </c>
    </row>
    <row r="9" spans="1:15" x14ac:dyDescent="0.25">
      <c r="A9" s="4">
        <v>2</v>
      </c>
      <c r="B9" s="10">
        <f>Лист3!D9</f>
        <v>67.956808691125403</v>
      </c>
      <c r="C9" s="10">
        <f>Лист3!E9</f>
        <v>379.4289965769961</v>
      </c>
      <c r="D9" s="10">
        <f>K19</f>
        <v>67.815288867521943</v>
      </c>
      <c r="E9" s="10">
        <f>N19</f>
        <v>374.86047291311911</v>
      </c>
    </row>
    <row r="10" spans="1:15" x14ac:dyDescent="0.25">
      <c r="A10" s="4">
        <v>3</v>
      </c>
      <c r="B10" s="10">
        <f>Лист3!D10</f>
        <v>329.42899657711894</v>
      </c>
      <c r="C10" s="10">
        <f>Лист3!E10</f>
        <v>151.96034630196681</v>
      </c>
      <c r="D10" s="10">
        <f>M19</f>
        <v>324.86047291323428</v>
      </c>
      <c r="E10" s="10">
        <f>L19</f>
        <v>149.77227874078039</v>
      </c>
    </row>
    <row r="11" spans="1:15" x14ac:dyDescent="0.25">
      <c r="A11" s="4">
        <v>4</v>
      </c>
      <c r="B11" s="10">
        <f>Лист3!D11</f>
        <v>100</v>
      </c>
      <c r="C11" s="10">
        <f>Лист3!E11</f>
        <v>49.99999999987714</v>
      </c>
      <c r="D11" s="4">
        <f>B11</f>
        <v>100</v>
      </c>
      <c r="E11" s="10">
        <f>I2</f>
        <v>49.999999999884885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0.46744877659218931</v>
      </c>
      <c r="E16" s="10">
        <f>$D$16*C2</f>
        <v>0.46744877659218931</v>
      </c>
      <c r="F16" s="10">
        <f>$C$8/(E16*$B$8)</f>
        <v>0.38414494999575677</v>
      </c>
      <c r="G16" s="10">
        <f>F16*C16</f>
        <v>0.76828989999151354</v>
      </c>
      <c r="H16" s="10">
        <f>G16+1</f>
        <v>1.7682898999915135</v>
      </c>
      <c r="I16" s="10">
        <f>C16*R23</f>
        <v>10.441901238131509</v>
      </c>
      <c r="J16" s="10">
        <f>G16*R23</f>
        <v>4.0112036289826589</v>
      </c>
      <c r="K16" s="10">
        <f>H16*R23</f>
        <v>9.2321542480484133</v>
      </c>
      <c r="L16" s="10">
        <f>E23*S23</f>
        <v>63.636845247744702</v>
      </c>
      <c r="M16" s="10">
        <f>I23*S23</f>
        <v>76.89148358785323</v>
      </c>
      <c r="N16" s="10">
        <f>J23*S23</f>
        <v>104.97053296878748</v>
      </c>
      <c r="O16" s="10">
        <f>N23*S23</f>
        <v>9.1766444148935964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0.93489755318437862</v>
      </c>
      <c r="F17" s="10">
        <f t="shared" ref="F17:F18" si="2">$C$8/(E17*$B$8)</f>
        <v>0.19207247499787838</v>
      </c>
      <c r="G17" s="10">
        <f t="shared" ref="G17:G18" si="3">F17*C17</f>
        <v>0.38414494999575677</v>
      </c>
      <c r="H17" s="10">
        <f t="shared" ref="H17:H18" si="4">G17+1</f>
        <v>1.3841449499957568</v>
      </c>
      <c r="I17" s="10">
        <f t="shared" ref="I17:I18" si="5">C17*R24</f>
        <v>36.491248132604547</v>
      </c>
      <c r="J17" s="10">
        <f t="shared" ref="J17:J18" si="6">G17*R24</f>
        <v>7.008964344591063</v>
      </c>
      <c r="K17" s="10">
        <f t="shared" ref="K17:K18" si="7">H17*R24</f>
        <v>25.254588410893337</v>
      </c>
      <c r="L17" s="10">
        <f t="shared" ref="L17:L18" si="8">E24*S24</f>
        <v>53.182477714530691</v>
      </c>
      <c r="M17" s="10">
        <f t="shared" ref="M17:M18" si="9">I24*S24</f>
        <v>128.51924373146491</v>
      </c>
      <c r="N17" s="10">
        <f t="shared" ref="N17:N18" si="10">J24*S24</f>
        <v>143.57361966516262</v>
      </c>
      <c r="O17" s="10">
        <f t="shared" ref="O17:O18" si="11">N24*S24</f>
        <v>25.102741079120403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1.4023463297765679</v>
      </c>
      <c r="F18" s="10">
        <f t="shared" si="2"/>
        <v>0.12804831666525229</v>
      </c>
      <c r="G18" s="10">
        <f t="shared" si="3"/>
        <v>0.25609663333050459</v>
      </c>
      <c r="H18" s="10">
        <f t="shared" si="4"/>
        <v>1.2560966333305046</v>
      </c>
      <c r="I18" s="10">
        <f t="shared" si="5"/>
        <v>53.066850629494162</v>
      </c>
      <c r="J18" s="10">
        <f t="shared" si="6"/>
        <v>6.7951208938331114</v>
      </c>
      <c r="K18" s="10">
        <f t="shared" si="7"/>
        <v>33.328546208580192</v>
      </c>
      <c r="L18" s="10">
        <f t="shared" si="8"/>
        <v>32.952955778505007</v>
      </c>
      <c r="M18" s="10">
        <f t="shared" si="9"/>
        <v>119.44974559391612</v>
      </c>
      <c r="N18" s="10">
        <f t="shared" si="10"/>
        <v>126.31632027916905</v>
      </c>
      <c r="O18" s="10">
        <f t="shared" si="11"/>
        <v>33.128152888708826</v>
      </c>
    </row>
    <row r="19" spans="1:19" x14ac:dyDescent="0.25">
      <c r="I19" s="11">
        <f t="shared" ref="I19:O19" si="12">SUM(I16:I18)</f>
        <v>100.00000000023022</v>
      </c>
      <c r="J19" s="13">
        <f t="shared" si="12"/>
        <v>17.815288867406835</v>
      </c>
      <c r="K19" s="13">
        <f t="shared" si="12"/>
        <v>67.815288867521943</v>
      </c>
      <c r="L19" s="13">
        <f t="shared" si="12"/>
        <v>149.77227874078039</v>
      </c>
      <c r="M19" s="13">
        <f t="shared" si="12"/>
        <v>324.86047291323428</v>
      </c>
      <c r="N19" s="13">
        <f t="shared" si="12"/>
        <v>374.86047291311911</v>
      </c>
      <c r="O19" s="13">
        <f t="shared" si="12"/>
        <v>67.407538382722834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0.6331730712179009</v>
      </c>
      <c r="D23" s="10">
        <f>C23*$B$11/$G$2</f>
        <v>1.2663461424358018</v>
      </c>
      <c r="E23" s="10">
        <f>D23+1</f>
        <v>2.2663461424358018</v>
      </c>
      <c r="F23" s="10">
        <f>C39</f>
        <v>0.55736289077983492</v>
      </c>
      <c r="G23" s="10">
        <f>$F$23*C2</f>
        <v>0.55736289077983492</v>
      </c>
      <c r="H23" s="10">
        <f>G23*$B$10/$C$10</f>
        <v>1.208285597573338</v>
      </c>
      <c r="I23" s="10">
        <f>H23*E23</f>
        <v>2.7383934030210719</v>
      </c>
      <c r="J23" s="10">
        <f>I23+1</f>
        <v>3.7383934030210719</v>
      </c>
      <c r="K23" s="10">
        <f>C38</f>
        <v>0.48810588376093489</v>
      </c>
      <c r="L23" s="10">
        <f>$K$23*C2</f>
        <v>0.48810588376093489</v>
      </c>
      <c r="M23" s="10">
        <f>L23*$B$9/$C$9</f>
        <v>8.7421147205399355E-2</v>
      </c>
      <c r="N23" s="10">
        <f>M23*J23</f>
        <v>0.32681463999719895</v>
      </c>
      <c r="O23" s="10">
        <f>H16/N23</f>
        <v>5.4106814186985908</v>
      </c>
      <c r="P23" s="10">
        <f>$D$2*B2/100/(1+G16)</f>
        <v>18.831753775305629</v>
      </c>
      <c r="Q23" s="10">
        <f>$D$2*B2/100-P23</f>
        <v>14.468246224694369</v>
      </c>
      <c r="R23" s="10">
        <f>$D$2*B2/100/(1+$B$84*O23)</f>
        <v>5.2209506190657544</v>
      </c>
      <c r="S23" s="10">
        <f>$B$84*O23*R23</f>
        <v>28.07904938093424</v>
      </c>
    </row>
    <row r="24" spans="1:19" x14ac:dyDescent="0.25">
      <c r="A24" s="4">
        <v>2</v>
      </c>
      <c r="C24" s="10">
        <f t="shared" ref="C24:C25" si="13">$B$23*C3</f>
        <v>1.2663461424358018</v>
      </c>
      <c r="D24" s="10">
        <f t="shared" ref="D24:D25" si="14">C24*$B$11/$G$2</f>
        <v>2.5326922848716036</v>
      </c>
      <c r="E24" s="10">
        <f t="shared" ref="E24:E25" si="15">D24+1</f>
        <v>3.5326922848716036</v>
      </c>
      <c r="G24" s="10">
        <f t="shared" ref="G24:G25" si="16">$F$23*C3</f>
        <v>1.1147257815596698</v>
      </c>
      <c r="H24" s="10">
        <f t="shared" ref="H24:H25" si="17">G24*$B$10/$C$10</f>
        <v>2.416571195146676</v>
      </c>
      <c r="I24" s="10">
        <f t="shared" ref="I24:I25" si="18">H24*E24</f>
        <v>8.5370024169376126</v>
      </c>
      <c r="J24" s="10">
        <f t="shared" ref="J24:J25" si="19">I24+1</f>
        <v>9.5370024169376126</v>
      </c>
      <c r="L24" s="10">
        <f t="shared" ref="L24:L25" si="20">$K$23*C3</f>
        <v>0.97621176752186978</v>
      </c>
      <c r="M24" s="10">
        <f t="shared" ref="M24:M25" si="21">L24*$B$9/$C$9</f>
        <v>0.17484229441079871</v>
      </c>
      <c r="N24" s="10">
        <f t="shared" ref="N24:N25" si="22">M24*J24</f>
        <v>1.667471384378705</v>
      </c>
      <c r="O24" s="12">
        <f t="shared" ref="O24" si="23">H17/N24</f>
        <v>0.83008617896701431</v>
      </c>
      <c r="P24" s="12">
        <f>$D$2*B3/100/(1+G17)</f>
        <v>24.058173965163174</v>
      </c>
      <c r="Q24" s="10">
        <f t="shared" ref="Q24:Q25" si="24">$D$2*B3/100-P24</f>
        <v>9.2418260348368229</v>
      </c>
      <c r="R24" s="10">
        <f t="shared" ref="R24:R25" si="25">$D$2*B3/100/(1+$B$84*O24)</f>
        <v>18.245624066302273</v>
      </c>
      <c r="S24" s="10">
        <f t="shared" ref="S24:S25" si="26">$B$84*O24*R24</f>
        <v>15.054375933697724</v>
      </c>
    </row>
    <row r="25" spans="1:19" x14ac:dyDescent="0.25">
      <c r="A25" s="4">
        <v>3</v>
      </c>
      <c r="C25" s="10">
        <f t="shared" si="13"/>
        <v>1.8995192136537027</v>
      </c>
      <c r="D25" s="10">
        <f t="shared" si="14"/>
        <v>3.7990384273074058</v>
      </c>
      <c r="E25" s="10">
        <f t="shared" si="15"/>
        <v>4.7990384273074058</v>
      </c>
      <c r="G25" s="10">
        <f t="shared" si="16"/>
        <v>1.6720886723395048</v>
      </c>
      <c r="H25" s="10">
        <f t="shared" si="17"/>
        <v>3.6248567927200139</v>
      </c>
      <c r="I25" s="10">
        <f t="shared" si="18"/>
        <v>17.395827041749623</v>
      </c>
      <c r="J25" s="10">
        <f t="shared" si="19"/>
        <v>18.395827041749623</v>
      </c>
      <c r="L25" s="10">
        <f t="shared" si="20"/>
        <v>1.4643176512828047</v>
      </c>
      <c r="M25" s="10">
        <f t="shared" si="21"/>
        <v>0.26226344161619808</v>
      </c>
      <c r="N25" s="10">
        <f t="shared" si="22"/>
        <v>4.8245529113455801</v>
      </c>
      <c r="O25" s="12">
        <f>H18/N25</f>
        <v>0.26035503318382636</v>
      </c>
      <c r="P25" s="12">
        <f>$D$2*B4/100/(1+G18)</f>
        <v>26.590310899441587</v>
      </c>
      <c r="Q25" s="10">
        <f t="shared" si="24"/>
        <v>6.8096891005584119</v>
      </c>
      <c r="R25" s="10">
        <f t="shared" si="25"/>
        <v>26.533425314747081</v>
      </c>
      <c r="S25" s="10">
        <f t="shared" si="26"/>
        <v>6.8665746852529184</v>
      </c>
    </row>
    <row r="26" spans="1:19" x14ac:dyDescent="0.25">
      <c r="P26" s="13">
        <f>SUM(P23:P25)</f>
        <v>69.480238639910397</v>
      </c>
      <c r="Q26" s="13">
        <f>SUM(Q23:Q25)</f>
        <v>30.519761360089603</v>
      </c>
      <c r="R26" s="23">
        <f>SUM(R23:R25)</f>
        <v>50.000000000115108</v>
      </c>
      <c r="S26" s="23">
        <f>SUM(S23:S25)</f>
        <v>49.999999999884885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0.10441901238107471</v>
      </c>
      <c r="C30" s="4">
        <f>B30*C2</f>
        <v>0.10441901238107471</v>
      </c>
      <c r="D30" s="4">
        <f>S23/$S$26</f>
        <v>0.56158098761997777</v>
      </c>
      <c r="E30" s="4">
        <f>D30*C2</f>
        <v>0.56158098761997777</v>
      </c>
      <c r="F30" s="4">
        <f>G16*R23</f>
        <v>4.0112036289826589</v>
      </c>
      <c r="G30" s="4">
        <f>F30/$F$33</f>
        <v>0.2251551270841966</v>
      </c>
      <c r="H30" s="4">
        <f>C2*G30</f>
        <v>0.2251551270841966</v>
      </c>
      <c r="I30" s="4">
        <f>J23*S23</f>
        <v>104.97053296878748</v>
      </c>
      <c r="J30" s="4">
        <f>I30/$I$33</f>
        <v>0.28002561100411449</v>
      </c>
      <c r="K30" s="4">
        <f>C2*J30</f>
        <v>0.28002561100411449</v>
      </c>
      <c r="L30" s="4">
        <f>E23*S23</f>
        <v>63.636845247744702</v>
      </c>
      <c r="M30" s="4">
        <f>L30/$L$33</f>
        <v>0.42489067925503554</v>
      </c>
      <c r="N30" s="4">
        <f>C2*M30</f>
        <v>0.42489067925503554</v>
      </c>
    </row>
    <row r="31" spans="1:19" x14ac:dyDescent="0.25">
      <c r="A31" s="4">
        <v>2</v>
      </c>
      <c r="B31" s="4">
        <f>R24/$R$26</f>
        <v>0.36491248132520537</v>
      </c>
      <c r="C31" s="4">
        <f t="shared" ref="C31" si="27">B31*C3</f>
        <v>0.72982496265041075</v>
      </c>
      <c r="D31" s="4">
        <f t="shared" ref="D31:D32" si="28">S24/$S$26</f>
        <v>0.30108751867464767</v>
      </c>
      <c r="E31" s="4">
        <f t="shared" ref="E31:E32" si="29">D31*C3</f>
        <v>0.60217503734929534</v>
      </c>
      <c r="F31" s="4">
        <f t="shared" ref="F31:F32" si="30">G17*R24</f>
        <v>7.008964344591063</v>
      </c>
      <c r="G31" s="4">
        <f t="shared" ref="G31:G32" si="31">F31/$F$33</f>
        <v>0.39342411996552018</v>
      </c>
      <c r="H31" s="4">
        <f t="shared" ref="H31:H32" si="32">C3*G31</f>
        <v>0.78684823993104036</v>
      </c>
      <c r="I31" s="4">
        <f t="shared" ref="I31:I32" si="33">J24*S24</f>
        <v>143.57361966516262</v>
      </c>
      <c r="J31" s="4">
        <f t="shared" ref="J31:J32" si="34">I31/$I$33</f>
        <v>0.38300549148172919</v>
      </c>
      <c r="K31" s="4">
        <f t="shared" ref="K31:K32" si="35">C3*J31</f>
        <v>0.76601098296345838</v>
      </c>
      <c r="L31" s="4">
        <f t="shared" ref="L31:L32" si="36">E24*S24</f>
        <v>53.182477714530691</v>
      </c>
      <c r="M31" s="4">
        <f t="shared" ref="M31:M32" si="37">L31/$L$33</f>
        <v>0.35508892674709652</v>
      </c>
      <c r="N31" s="4">
        <f t="shared" ref="N31:N32" si="38">C3*M31</f>
        <v>0.71017785349419305</v>
      </c>
    </row>
    <row r="32" spans="1:19" x14ac:dyDescent="0.25">
      <c r="A32" s="4">
        <v>3</v>
      </c>
      <c r="B32" s="4">
        <f t="shared" ref="B32" si="39">R25/$R$26</f>
        <v>0.53066850629371998</v>
      </c>
      <c r="C32" s="4">
        <f>B32*C4</f>
        <v>1.5920055188811599</v>
      </c>
      <c r="D32" s="4">
        <f t="shared" si="28"/>
        <v>0.13733149370537454</v>
      </c>
      <c r="E32" s="4">
        <f t="shared" si="29"/>
        <v>0.41199448111612358</v>
      </c>
      <c r="F32" s="4">
        <f t="shared" si="30"/>
        <v>6.7951208938331114</v>
      </c>
      <c r="G32" s="4">
        <f t="shared" si="31"/>
        <v>0.3814207529502831</v>
      </c>
      <c r="H32" s="4">
        <f t="shared" si="32"/>
        <v>1.1442622588508493</v>
      </c>
      <c r="I32" s="4">
        <f t="shared" si="33"/>
        <v>126.31632027916905</v>
      </c>
      <c r="J32" s="4">
        <f t="shared" si="34"/>
        <v>0.33696889751415643</v>
      </c>
      <c r="K32" s="4">
        <f t="shared" si="35"/>
        <v>1.0109066925424692</v>
      </c>
      <c r="L32" s="4">
        <f t="shared" si="36"/>
        <v>32.952955778505007</v>
      </c>
      <c r="M32" s="4">
        <f t="shared" si="37"/>
        <v>0.22002039399786796</v>
      </c>
      <c r="N32" s="4">
        <f t="shared" si="38"/>
        <v>0.66006118199360386</v>
      </c>
    </row>
    <row r="33" spans="1:14" x14ac:dyDescent="0.25">
      <c r="C33" s="11">
        <f>SUM(C30:C32)</f>
        <v>2.4262494939126453</v>
      </c>
      <c r="E33" s="11">
        <f>SUM(E30:E32)</f>
        <v>1.5757505060853967</v>
      </c>
      <c r="F33" s="11">
        <f>SUM(F30:F32)</f>
        <v>17.815288867406835</v>
      </c>
      <c r="H33" s="11">
        <f>SUM(H30:H32)</f>
        <v>2.1562656258660864</v>
      </c>
      <c r="I33" s="11">
        <f>SUM(I30:I32)</f>
        <v>374.86047291311911</v>
      </c>
      <c r="K33" s="11">
        <f>SUM(K30:K32)</f>
        <v>2.0569432865100419</v>
      </c>
      <c r="L33" s="11">
        <f>SUM(L30:L32)</f>
        <v>149.77227874078039</v>
      </c>
      <c r="N33" s="11">
        <f>SUM(N30:N32)</f>
        <v>1.7951297147428327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0.41215876706371568</v>
      </c>
      <c r="E36" s="15">
        <f>ABS(D36-C36)/C36*100</f>
        <v>0.46992463030961745</v>
      </c>
      <c r="F36">
        <v>25.106906957110269</v>
      </c>
      <c r="G36">
        <f>$C$43*F36^2+$B$43*F36+$A$43</f>
        <v>0.4141047472664019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0.46376475514158405</v>
      </c>
      <c r="E37" s="15">
        <f t="shared" ref="E37:E40" si="40">ABS(D37-C37)/C37*100</f>
        <v>0.78811233125105884</v>
      </c>
      <c r="F37">
        <v>28.577908892524576</v>
      </c>
      <c r="G37">
        <f>$C$43*F37^2+$B$43*F37+$A$43</f>
        <v>0.46744877659218931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0.48615827502792847</v>
      </c>
      <c r="E38" s="15">
        <f t="shared" si="40"/>
        <v>0.39901357426789902</v>
      </c>
      <c r="F38">
        <v>29.881530015450686</v>
      </c>
      <c r="G38">
        <f t="shared" ref="G38:G40" si="42">$C$43*F38^2+$B$43*F38+$A$43</f>
        <v>0.48810588376093489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0.55706280821230703</v>
      </c>
      <c r="E39" s="15">
        <f t="shared" si="40"/>
        <v>5.3839710625160561E-2</v>
      </c>
      <c r="F39">
        <v>34.104868514244458</v>
      </c>
      <c r="G39">
        <f t="shared" si="42"/>
        <v>0.55736289077983492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0.63461823184450605</v>
      </c>
      <c r="E40" s="15">
        <f t="shared" si="40"/>
        <v>0.22824101218098364</v>
      </c>
      <c r="F40">
        <v>38.497066121872138</v>
      </c>
      <c r="G40">
        <f t="shared" si="42"/>
        <v>0.6331730712179009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6" t="s">
        <v>88</v>
      </c>
    </row>
    <row r="47" spans="1:14" ht="18" x14ac:dyDescent="0.25">
      <c r="A47" s="27" t="s">
        <v>11</v>
      </c>
      <c r="B47" s="27" t="s">
        <v>89</v>
      </c>
      <c r="C47" s="27" t="s">
        <v>92</v>
      </c>
      <c r="D47" s="28" t="s">
        <v>90</v>
      </c>
      <c r="E47" s="28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9">
        <f>C51-$E$2</f>
        <v>50</v>
      </c>
      <c r="E48" s="4">
        <f>-O23*$D$2*B2/100/((1+$B$48*O23)^2)</f>
        <v>-180.17569124266308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-27.641869759601576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-8.6958581083397988</v>
      </c>
    </row>
    <row r="51" spans="1:5" x14ac:dyDescent="0.25">
      <c r="C51" s="30">
        <f>SUM(C48:C50)</f>
        <v>100</v>
      </c>
      <c r="E51" s="30">
        <f>SUM(E48:E50)</f>
        <v>-216.51341911060445</v>
      </c>
    </row>
    <row r="53" spans="1:5" ht="18" x14ac:dyDescent="0.25">
      <c r="A53" s="27" t="s">
        <v>11</v>
      </c>
      <c r="B53" s="27" t="s">
        <v>89</v>
      </c>
      <c r="C53" s="27" t="s">
        <v>92</v>
      </c>
      <c r="D53" s="28" t="s">
        <v>90</v>
      </c>
      <c r="E53" s="28" t="s">
        <v>91</v>
      </c>
    </row>
    <row r="54" spans="1:5" x14ac:dyDescent="0.25">
      <c r="A54" s="4">
        <v>1</v>
      </c>
      <c r="B54" s="4">
        <f>B48-D48/E51</f>
        <v>0.23093256854651503</v>
      </c>
      <c r="C54" s="4">
        <f>$D$2*B2/100/(1+$B$54*O23)</f>
        <v>14.803272789084851</v>
      </c>
      <c r="D54" s="29">
        <f>C57-$E$2</f>
        <v>24.252424170448037</v>
      </c>
      <c r="E54" s="4">
        <f>-O23*$D$2*B2/100/((1+$B$54*O23)^2)</f>
        <v>-35.606002200341656</v>
      </c>
    </row>
    <row r="55" spans="1:5" x14ac:dyDescent="0.25">
      <c r="A55" s="4">
        <v>2</v>
      </c>
      <c r="C55" s="4">
        <f t="shared" ref="C55:C56" si="45">$D$2*B3/100/(1+$B$54*O24)</f>
        <v>27.943416565297866</v>
      </c>
      <c r="E55" s="4">
        <f t="shared" ref="E55:E56" si="46">-O24*$D$2*B3/100/((1+$B$54*O24)^2)</f>
        <v>-19.464262788793132</v>
      </c>
    </row>
    <row r="56" spans="1:5" x14ac:dyDescent="0.25">
      <c r="A56" s="4">
        <v>3</v>
      </c>
      <c r="C56" s="4">
        <f t="shared" si="45"/>
        <v>31.505734816065317</v>
      </c>
      <c r="E56" s="4">
        <f t="shared" si="46"/>
        <v>-7.7374657125011481</v>
      </c>
    </row>
    <row r="57" spans="1:5" x14ac:dyDescent="0.25">
      <c r="C57" s="30">
        <f>SUM(C54:C56)</f>
        <v>74.252424170448037</v>
      </c>
      <c r="E57" s="30">
        <f>SUM(E54:E56)</f>
        <v>-62.807730701635933</v>
      </c>
    </row>
    <row r="59" spans="1:5" ht="18" x14ac:dyDescent="0.25">
      <c r="A59" s="27" t="s">
        <v>11</v>
      </c>
      <c r="B59" s="27" t="s">
        <v>89</v>
      </c>
      <c r="C59" s="27" t="s">
        <v>92</v>
      </c>
      <c r="D59" s="28" t="s">
        <v>90</v>
      </c>
      <c r="E59" s="28" t="s">
        <v>91</v>
      </c>
    </row>
    <row r="60" spans="1:5" x14ac:dyDescent="0.25">
      <c r="A60" s="4">
        <v>1</v>
      </c>
      <c r="B60" s="4">
        <f>B54-D54/E57</f>
        <v>0.61707013313482362</v>
      </c>
      <c r="C60" s="4">
        <f>$D$2*B2/100/(1+$B$60*O23)</f>
        <v>7.6749863997187306</v>
      </c>
      <c r="D60" s="29">
        <f>C63-$E$2</f>
        <v>8.472368693040174</v>
      </c>
      <c r="E60" s="4">
        <f>-O23*$D$2*B2/100/((1+$B$60*O23)^2)</f>
        <v>-9.5711243570004374</v>
      </c>
    </row>
    <row r="61" spans="1:5" x14ac:dyDescent="0.25">
      <c r="A61" s="4">
        <v>2</v>
      </c>
      <c r="C61" s="4">
        <f t="shared" ref="C61:C62" si="47">$D$2*B3/100/(1+$B$60*O24)</f>
        <v>22.020585241631238</v>
      </c>
      <c r="E61" s="4">
        <f t="shared" ref="E61:E62" si="48">-O24*$D$2*B3/100/((1+$B$60*O24)^2)</f>
        <v>-12.087504908464975</v>
      </c>
    </row>
    <row r="62" spans="1:5" x14ac:dyDescent="0.25">
      <c r="A62" s="4">
        <v>3</v>
      </c>
      <c r="C62" s="4">
        <f t="shared" si="47"/>
        <v>28.776797051690206</v>
      </c>
      <c r="E62" s="4">
        <f t="shared" si="48"/>
        <v>-6.4551214682928402</v>
      </c>
    </row>
    <row r="63" spans="1:5" x14ac:dyDescent="0.25">
      <c r="C63" s="30">
        <f>SUM(C60:C62)</f>
        <v>58.472368693040174</v>
      </c>
      <c r="E63" s="30">
        <f>SUM(E60:E62)</f>
        <v>-28.113750733758256</v>
      </c>
    </row>
    <row r="65" spans="1:5" ht="18" x14ac:dyDescent="0.25">
      <c r="A65" s="27" t="s">
        <v>11</v>
      </c>
      <c r="B65" s="27" t="s">
        <v>89</v>
      </c>
      <c r="C65" s="27" t="s">
        <v>92</v>
      </c>
      <c r="D65" s="28" t="s">
        <v>90</v>
      </c>
      <c r="E65" s="28" t="s">
        <v>91</v>
      </c>
    </row>
    <row r="66" spans="1:5" x14ac:dyDescent="0.25">
      <c r="A66" s="4">
        <v>1</v>
      </c>
      <c r="B66" s="4">
        <f>B60-D60/E63</f>
        <v>0.918430445149925</v>
      </c>
      <c r="C66" s="4">
        <f>$D$2*B2/100/(1+$B$66*O23)</f>
        <v>5.5785112653481681</v>
      </c>
      <c r="D66" s="29">
        <f>C69-$E$2</f>
        <v>1.4281098384866127</v>
      </c>
      <c r="E66" s="4">
        <f>-O23*$D$2*B2/100/((1+$B$66*O23)^2)</f>
        <v>-5.0564341846216729</v>
      </c>
    </row>
    <row r="67" spans="1:5" x14ac:dyDescent="0.25">
      <c r="A67" s="4">
        <v>2</v>
      </c>
      <c r="C67" s="4">
        <f t="shared" ref="C67:C68" si="49">$D$2*B3/100/(1+$B$66*O24)</f>
        <v>18.894941877123138</v>
      </c>
      <c r="E67" s="4">
        <f t="shared" ref="E67:E68" si="50">-O24*$D$2*B3/100/((1+$B$66*O24)^2)</f>
        <v>-8.8995914475055091</v>
      </c>
    </row>
    <row r="68" spans="1:5" x14ac:dyDescent="0.25">
      <c r="A68" s="4">
        <v>3</v>
      </c>
      <c r="C68" s="4">
        <f t="shared" si="49"/>
        <v>26.954656696015306</v>
      </c>
      <c r="E68" s="4">
        <f t="shared" si="50"/>
        <v>-5.6635288977420624</v>
      </c>
    </row>
    <row r="69" spans="1:5" x14ac:dyDescent="0.25">
      <c r="C69" s="30">
        <f>SUM(C66:C68)</f>
        <v>51.428109838486613</v>
      </c>
      <c r="E69" s="30">
        <f>SUM(E66:E68)</f>
        <v>-19.619554529869244</v>
      </c>
    </row>
    <row r="71" spans="1:5" ht="18" x14ac:dyDescent="0.25">
      <c r="A71" s="27" t="s">
        <v>11</v>
      </c>
      <c r="B71" s="27" t="s">
        <v>89</v>
      </c>
      <c r="C71" s="27" t="s">
        <v>92</v>
      </c>
      <c r="D71" s="28" t="s">
        <v>90</v>
      </c>
      <c r="E71" s="28" t="s">
        <v>91</v>
      </c>
    </row>
    <row r="72" spans="1:5" x14ac:dyDescent="0.25">
      <c r="A72" s="4">
        <v>1</v>
      </c>
      <c r="B72" s="4">
        <f>B66-D66/E69</f>
        <v>0.99122057075203418</v>
      </c>
      <c r="C72" s="4">
        <f>$D$2*B2/100/(1+$B$72*O23)</f>
        <v>5.2332334897970441</v>
      </c>
      <c r="D72" s="29">
        <f>C75-$E$2</f>
        <v>5.0464067231594356E-2</v>
      </c>
      <c r="E72" s="4">
        <f>-O23*$D$2*B2/100/((1+$B$72*O23)^2)</f>
        <v>-4.4498764581544306</v>
      </c>
    </row>
    <row r="73" spans="1:5" x14ac:dyDescent="0.25">
      <c r="A73" s="4">
        <v>2</v>
      </c>
      <c r="C73" s="4">
        <f t="shared" ref="C73:C74" si="51">$D$2*B3/100/(1+$B$72*O24)</f>
        <v>18.268612834302566</v>
      </c>
      <c r="E73" s="4">
        <f t="shared" ref="E73:E74" si="52">-O24*$D$2*B3/100/((1+$B$72*O24)^2)</f>
        <v>-8.3193633608928863</v>
      </c>
    </row>
    <row r="74" spans="1:5" x14ac:dyDescent="0.25">
      <c r="A74" s="4">
        <v>3</v>
      </c>
      <c r="C74" s="4">
        <f t="shared" si="51"/>
        <v>26.548617743131985</v>
      </c>
      <c r="E74" s="4">
        <f t="shared" si="52"/>
        <v>-5.4941857718358325</v>
      </c>
    </row>
    <row r="75" spans="1:5" x14ac:dyDescent="0.25">
      <c r="C75" s="30">
        <f>SUM(C72:C74)</f>
        <v>50.050464067231594</v>
      </c>
      <c r="E75" s="30">
        <f>SUM(E72:E74)</f>
        <v>-18.263425590883152</v>
      </c>
    </row>
    <row r="77" spans="1:5" ht="18" x14ac:dyDescent="0.25">
      <c r="A77" s="27" t="s">
        <v>11</v>
      </c>
      <c r="B77" s="27" t="s">
        <v>89</v>
      </c>
      <c r="C77" s="27" t="s">
        <v>92</v>
      </c>
      <c r="D77" s="28" t="s">
        <v>90</v>
      </c>
      <c r="E77" s="28" t="s">
        <v>91</v>
      </c>
    </row>
    <row r="78" spans="1:5" x14ac:dyDescent="0.25">
      <c r="A78" s="4">
        <v>1</v>
      </c>
      <c r="B78" s="4">
        <f>B72-D72/E75</f>
        <v>0.99398369243369644</v>
      </c>
      <c r="C78" s="4">
        <f>$D$2*B2/100/(1+$B$78*O23)</f>
        <v>5.2209667605147292</v>
      </c>
      <c r="D78" s="29">
        <f>C81-$E$2</f>
        <v>6.6385513243005789E-5</v>
      </c>
      <c r="E78" s="4">
        <f>-O23*$D$2*B2/100/((1+$B$78*O23)^2)</f>
        <v>-4.4290398355660932</v>
      </c>
    </row>
    <row r="79" spans="1:5" x14ac:dyDescent="0.25">
      <c r="A79" s="4">
        <v>2</v>
      </c>
      <c r="C79" s="4">
        <f t="shared" ref="C79:C80" si="53">$D$2*B3/100/(1+$B$78*O24)</f>
        <v>18.245654309756201</v>
      </c>
      <c r="E79" s="4">
        <f t="shared" ref="E79:E80" si="54">-O24*$D$2*B3/100/((1+$B$78*O24)^2)</f>
        <v>-8.2984662853739781</v>
      </c>
    </row>
    <row r="80" spans="1:5" x14ac:dyDescent="0.25">
      <c r="A80" s="4">
        <v>3</v>
      </c>
      <c r="C80" s="4">
        <f t="shared" si="53"/>
        <v>26.533445315242311</v>
      </c>
      <c r="E80" s="4">
        <f t="shared" si="54"/>
        <v>-5.4879077562908494</v>
      </c>
    </row>
    <row r="81" spans="1:5" x14ac:dyDescent="0.25">
      <c r="C81" s="30">
        <f>SUM(C78:C80)</f>
        <v>50.000066385513243</v>
      </c>
      <c r="E81" s="30">
        <f>SUM(E78:E80)</f>
        <v>-18.215413877230919</v>
      </c>
    </row>
    <row r="83" spans="1:5" ht="18" x14ac:dyDescent="0.25">
      <c r="A83" s="27" t="s">
        <v>11</v>
      </c>
      <c r="B83" s="27" t="s">
        <v>89</v>
      </c>
      <c r="C83" s="27" t="s">
        <v>92</v>
      </c>
      <c r="D83" s="28" t="s">
        <v>90</v>
      </c>
      <c r="E83" s="28" t="s">
        <v>91</v>
      </c>
    </row>
    <row r="84" spans="1:5" x14ac:dyDescent="0.25">
      <c r="A84" s="4">
        <v>1</v>
      </c>
      <c r="B84" s="4">
        <f>B78-D78/E81</f>
        <v>0.99398733690280872</v>
      </c>
      <c r="C84" s="4">
        <f>$D$2*B2/100/(1+$B$84*O23)</f>
        <v>5.2209506190657544</v>
      </c>
      <c r="D84" s="31">
        <f>C87-$E$2</f>
        <v>1.1510792319313623E-10</v>
      </c>
      <c r="E84" s="4">
        <f>-O23*$D$2*B2/100/((1+$B$84*O23)^2)</f>
        <v>-4.4290124494465193</v>
      </c>
    </row>
    <row r="85" spans="1:5" x14ac:dyDescent="0.25">
      <c r="A85" s="4">
        <v>2</v>
      </c>
      <c r="C85" s="4">
        <f t="shared" ref="C85:C86" si="55">$D$2*B3/100/(1+$B$84*O24)</f>
        <v>18.245624066302273</v>
      </c>
      <c r="E85" s="4">
        <f t="shared" ref="E85:E86" si="56">-O24*$D$2*B3/100/((1+$B$84*O24)^2)</f>
        <v>-8.2984387748149722</v>
      </c>
    </row>
    <row r="86" spans="1:5" x14ac:dyDescent="0.25">
      <c r="A86" s="4">
        <v>3</v>
      </c>
      <c r="C86" s="4">
        <f t="shared" si="55"/>
        <v>26.533425314747081</v>
      </c>
      <c r="E86" s="4">
        <f t="shared" si="56"/>
        <v>-5.4878994828962542</v>
      </c>
    </row>
    <row r="87" spans="1:5" x14ac:dyDescent="0.25">
      <c r="C87" s="30">
        <f>SUM(C84:C86)</f>
        <v>50.000000000115108</v>
      </c>
      <c r="E87" s="30">
        <f>SUM(E84:E86)</f>
        <v>-18.215350707157747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.5703125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50.000000000113758</v>
      </c>
      <c r="I2" s="22">
        <f>S26</f>
        <v>49.999999999886242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Лист4!D7</f>
        <v>0</v>
      </c>
      <c r="C7" s="10">
        <f>Лист4!E7</f>
        <v>50.000000000115108</v>
      </c>
      <c r="D7" s="4">
        <f>B7</f>
        <v>0</v>
      </c>
      <c r="E7" s="4">
        <f>H2</f>
        <v>50.000000000113758</v>
      </c>
    </row>
    <row r="8" spans="1:15" x14ac:dyDescent="0.25">
      <c r="A8" s="4">
        <v>1</v>
      </c>
      <c r="B8" s="10">
        <f>Лист4!D8</f>
        <v>100.00000000023022</v>
      </c>
      <c r="C8" s="10">
        <f>Лист4!E8</f>
        <v>17.815288867406835</v>
      </c>
      <c r="D8" s="4">
        <f>I19</f>
        <v>100.00000000022752</v>
      </c>
      <c r="E8" s="4">
        <f>J19</f>
        <v>17.677091898854112</v>
      </c>
    </row>
    <row r="9" spans="1:15" x14ac:dyDescent="0.25">
      <c r="A9" s="4">
        <v>2</v>
      </c>
      <c r="B9" s="10">
        <f>Лист4!D9</f>
        <v>67.815288867521943</v>
      </c>
      <c r="C9" s="10">
        <f>Лист4!E9</f>
        <v>374.86047291311911</v>
      </c>
      <c r="D9" s="10">
        <f>K19</f>
        <v>67.677091898967859</v>
      </c>
      <c r="E9" s="10">
        <f>N19</f>
        <v>375.09432063910651</v>
      </c>
    </row>
    <row r="10" spans="1:15" x14ac:dyDescent="0.25">
      <c r="A10" s="4">
        <v>3</v>
      </c>
      <c r="B10" s="10">
        <f>Лист4!D10</f>
        <v>324.86047291323428</v>
      </c>
      <c r="C10" s="10">
        <f>Лист4!E10</f>
        <v>149.77227874078039</v>
      </c>
      <c r="D10" s="10">
        <f>M19</f>
        <v>325.09432063922026</v>
      </c>
      <c r="E10" s="10">
        <f>L19</f>
        <v>149.78268921136689</v>
      </c>
    </row>
    <row r="11" spans="1:15" x14ac:dyDescent="0.25">
      <c r="A11" s="4">
        <v>4</v>
      </c>
      <c r="B11" s="10">
        <f>Лист4!D11</f>
        <v>100</v>
      </c>
      <c r="C11" s="10">
        <f>Лист4!E11</f>
        <v>49.999999999884885</v>
      </c>
      <c r="D11" s="4">
        <f>B11</f>
        <v>100</v>
      </c>
      <c r="E11" s="10">
        <f>I2</f>
        <v>49.999999999886242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0.46744877659218931</v>
      </c>
      <c r="E16" s="10">
        <f>$D$16*C2</f>
        <v>0.46744877659218931</v>
      </c>
      <c r="F16" s="10">
        <f>$C$8/(E16*$B$8)</f>
        <v>0.38111745627496202</v>
      </c>
      <c r="G16" s="10">
        <f>F16*C16</f>
        <v>0.76223491254992404</v>
      </c>
      <c r="H16" s="10">
        <f>G16+1</f>
        <v>1.7622349125499239</v>
      </c>
      <c r="I16" s="10">
        <f>C16*R23</f>
        <v>10.45105705449445</v>
      </c>
      <c r="J16" s="10">
        <f>G16*R23</f>
        <v>3.983080279993422</v>
      </c>
      <c r="K16" s="10">
        <f>H16*R23</f>
        <v>9.2086088072406458</v>
      </c>
      <c r="L16" s="10">
        <f>E23*S23</f>
        <v>63.626470123197208</v>
      </c>
      <c r="M16" s="10">
        <f>I23*S23</f>
        <v>76.920361174157463</v>
      </c>
      <c r="N16" s="10">
        <f>J23*S23</f>
        <v>104.99483264691024</v>
      </c>
      <c r="O16" s="10">
        <f>N23*S23</f>
        <v>9.2712850898014398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0.93489755318437862</v>
      </c>
      <c r="F17" s="10">
        <f t="shared" ref="F17:F18" si="2">$C$8/(E17*$B$8)</f>
        <v>0.19055872813748101</v>
      </c>
      <c r="G17" s="10">
        <f t="shared" ref="G17:G18" si="3">F17*C17</f>
        <v>0.38111745627496202</v>
      </c>
      <c r="H17" s="10">
        <f t="shared" ref="H17:H18" si="4">G17+1</f>
        <v>1.381117456274962</v>
      </c>
      <c r="I17" s="10">
        <f t="shared" ref="I17:I18" si="5">C17*R24</f>
        <v>36.489378245513791</v>
      </c>
      <c r="J17" s="10">
        <f t="shared" ref="J17:J18" si="6">G17*R24</f>
        <v>6.9533695089925764</v>
      </c>
      <c r="K17" s="10">
        <f t="shared" ref="K17:K18" si="7">H17*R24</f>
        <v>25.198058631749472</v>
      </c>
      <c r="L17" s="10">
        <f t="shared" ref="L17:L18" si="8">E24*S24</f>
        <v>53.185780582380247</v>
      </c>
      <c r="M17" s="10">
        <f t="shared" ref="M17:M18" si="9">I24*S24</f>
        <v>128.59646130941468</v>
      </c>
      <c r="N17" s="10">
        <f t="shared" ref="N17:N18" si="10">J24*S24</f>
        <v>143.65177218665778</v>
      </c>
      <c r="O17" s="10">
        <f t="shared" ref="O17:O18" si="11">N24*S24</f>
        <v>25.369563435118373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1.4023463297765679</v>
      </c>
      <c r="F18" s="10">
        <f t="shared" si="2"/>
        <v>0.12703915209165403</v>
      </c>
      <c r="G18" s="10">
        <f t="shared" si="3"/>
        <v>0.25407830418330807</v>
      </c>
      <c r="H18" s="10">
        <f t="shared" si="4"/>
        <v>1.2540783041833081</v>
      </c>
      <c r="I18" s="10">
        <f t="shared" si="5"/>
        <v>53.059564700219269</v>
      </c>
      <c r="J18" s="10">
        <f t="shared" si="6"/>
        <v>6.7406421098681131</v>
      </c>
      <c r="K18" s="10">
        <f t="shared" si="7"/>
        <v>33.270424459977747</v>
      </c>
      <c r="L18" s="10">
        <f t="shared" si="8"/>
        <v>32.970438505789431</v>
      </c>
      <c r="M18" s="10">
        <f t="shared" si="9"/>
        <v>119.57749815564814</v>
      </c>
      <c r="N18" s="10">
        <f t="shared" si="10"/>
        <v>126.44771580553851</v>
      </c>
      <c r="O18" s="10">
        <f t="shared" si="11"/>
        <v>33.496871968827449</v>
      </c>
    </row>
    <row r="19" spans="1:19" x14ac:dyDescent="0.25">
      <c r="I19" s="11">
        <f t="shared" ref="I19:O19" si="12">SUM(I16:I18)</f>
        <v>100.00000000022752</v>
      </c>
      <c r="J19" s="13">
        <f t="shared" si="12"/>
        <v>17.677091898854112</v>
      </c>
      <c r="K19" s="13">
        <f t="shared" si="12"/>
        <v>67.677091898967859</v>
      </c>
      <c r="L19" s="13">
        <f t="shared" si="12"/>
        <v>149.78268921136689</v>
      </c>
      <c r="M19" s="13">
        <f t="shared" si="12"/>
        <v>325.09432063922026</v>
      </c>
      <c r="N19" s="13">
        <f t="shared" si="12"/>
        <v>375.09432063910651</v>
      </c>
      <c r="O19" s="13">
        <f t="shared" si="12"/>
        <v>68.137720493747253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0.6331730712179009</v>
      </c>
      <c r="D23" s="10">
        <f>C23*$B$11/$G$2</f>
        <v>1.2663461424358018</v>
      </c>
      <c r="E23" s="10">
        <f>D23+1</f>
        <v>2.2663461424358018</v>
      </c>
      <c r="F23" s="10">
        <f>C39</f>
        <v>0.55736289077983492</v>
      </c>
      <c r="G23" s="10">
        <f>$F$23*C2</f>
        <v>0.55736289077983492</v>
      </c>
      <c r="H23" s="10">
        <f>G23*$B$10/$C$10</f>
        <v>1.2089364854787616</v>
      </c>
      <c r="I23" s="10">
        <f>H23*E23</f>
        <v>2.7398685403146872</v>
      </c>
      <c r="J23" s="10">
        <f>I23+1</f>
        <v>3.7398685403146872</v>
      </c>
      <c r="K23" s="10">
        <f>C38</f>
        <v>0.48810588376093489</v>
      </c>
      <c r="L23" s="10">
        <f>$K$23*C2</f>
        <v>0.48810588376093489</v>
      </c>
      <c r="M23" s="10">
        <f>L23*$B$9/$C$9</f>
        <v>8.8302298847221142E-2</v>
      </c>
      <c r="N23" s="10">
        <f>M23*J23</f>
        <v>0.33023898949618824</v>
      </c>
      <c r="O23" s="10">
        <f>H16/N23</f>
        <v>5.3362412331699085</v>
      </c>
      <c r="P23" s="10">
        <f>$D$2*B2/100/(1+G16)</f>
        <v>18.896459128604747</v>
      </c>
      <c r="Q23" s="10">
        <f>$D$2*B2/100-P23</f>
        <v>14.403540871395251</v>
      </c>
      <c r="R23" s="10">
        <f>$D$2*B2/100/(1+$B$84*O23)</f>
        <v>5.2255285272472252</v>
      </c>
      <c r="S23" s="10">
        <f>$B$84*O23*R23</f>
        <v>28.074471472752773</v>
      </c>
    </row>
    <row r="24" spans="1:19" x14ac:dyDescent="0.25">
      <c r="A24" s="4">
        <v>2</v>
      </c>
      <c r="C24" s="10">
        <f t="shared" ref="C24:C25" si="13">$B$23*C3</f>
        <v>1.2663461424358018</v>
      </c>
      <c r="D24" s="10">
        <f t="shared" ref="D24:D25" si="14">C24*$B$11/$G$2</f>
        <v>2.5326922848716036</v>
      </c>
      <c r="E24" s="10">
        <f t="shared" ref="E24:E25" si="15">D24+1</f>
        <v>3.5326922848716036</v>
      </c>
      <c r="G24" s="10">
        <f t="shared" ref="G24:G25" si="16">$F$23*C3</f>
        <v>1.1147257815596698</v>
      </c>
      <c r="H24" s="10">
        <f t="shared" ref="H24:H25" si="17">G24*$B$10/$C$10</f>
        <v>2.4178729709575233</v>
      </c>
      <c r="I24" s="10">
        <f t="shared" ref="I24:I25" si="18">H24*E24</f>
        <v>8.5416011903012254</v>
      </c>
      <c r="J24" s="10">
        <f t="shared" ref="J24:J25" si="19">I24+1</f>
        <v>9.5416011903012254</v>
      </c>
      <c r="L24" s="10">
        <f t="shared" ref="L24:L25" si="20">$K$23*C3</f>
        <v>0.97621176752186978</v>
      </c>
      <c r="M24" s="10">
        <f t="shared" ref="M24:M25" si="21">L24*$B$9/$C$9</f>
        <v>0.17660459769444228</v>
      </c>
      <c r="N24" s="10">
        <f t="shared" ref="N24:N25" si="22">M24*J24</f>
        <v>1.6850906395739595</v>
      </c>
      <c r="O24" s="12">
        <f t="shared" ref="O24" si="23">H17/N24</f>
        <v>0.81961018822355403</v>
      </c>
      <c r="P24" s="12">
        <f>$D$2*B3/100/(1+G17)</f>
        <v>24.110910950191055</v>
      </c>
      <c r="Q24" s="10">
        <f t="shared" ref="Q24:Q25" si="24">$D$2*B3/100-P24</f>
        <v>9.1890890498089419</v>
      </c>
      <c r="R24" s="10">
        <f t="shared" ref="R24:R25" si="25">$D$2*B3/100/(1+$B$84*O24)</f>
        <v>18.244689122756895</v>
      </c>
      <c r="S24" s="10">
        <f t="shared" ref="S24:S25" si="26">$B$84*O24*R24</f>
        <v>15.055310877243103</v>
      </c>
    </row>
    <row r="25" spans="1:19" x14ac:dyDescent="0.25">
      <c r="A25" s="4">
        <v>3</v>
      </c>
      <c r="C25" s="10">
        <f t="shared" si="13"/>
        <v>1.8995192136537027</v>
      </c>
      <c r="D25" s="10">
        <f t="shared" si="14"/>
        <v>3.7990384273074058</v>
      </c>
      <c r="E25" s="10">
        <f t="shared" si="15"/>
        <v>4.7990384273074058</v>
      </c>
      <c r="G25" s="10">
        <f t="shared" si="16"/>
        <v>1.6720886723395048</v>
      </c>
      <c r="H25" s="10">
        <f t="shared" si="17"/>
        <v>3.6268094564362854</v>
      </c>
      <c r="I25" s="10">
        <f t="shared" si="18"/>
        <v>17.405197949959618</v>
      </c>
      <c r="J25" s="10">
        <f t="shared" si="19"/>
        <v>18.405197949959618</v>
      </c>
      <c r="L25" s="10">
        <f t="shared" si="20"/>
        <v>1.4643176512828047</v>
      </c>
      <c r="M25" s="10">
        <f t="shared" si="21"/>
        <v>0.26490689654166338</v>
      </c>
      <c r="N25" s="10">
        <f t="shared" si="22"/>
        <v>4.8756638691587879</v>
      </c>
      <c r="O25" s="12">
        <f>H18/N25</f>
        <v>0.25721180496383927</v>
      </c>
      <c r="P25" s="12">
        <f>$D$2*B4/100/(1+G18)</f>
        <v>26.633105674969027</v>
      </c>
      <c r="Q25" s="10">
        <f t="shared" si="24"/>
        <v>6.7668943250309717</v>
      </c>
      <c r="R25" s="10">
        <f t="shared" si="25"/>
        <v>26.529782350109635</v>
      </c>
      <c r="S25" s="10">
        <f t="shared" si="26"/>
        <v>6.870217649890364</v>
      </c>
    </row>
    <row r="26" spans="1:19" x14ac:dyDescent="0.25">
      <c r="P26" s="23">
        <f>SUM(P23:P25)</f>
        <v>69.640475753764832</v>
      </c>
      <c r="Q26" s="23">
        <f>SUM(Q23:Q25)</f>
        <v>30.359524246235164</v>
      </c>
      <c r="R26" s="23">
        <f>SUM(R23:R25)</f>
        <v>50.000000000113758</v>
      </c>
      <c r="S26" s="23">
        <f>SUM(S23:S25)</f>
        <v>49.999999999886242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0.10451057054470672</v>
      </c>
      <c r="C30" s="4">
        <f>B30*C2</f>
        <v>0.10451057054470672</v>
      </c>
      <c r="D30" s="4">
        <f>S23/$S$26</f>
        <v>0.56148942945633296</v>
      </c>
      <c r="E30" s="4">
        <f>D30*C2</f>
        <v>0.56148942945633296</v>
      </c>
      <c r="F30" s="4">
        <f>G16*R23</f>
        <v>3.983080279993422</v>
      </c>
      <c r="G30" s="4">
        <f>F30/$F$33</f>
        <v>0.22532440871971812</v>
      </c>
      <c r="H30" s="4">
        <f>C2*G30</f>
        <v>0.22532440871971812</v>
      </c>
      <c r="I30" s="4">
        <f>J23*S23</f>
        <v>104.99483264691024</v>
      </c>
      <c r="J30" s="4">
        <f>I30/$I$33</f>
        <v>0.27991581548879285</v>
      </c>
      <c r="K30" s="4">
        <f>C2*J30</f>
        <v>0.27991581548879285</v>
      </c>
      <c r="L30" s="4">
        <f>E23*S23</f>
        <v>63.626470123197208</v>
      </c>
      <c r="M30" s="4">
        <f>L30/$L$33</f>
        <v>0.42479187987745548</v>
      </c>
      <c r="N30" s="4">
        <f>C2*M30</f>
        <v>0.42479187987745548</v>
      </c>
    </row>
    <row r="31" spans="1:19" x14ac:dyDescent="0.25">
      <c r="A31" s="4">
        <v>2</v>
      </c>
      <c r="B31" s="4">
        <f>R24/$R$26</f>
        <v>0.3648937824543077</v>
      </c>
      <c r="C31" s="4">
        <f t="shared" ref="C31" si="27">B31*C3</f>
        <v>0.7297875649086154</v>
      </c>
      <c r="D31" s="4">
        <f t="shared" ref="D31:D32" si="28">S24/$S$26</f>
        <v>0.30110621754554712</v>
      </c>
      <c r="E31" s="4">
        <f t="shared" ref="E31:E32" si="29">D31*C3</f>
        <v>0.60221243509109423</v>
      </c>
      <c r="F31" s="4">
        <f t="shared" ref="F31:F32" si="30">G17*R24</f>
        <v>6.9533695089925764</v>
      </c>
      <c r="G31" s="4">
        <f t="shared" ref="G31:G32" si="31">F31/$F$33</f>
        <v>0.39335483170980839</v>
      </c>
      <c r="H31" s="4">
        <f t="shared" ref="H31:H32" si="32">C3*G31</f>
        <v>0.78670966341961679</v>
      </c>
      <c r="I31" s="4">
        <f t="shared" ref="I31:I32" si="33">J24*S24</f>
        <v>143.65177218665778</v>
      </c>
      <c r="J31" s="4">
        <f t="shared" ref="J31:J32" si="34">I31/$I$33</f>
        <v>0.38297506595646641</v>
      </c>
      <c r="K31" s="4">
        <f t="shared" ref="K31:K32" si="35">C3*J31</f>
        <v>0.76595013191293282</v>
      </c>
      <c r="L31" s="4">
        <f t="shared" ref="L31:L32" si="36">E24*S24</f>
        <v>53.185780582380247</v>
      </c>
      <c r="M31" s="4">
        <f t="shared" ref="M31:M32" si="37">L31/$L$33</f>
        <v>0.35508629777187911</v>
      </c>
      <c r="N31" s="4">
        <f t="shared" ref="N31:N32" si="38">C3*M31</f>
        <v>0.71017259554375822</v>
      </c>
    </row>
    <row r="32" spans="1:19" x14ac:dyDescent="0.25">
      <c r="A32" s="4">
        <v>3</v>
      </c>
      <c r="B32" s="4">
        <f t="shared" ref="B32" si="39">R25/$R$26</f>
        <v>0.53059564700098549</v>
      </c>
      <c r="C32" s="4">
        <f>B32*C4</f>
        <v>1.5917869410029564</v>
      </c>
      <c r="D32" s="4">
        <f t="shared" si="28"/>
        <v>0.1374043529981199</v>
      </c>
      <c r="E32" s="4">
        <f t="shared" si="29"/>
        <v>0.41221305899435967</v>
      </c>
      <c r="F32" s="4">
        <f t="shared" si="30"/>
        <v>6.7406421098681131</v>
      </c>
      <c r="G32" s="4">
        <f t="shared" si="31"/>
        <v>0.38132075957047346</v>
      </c>
      <c r="H32" s="4">
        <f t="shared" si="32"/>
        <v>1.1439622787114203</v>
      </c>
      <c r="I32" s="4">
        <f t="shared" si="33"/>
        <v>126.44771580553851</v>
      </c>
      <c r="J32" s="4">
        <f t="shared" si="34"/>
        <v>0.33710911855474079</v>
      </c>
      <c r="K32" s="4">
        <f t="shared" si="35"/>
        <v>1.0113273556642224</v>
      </c>
      <c r="L32" s="4">
        <f t="shared" si="36"/>
        <v>32.970438505789431</v>
      </c>
      <c r="M32" s="4">
        <f t="shared" si="37"/>
        <v>0.22012182235066541</v>
      </c>
      <c r="N32" s="4">
        <f t="shared" si="38"/>
        <v>0.66036546705199628</v>
      </c>
    </row>
    <row r="33" spans="1:14" x14ac:dyDescent="0.25">
      <c r="C33" s="11">
        <f>SUM(C30:C32)</f>
        <v>2.4260850764562782</v>
      </c>
      <c r="E33" s="11">
        <f>SUM(E30:E32)</f>
        <v>1.5759149235417866</v>
      </c>
      <c r="F33" s="11">
        <f>SUM(F30:F32)</f>
        <v>17.677091898854112</v>
      </c>
      <c r="H33" s="11">
        <f>SUM(H30:H32)</f>
        <v>2.1559963508507551</v>
      </c>
      <c r="I33" s="11">
        <f>SUM(I30:I32)</f>
        <v>375.09432063910651</v>
      </c>
      <c r="K33" s="11">
        <f>SUM(K30:K32)</f>
        <v>2.0571933030659482</v>
      </c>
      <c r="L33" s="11">
        <f>SUM(L30:L32)</f>
        <v>149.78268921136689</v>
      </c>
      <c r="N33" s="11">
        <f>SUM(N30:N32)</f>
        <v>1.7953299424732099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0.41218669934719476</v>
      </c>
      <c r="E36" s="15">
        <f>ABS(D36-C36)/C36*100</f>
        <v>0.46317940855993478</v>
      </c>
      <c r="F36">
        <v>24.99500088886807</v>
      </c>
      <c r="G36">
        <f>$C$43*F36^2+$B$43*F36+$A$43</f>
        <v>0.41242501583213231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0.4638226774388558</v>
      </c>
      <c r="E37" s="15">
        <f t="shared" ref="E37:E40" si="40">ABS(D37-C37)/C37*100</f>
        <v>0.7757211773594993</v>
      </c>
      <c r="F37">
        <v>28.348426784761443</v>
      </c>
      <c r="G37">
        <f>$C$43*F37^2+$B$43*F37+$A$43</f>
        <v>0.46384759796471242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0.48609919082939124</v>
      </c>
      <c r="E38" s="15">
        <f t="shared" si="40"/>
        <v>0.41111836556481524</v>
      </c>
      <c r="F38">
        <v>29.803045705449062</v>
      </c>
      <c r="G38">
        <f>$C$43*F38^2+$B$43*F38+$A$43</f>
        <v>0.48685261038659922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0.55700068067846098</v>
      </c>
      <c r="E39" s="15">
        <f t="shared" si="40"/>
        <v>6.4986404255789623E-2</v>
      </c>
      <c r="F39">
        <v>34.085567891538929</v>
      </c>
      <c r="G39">
        <f t="shared" ref="G39:G40" si="42">$C$43*F39^2+$B$43*F39+$A$43</f>
        <v>0.55703827276426032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0.63455202121733334</v>
      </c>
      <c r="E40" s="15">
        <f t="shared" si="40"/>
        <v>0.21778405654240002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6" t="s">
        <v>88</v>
      </c>
    </row>
    <row r="47" spans="1:14" ht="18" x14ac:dyDescent="0.25">
      <c r="A47" s="27" t="s">
        <v>11</v>
      </c>
      <c r="B47" s="27" t="s">
        <v>89</v>
      </c>
      <c r="C47" s="27" t="s">
        <v>92</v>
      </c>
      <c r="D47" s="28" t="s">
        <v>90</v>
      </c>
      <c r="E47" s="28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9">
        <f>C51-$E$2</f>
        <v>50</v>
      </c>
      <c r="E48" s="4">
        <f>-O23*$D$2*B2/100/((1+$B$48*O23)^2)</f>
        <v>-177.69683306455795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-27.293019267844347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-8.590874285792232</v>
      </c>
    </row>
    <row r="51" spans="1:5" x14ac:dyDescent="0.25">
      <c r="C51" s="30">
        <f>SUM(C48:C50)</f>
        <v>100</v>
      </c>
      <c r="E51" s="30">
        <f>SUM(E48:E50)</f>
        <v>-213.58072661819455</v>
      </c>
    </row>
    <row r="53" spans="1:5" ht="18" x14ac:dyDescent="0.25">
      <c r="A53" s="27" t="s">
        <v>11</v>
      </c>
      <c r="B53" s="27" t="s">
        <v>89</v>
      </c>
      <c r="C53" s="27" t="s">
        <v>92</v>
      </c>
      <c r="D53" s="28" t="s">
        <v>90</v>
      </c>
      <c r="E53" s="28" t="s">
        <v>91</v>
      </c>
    </row>
    <row r="54" spans="1:5" x14ac:dyDescent="0.25">
      <c r="A54" s="4">
        <v>1</v>
      </c>
      <c r="B54" s="4">
        <f>B48-D48/E51</f>
        <v>0.23410352044256316</v>
      </c>
      <c r="C54" s="4">
        <f>$D$2*B2/100/(1+$B$54*O23)</f>
        <v>14.805047806607517</v>
      </c>
      <c r="D54" s="29">
        <f>C57-$E$2</f>
        <v>24.247319674757875</v>
      </c>
      <c r="E54" s="4">
        <f>-O23*$D$2*B2/100/((1+$B$54*O23)^2)</f>
        <v>-35.124556473574181</v>
      </c>
    </row>
    <row r="55" spans="1:5" x14ac:dyDescent="0.25">
      <c r="A55" s="4">
        <v>2</v>
      </c>
      <c r="C55" s="4">
        <f t="shared" ref="C55:C56" si="45">$D$2*B3/100/(1+$B$54*O24)</f>
        <v>27.939203577583353</v>
      </c>
      <c r="E55" s="4">
        <f t="shared" ref="E55:E56" si="46">-O24*$D$2*B3/100/((1+$B$54*O24)^2)</f>
        <v>-19.212821995501262</v>
      </c>
    </row>
    <row r="56" spans="1:5" x14ac:dyDescent="0.25">
      <c r="A56" s="4">
        <v>3</v>
      </c>
      <c r="C56" s="4">
        <f t="shared" si="45"/>
        <v>31.503068290567011</v>
      </c>
      <c r="E56" s="4">
        <f t="shared" si="46"/>
        <v>-7.6427585488570209</v>
      </c>
    </row>
    <row r="57" spans="1:5" x14ac:dyDescent="0.25">
      <c r="C57" s="30">
        <f>SUM(C54:C56)</f>
        <v>74.247319674757875</v>
      </c>
      <c r="E57" s="30">
        <f>SUM(E54:E56)</f>
        <v>-61.980137017932464</v>
      </c>
    </row>
    <row r="59" spans="1:5" ht="18" x14ac:dyDescent="0.25">
      <c r="A59" s="27" t="s">
        <v>11</v>
      </c>
      <c r="B59" s="27" t="s">
        <v>89</v>
      </c>
      <c r="C59" s="27" t="s">
        <v>92</v>
      </c>
      <c r="D59" s="28" t="s">
        <v>90</v>
      </c>
      <c r="E59" s="28" t="s">
        <v>91</v>
      </c>
    </row>
    <row r="60" spans="1:5" x14ac:dyDescent="0.25">
      <c r="A60" s="4">
        <v>1</v>
      </c>
      <c r="B60" s="4">
        <f>B54-D54/E57</f>
        <v>0.62531465422470522</v>
      </c>
      <c r="C60" s="4">
        <f>$D$2*B2/100/(1+$B$60*O23)</f>
        <v>7.6784197712202165</v>
      </c>
      <c r="D60" s="29">
        <f>C63-$E$2</f>
        <v>8.4670513271464571</v>
      </c>
      <c r="E60" s="4">
        <f>-O23*$D$2*B2/100/((1+$B$60*O23)^2)</f>
        <v>-9.4478920514556624</v>
      </c>
    </row>
    <row r="61" spans="1:5" x14ac:dyDescent="0.25">
      <c r="A61" s="4">
        <v>2</v>
      </c>
      <c r="C61" s="4">
        <f t="shared" ref="C61:C62" si="47">$D$2*B3/100/(1+$B$60*O24)</f>
        <v>22.016321332480594</v>
      </c>
      <c r="E61" s="4">
        <f t="shared" ref="E61:E62" si="48">-O24*$D$2*B3/100/((1+$B$60*O24)^2)</f>
        <v>-11.930334629723664</v>
      </c>
    </row>
    <row r="62" spans="1:5" x14ac:dyDescent="0.25">
      <c r="A62" s="4">
        <v>3</v>
      </c>
      <c r="C62" s="4">
        <f t="shared" si="47"/>
        <v>28.772310223445647</v>
      </c>
      <c r="E62" s="4">
        <f t="shared" si="48"/>
        <v>-6.3752012456581042</v>
      </c>
    </row>
    <row r="63" spans="1:5" x14ac:dyDescent="0.25">
      <c r="C63" s="30">
        <f>SUM(C60:C62)</f>
        <v>58.467051327146457</v>
      </c>
      <c r="E63" s="30">
        <f>SUM(E60:E62)</f>
        <v>-27.753427926837432</v>
      </c>
    </row>
    <row r="65" spans="1:5" ht="18" x14ac:dyDescent="0.25">
      <c r="A65" s="27" t="s">
        <v>11</v>
      </c>
      <c r="B65" s="27" t="s">
        <v>89</v>
      </c>
      <c r="C65" s="27" t="s">
        <v>92</v>
      </c>
      <c r="D65" s="28" t="s">
        <v>90</v>
      </c>
      <c r="E65" s="28" t="s">
        <v>91</v>
      </c>
    </row>
    <row r="66" spans="1:5" x14ac:dyDescent="0.25">
      <c r="A66" s="4">
        <v>1</v>
      </c>
      <c r="B66" s="4">
        <f>B60-D60/E63</f>
        <v>0.93039593461525683</v>
      </c>
      <c r="C66" s="4">
        <f>$D$2*B2/100/(1+$B$66*O23)</f>
        <v>5.5827360949316471</v>
      </c>
      <c r="D66" s="29">
        <f>C69-$E$2</f>
        <v>1.4261948720548929</v>
      </c>
      <c r="E66" s="4">
        <f>-O23*$D$2*B2/100/((1+$B$66*O23)^2)</f>
        <v>-4.9944241034009407</v>
      </c>
    </row>
    <row r="67" spans="1:5" x14ac:dyDescent="0.25">
      <c r="A67" s="4">
        <v>2</v>
      </c>
      <c r="C67" s="4">
        <f t="shared" ref="C67:C68" si="49">$D$2*B3/100/(1+$B$66*O24)</f>
        <v>18.892952556484207</v>
      </c>
      <c r="E67" s="4">
        <f t="shared" ref="E67:E68" si="50">-O24*$D$2*B3/100/((1+$B$66*O24)^2)</f>
        <v>-8.7854251449407723</v>
      </c>
    </row>
    <row r="68" spans="1:5" x14ac:dyDescent="0.25">
      <c r="A68" s="4">
        <v>3</v>
      </c>
      <c r="C68" s="4">
        <f t="shared" si="49"/>
        <v>26.950506220639035</v>
      </c>
      <c r="E68" s="4">
        <f t="shared" si="50"/>
        <v>-5.5934309922149783</v>
      </c>
    </row>
    <row r="69" spans="1:5" x14ac:dyDescent="0.25">
      <c r="C69" s="30">
        <f>SUM(C66:C68)</f>
        <v>51.426194872054893</v>
      </c>
      <c r="E69" s="30">
        <f>SUM(E66:E68)</f>
        <v>-19.373280240556689</v>
      </c>
    </row>
    <row r="71" spans="1:5" ht="18" x14ac:dyDescent="0.25">
      <c r="A71" s="27" t="s">
        <v>11</v>
      </c>
      <c r="B71" s="27" t="s">
        <v>89</v>
      </c>
      <c r="C71" s="27" t="s">
        <v>92</v>
      </c>
      <c r="D71" s="28" t="s">
        <v>90</v>
      </c>
      <c r="E71" s="28" t="s">
        <v>91</v>
      </c>
    </row>
    <row r="72" spans="1:5" x14ac:dyDescent="0.25">
      <c r="A72" s="4">
        <v>1</v>
      </c>
      <c r="B72" s="4">
        <f>B66-D66/E69</f>
        <v>1.0040125268673654</v>
      </c>
      <c r="C72" s="4">
        <f>$D$2*B2/100/(1+$B$72*O23)</f>
        <v>5.2377818932517473</v>
      </c>
      <c r="D72" s="29">
        <f>C75-$E$2</f>
        <v>5.0322069839140227E-2</v>
      </c>
      <c r="E72" s="4">
        <f>-O23*$D$2*B2/100/((1+$B$72*O23)^2)</f>
        <v>-4.3962870439036896</v>
      </c>
    </row>
    <row r="73" spans="1:5" x14ac:dyDescent="0.25">
      <c r="A73" s="4">
        <v>2</v>
      </c>
      <c r="C73" s="4">
        <f t="shared" ref="C73:C74" si="51">$D$2*B3/100/(1+$B$72*O24)</f>
        <v>18.267606651578362</v>
      </c>
      <c r="E73" s="4">
        <f t="shared" ref="E73:E74" si="52">-O24*$D$2*B3/100/((1+$B$72*O24)^2)</f>
        <v>-8.2134651339823161</v>
      </c>
    </row>
    <row r="74" spans="1:5" x14ac:dyDescent="0.25">
      <c r="A74" s="4">
        <v>3</v>
      </c>
      <c r="C74" s="4">
        <f t="shared" si="51"/>
        <v>26.544933525009029</v>
      </c>
      <c r="E74" s="4">
        <f t="shared" si="52"/>
        <v>-5.4263489013420649</v>
      </c>
    </row>
    <row r="75" spans="1:5" x14ac:dyDescent="0.25">
      <c r="C75" s="30">
        <f>SUM(C72:C74)</f>
        <v>50.05032206983914</v>
      </c>
      <c r="E75" s="30">
        <f>SUM(E72:E74)</f>
        <v>-18.036101079228068</v>
      </c>
    </row>
    <row r="77" spans="1:5" ht="18" x14ac:dyDescent="0.25">
      <c r="A77" s="27" t="s">
        <v>11</v>
      </c>
      <c r="B77" s="27" t="s">
        <v>89</v>
      </c>
      <c r="C77" s="27" t="s">
        <v>92</v>
      </c>
      <c r="D77" s="28" t="s">
        <v>90</v>
      </c>
      <c r="E77" s="28" t="s">
        <v>91</v>
      </c>
    </row>
    <row r="78" spans="1:5" x14ac:dyDescent="0.25">
      <c r="A78" s="4">
        <v>1</v>
      </c>
      <c r="B78" s="4">
        <f>B72-D72/E75</f>
        <v>1.0068026015968254</v>
      </c>
      <c r="C78" s="4">
        <f>$D$2*B2/100/(1+$B$78*O23)</f>
        <v>5.2255445815115396</v>
      </c>
      <c r="D78" s="29">
        <f>C81-$E$2</f>
        <v>6.5999449773812557E-5</v>
      </c>
      <c r="E78" s="4">
        <f>-O23*$D$2*B2/100/((1+$B$78*O23)^2)</f>
        <v>-4.3757684771856642</v>
      </c>
    </row>
    <row r="79" spans="1:5" x14ac:dyDescent="0.25">
      <c r="A79" s="4">
        <v>2</v>
      </c>
      <c r="C79" s="4">
        <f t="shared" ref="C79:C80" si="53">$D$2*B3/100/(1+$B$78*O24)</f>
        <v>18.244719181732325</v>
      </c>
      <c r="E79" s="4">
        <f t="shared" ref="E79:E80" si="54">-O24*$D$2*B3/100/((1+$B$78*O24)^2)</f>
        <v>-8.1928967392530723</v>
      </c>
    </row>
    <row r="80" spans="1:5" x14ac:dyDescent="0.25">
      <c r="A80" s="4">
        <v>3</v>
      </c>
      <c r="C80" s="4">
        <f t="shared" si="53"/>
        <v>26.52980223620591</v>
      </c>
      <c r="E80" s="4">
        <f t="shared" si="54"/>
        <v>-5.4201643501117607</v>
      </c>
    </row>
    <row r="81" spans="1:5" x14ac:dyDescent="0.25">
      <c r="C81" s="30">
        <f>SUM(C78:C80)</f>
        <v>50.000065999449774</v>
      </c>
      <c r="E81" s="30">
        <f>SUM(E78:E80)</f>
        <v>-17.988829566550496</v>
      </c>
    </row>
    <row r="83" spans="1:5" ht="18" x14ac:dyDescent="0.25">
      <c r="A83" s="27" t="s">
        <v>11</v>
      </c>
      <c r="B83" s="27" t="s">
        <v>89</v>
      </c>
      <c r="C83" s="27" t="s">
        <v>92</v>
      </c>
      <c r="D83" s="28" t="s">
        <v>90</v>
      </c>
      <c r="E83" s="28" t="s">
        <v>91</v>
      </c>
    </row>
    <row r="84" spans="1:5" x14ac:dyDescent="0.25">
      <c r="A84" s="4">
        <v>1</v>
      </c>
      <c r="B84" s="4">
        <f>B78-D78/E81</f>
        <v>1.0068062705097767</v>
      </c>
      <c r="C84" s="4">
        <f>$D$2*B2/100/(1+$B$84*O23)</f>
        <v>5.2255285272472252</v>
      </c>
      <c r="D84" s="31">
        <f>C87-$E$2</f>
        <v>1.1375789199519204E-10</v>
      </c>
      <c r="E84" s="4">
        <f>-O23*$D$2*B2/100/((1+$B$84*O23)^2)</f>
        <v>-4.375741590175247</v>
      </c>
    </row>
    <row r="85" spans="1:5" x14ac:dyDescent="0.25">
      <c r="A85" s="4">
        <v>2</v>
      </c>
      <c r="C85" s="4">
        <f t="shared" ref="C85:C86" si="55">$D$2*B3/100/(1+$B$84*O24)</f>
        <v>18.244689122756895</v>
      </c>
      <c r="E85" s="4">
        <f t="shared" ref="E85:E86" si="56">-O24*$D$2*B3/100/((1+$B$84*O24)^2)</f>
        <v>-8.1928697429615482</v>
      </c>
    </row>
    <row r="86" spans="1:5" x14ac:dyDescent="0.25">
      <c r="A86" s="4">
        <v>3</v>
      </c>
      <c r="C86" s="4">
        <f t="shared" si="55"/>
        <v>26.529782350109635</v>
      </c>
      <c r="E86" s="4">
        <f t="shared" si="56"/>
        <v>-5.4201562244673456</v>
      </c>
    </row>
    <row r="87" spans="1:5" x14ac:dyDescent="0.25">
      <c r="C87" s="30">
        <f>SUM(C84:C86)</f>
        <v>50.000000000113758</v>
      </c>
      <c r="E87" s="30">
        <f>SUM(E84:E86)</f>
        <v>-17.988767557604142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6" workbookViewId="0">
      <selection activeCell="G36" sqref="G3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50.000000000114717</v>
      </c>
      <c r="I2" s="22">
        <f>S26</f>
        <v>49.999999999885276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Лист5!D7</f>
        <v>0</v>
      </c>
      <c r="C7" s="10">
        <f>Лист5!E7</f>
        <v>50.000000000113758</v>
      </c>
      <c r="D7" s="4">
        <f>B7</f>
        <v>0</v>
      </c>
      <c r="E7" s="4">
        <f>H2</f>
        <v>50.000000000114717</v>
      </c>
    </row>
    <row r="8" spans="1:15" x14ac:dyDescent="0.25">
      <c r="A8" s="4">
        <v>1</v>
      </c>
      <c r="B8" s="10">
        <f>Лист5!D8</f>
        <v>100.00000000022752</v>
      </c>
      <c r="C8" s="10">
        <f>Лист5!E8</f>
        <v>17.677091898854112</v>
      </c>
      <c r="D8" s="4">
        <f>I19</f>
        <v>100.00000000022943</v>
      </c>
      <c r="E8" s="4">
        <f>J19</f>
        <v>17.674567054703427</v>
      </c>
    </row>
    <row r="9" spans="1:15" x14ac:dyDescent="0.25">
      <c r="A9" s="4">
        <v>2</v>
      </c>
      <c r="B9" s="10">
        <f>Лист5!D9</f>
        <v>67.677091898967859</v>
      </c>
      <c r="C9" s="10">
        <f>Лист5!E9</f>
        <v>375.09432063910651</v>
      </c>
      <c r="D9" s="10">
        <f>K19</f>
        <v>67.674567054818141</v>
      </c>
      <c r="E9" s="10">
        <f>N19</f>
        <v>375.89692576180369</v>
      </c>
    </row>
    <row r="10" spans="1:15" x14ac:dyDescent="0.25">
      <c r="A10" s="4">
        <v>3</v>
      </c>
      <c r="B10" s="10">
        <f>Лист5!D10</f>
        <v>325.09432063922026</v>
      </c>
      <c r="C10" s="10">
        <f>Лист5!E10</f>
        <v>149.78268921136689</v>
      </c>
      <c r="D10" s="10">
        <f>M19</f>
        <v>325.8969257619184</v>
      </c>
      <c r="E10" s="10">
        <f>L19</f>
        <v>150.13232808569461</v>
      </c>
    </row>
    <row r="11" spans="1:15" x14ac:dyDescent="0.25">
      <c r="A11" s="4">
        <v>4</v>
      </c>
      <c r="B11" s="10">
        <f>Лист5!D11</f>
        <v>100</v>
      </c>
      <c r="C11" s="10">
        <f>Лист5!E11</f>
        <v>49.999999999886242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0.38109698048191021</v>
      </c>
      <c r="G16" s="10">
        <f>F16*C16</f>
        <v>0.76219396096382042</v>
      </c>
      <c r="H16" s="10">
        <f>G16+1</f>
        <v>1.7621939609638204</v>
      </c>
      <c r="I16" s="10">
        <f>C16*R23</f>
        <v>10.444495177624253</v>
      </c>
      <c r="J16" s="10">
        <f>G16*R23</f>
        <v>3.9803655748504752</v>
      </c>
      <c r="K16" s="10">
        <f>H16*R23</f>
        <v>9.2026131636626012</v>
      </c>
      <c r="L16" s="10">
        <f>E23*S23</f>
        <v>63.761138342416487</v>
      </c>
      <c r="M16" s="10">
        <f>I23*S23</f>
        <v>77.088368855916599</v>
      </c>
      <c r="N16" s="10">
        <f>J23*S23</f>
        <v>105.16612126710446</v>
      </c>
      <c r="O16" s="10">
        <f>N23*S23</f>
        <v>9.2379277165225009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0.1905484902409551</v>
      </c>
      <c r="G17" s="10">
        <f t="shared" ref="G17:G18" si="3">F17*C17</f>
        <v>0.38109698048191021</v>
      </c>
      <c r="H17" s="10">
        <f t="shared" ref="H17:H18" si="4">G17+1</f>
        <v>1.3810969804819102</v>
      </c>
      <c r="I17" s="10">
        <f t="shared" ref="I17:I18" si="5">C17*R24</f>
        <v>36.490826861646752</v>
      </c>
      <c r="J17" s="10">
        <f t="shared" ref="J17:J18" si="6">G17*R24</f>
        <v>6.9532719661308784</v>
      </c>
      <c r="K17" s="10">
        <f t="shared" ref="K17:K18" si="7">H17*R24</f>
        <v>25.198685396954254</v>
      </c>
      <c r="L17" s="10">
        <f t="shared" ref="L17:L18" si="8">E24*S24</f>
        <v>53.319659550514537</v>
      </c>
      <c r="M17" s="10">
        <f t="shared" ref="M17:M18" si="9">I24*S24</f>
        <v>128.92886449511852</v>
      </c>
      <c r="N17" s="10">
        <f t="shared" ref="N17:N18" si="10">J24*S24</f>
        <v>143.98345106429514</v>
      </c>
      <c r="O17" s="10">
        <f t="shared" ref="O17:O18" si="11">N24*S24</f>
        <v>25.295384051089201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0.12703232682730339</v>
      </c>
      <c r="G18" s="10">
        <f t="shared" si="3"/>
        <v>0.25406465365460679</v>
      </c>
      <c r="H18" s="10">
        <f t="shared" si="4"/>
        <v>1.2540646536546067</v>
      </c>
      <c r="I18" s="10">
        <f t="shared" si="5"/>
        <v>53.064677960958427</v>
      </c>
      <c r="J18" s="10">
        <f t="shared" si="6"/>
        <v>6.7409295137220742</v>
      </c>
      <c r="K18" s="10">
        <f t="shared" si="7"/>
        <v>33.27326849420129</v>
      </c>
      <c r="L18" s="10">
        <f t="shared" si="8"/>
        <v>33.051530192763572</v>
      </c>
      <c r="M18" s="10">
        <f t="shared" si="9"/>
        <v>119.87969241088329</v>
      </c>
      <c r="N18" s="10">
        <f t="shared" si="10"/>
        <v>126.74735343040408</v>
      </c>
      <c r="O18" s="10">
        <f t="shared" si="11"/>
        <v>33.400952944059483</v>
      </c>
    </row>
    <row r="19" spans="1:19" x14ac:dyDescent="0.25">
      <c r="I19" s="11">
        <f t="shared" ref="I19:O19" si="12">SUM(I16:I18)</f>
        <v>100.00000000022943</v>
      </c>
      <c r="J19" s="13">
        <f t="shared" si="12"/>
        <v>17.674567054703427</v>
      </c>
      <c r="K19" s="13">
        <f t="shared" si="12"/>
        <v>67.674567054818141</v>
      </c>
      <c r="L19" s="13">
        <f t="shared" si="12"/>
        <v>150.13232808569461</v>
      </c>
      <c r="M19" s="13">
        <f t="shared" si="12"/>
        <v>325.8969257619184</v>
      </c>
      <c r="N19" s="13">
        <f t="shared" si="12"/>
        <v>375.89692576180369</v>
      </c>
      <c r="O19" s="13">
        <f t="shared" si="12"/>
        <v>67.934264711671176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1.209018076840612</v>
      </c>
      <c r="I23" s="10">
        <f>H23*E23</f>
        <v>2.7455320399933414</v>
      </c>
      <c r="J23" s="10">
        <f>I23+1</f>
        <v>3.7455320399933414</v>
      </c>
      <c r="K23" s="10">
        <f>C38</f>
        <v>0.48685261038659922</v>
      </c>
      <c r="L23" s="10">
        <f>$K$23*C2</f>
        <v>0.48685261038659922</v>
      </c>
      <c r="M23" s="10">
        <f>L23*$B$9/$C$9</f>
        <v>8.784128962082477E-2</v>
      </c>
      <c r="N23" s="10">
        <f>M23*J23</f>
        <v>0.3290123647091337</v>
      </c>
      <c r="O23" s="10">
        <f>H16/N23</f>
        <v>5.3560113539249619</v>
      </c>
      <c r="P23" s="10">
        <f>$D$2*B2/100/(1+G16)</f>
        <v>18.89689826299642</v>
      </c>
      <c r="Q23" s="10">
        <f>$D$2*B2/100-P23</f>
        <v>14.403101737003578</v>
      </c>
      <c r="R23" s="10">
        <f>$D$2*B2/100/(1+$B$84*O23)</f>
        <v>5.2222475888121265</v>
      </c>
      <c r="S23" s="10">
        <f>$B$84*O23*R23</f>
        <v>28.07775241118787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2.418036153681224</v>
      </c>
      <c r="I24" s="10">
        <f t="shared" ref="I24:I25" si="18">H24*E24</f>
        <v>8.5640920062921406</v>
      </c>
      <c r="J24" s="10">
        <f t="shared" ref="J24:J25" si="19">I24+1</f>
        <v>9.5640920062921406</v>
      </c>
      <c r="L24" s="10">
        <f t="shared" ref="L24:L25" si="20">$K$23*C3</f>
        <v>0.97370522077319843</v>
      </c>
      <c r="M24" s="10">
        <f t="shared" ref="M24:M25" si="21">L24*$B$9/$C$9</f>
        <v>0.17568257924164954</v>
      </c>
      <c r="N24" s="10">
        <f t="shared" ref="N24:N25" si="22">M24*J24</f>
        <v>1.680244351769846</v>
      </c>
      <c r="O24" s="12">
        <f t="shared" ref="O24" si="23">H17/N24</f>
        <v>0.82196198370026607</v>
      </c>
      <c r="P24" s="12">
        <f>$D$2*B3/100/(1+G17)</f>
        <v>24.111268412432942</v>
      </c>
      <c r="Q24" s="10">
        <f t="shared" ref="Q24:Q25" si="24">$D$2*B3/100-P24</f>
        <v>9.1887315875670552</v>
      </c>
      <c r="R24" s="10">
        <f t="shared" ref="R24:R25" si="25">$D$2*B3/100/(1+$B$84*O24)</f>
        <v>18.245413430823376</v>
      </c>
      <c r="S24" s="10">
        <f t="shared" ref="S24:S25" si="26">$B$84*O24*R24</f>
        <v>15.054586569176621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3.6270542305218356</v>
      </c>
      <c r="I25" s="10">
        <f t="shared" si="18"/>
        <v>17.455679898896395</v>
      </c>
      <c r="J25" s="10">
        <f t="shared" si="19"/>
        <v>18.455679898896395</v>
      </c>
      <c r="L25" s="10">
        <f t="shared" si="20"/>
        <v>1.4605578311597975</v>
      </c>
      <c r="M25" s="10">
        <f t="shared" si="21"/>
        <v>0.26352386886247431</v>
      </c>
      <c r="N25" s="10">
        <f t="shared" si="22"/>
        <v>4.8635121694445766</v>
      </c>
      <c r="O25" s="12">
        <f>H18/N25</f>
        <v>0.25785165328327397</v>
      </c>
      <c r="P25" s="12">
        <f>$D$2*B4/100/(1+G18)</f>
        <v>26.633395577066469</v>
      </c>
      <c r="Q25" s="10">
        <f t="shared" si="24"/>
        <v>6.7666044229335292</v>
      </c>
      <c r="R25" s="10">
        <f t="shared" si="25"/>
        <v>26.532338980479214</v>
      </c>
      <c r="S25" s="10">
        <f t="shared" si="26"/>
        <v>6.867661019520785</v>
      </c>
    </row>
    <row r="26" spans="1:19" x14ac:dyDescent="0.25">
      <c r="P26" s="23">
        <f>SUM(P23:P25)</f>
        <v>69.641562252495831</v>
      </c>
      <c r="Q26" s="23">
        <f>SUM(Q23:Q25)</f>
        <v>30.358437747504162</v>
      </c>
      <c r="R26" s="23">
        <f>SUM(R23:R25)</f>
        <v>50.000000000114717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0.1044449517760029</v>
      </c>
      <c r="C30" s="4">
        <f>B30*C2</f>
        <v>0.1044449517760029</v>
      </c>
      <c r="D30" s="4">
        <f>S23/$S$26</f>
        <v>0.56155504822504587</v>
      </c>
      <c r="E30" s="4">
        <f>D30*C2</f>
        <v>0.56155504822504587</v>
      </c>
      <c r="F30" s="4">
        <f>G16*R23</f>
        <v>3.9803655748504752</v>
      </c>
      <c r="G30" s="4">
        <f>F30/$F$33</f>
        <v>0.22520300285325798</v>
      </c>
      <c r="H30" s="4">
        <f>C2*G30</f>
        <v>0.22520300285325798</v>
      </c>
      <c r="I30" s="4">
        <f>J23*S23</f>
        <v>105.16612126710446</v>
      </c>
      <c r="J30" s="4">
        <f>I30/$I$33</f>
        <v>0.2797738264391807</v>
      </c>
      <c r="K30" s="4">
        <f>C2*J30</f>
        <v>0.2797738264391807</v>
      </c>
      <c r="L30" s="4">
        <f>E23*S23</f>
        <v>63.761138342416487</v>
      </c>
      <c r="M30" s="4">
        <f>L30/$L$33</f>
        <v>0.42469959105691096</v>
      </c>
      <c r="N30" s="4">
        <f>C2*M30</f>
        <v>0.42469959105691096</v>
      </c>
    </row>
    <row r="31" spans="1:19" x14ac:dyDescent="0.25">
      <c r="A31" s="4">
        <v>2</v>
      </c>
      <c r="B31" s="4">
        <f>R24/$R$26</f>
        <v>0.3649082686156303</v>
      </c>
      <c r="C31" s="4">
        <f t="shared" ref="C31" si="27">B31*C3</f>
        <v>0.72981653723126061</v>
      </c>
      <c r="D31" s="4">
        <f t="shared" ref="D31:D32" si="28">S24/$S$26</f>
        <v>0.30109173138422329</v>
      </c>
      <c r="E31" s="4">
        <f t="shared" ref="E31:E32" si="29">D31*C3</f>
        <v>0.60218346276844659</v>
      </c>
      <c r="F31" s="4">
        <f t="shared" ref="F31:F32" si="30">G17*R24</f>
        <v>6.9532719661308784</v>
      </c>
      <c r="G31" s="4">
        <f t="shared" ref="G31:G32" si="31">F31/$F$33</f>
        <v>0.39340550433910199</v>
      </c>
      <c r="H31" s="4">
        <f t="shared" ref="H31:H32" si="32">C3*G31</f>
        <v>0.78681100867820397</v>
      </c>
      <c r="I31" s="4">
        <f t="shared" ref="I31:I32" si="33">J24*S24</f>
        <v>143.98345106429514</v>
      </c>
      <c r="J31" s="4">
        <f t="shared" ref="J31:J32" si="34">I31/$I$33</f>
        <v>0.38303971433789746</v>
      </c>
      <c r="K31" s="4">
        <f t="shared" ref="K31:K32" si="35">C3*J31</f>
        <v>0.76607942867579493</v>
      </c>
      <c r="L31" s="4">
        <f t="shared" ref="L31:L32" si="36">E24*S24</f>
        <v>53.319659550514537</v>
      </c>
      <c r="M31" s="4">
        <f t="shared" ref="M31:M32" si="37">L31/$L$33</f>
        <v>0.35515108724671213</v>
      </c>
      <c r="N31" s="4">
        <f t="shared" ref="N31:N32" si="38">C3*M31</f>
        <v>0.71030217449342425</v>
      </c>
    </row>
    <row r="32" spans="1:19" x14ac:dyDescent="0.25">
      <c r="A32" s="4">
        <v>3</v>
      </c>
      <c r="B32" s="4">
        <f t="shared" ref="B32" si="39">R25/$R$26</f>
        <v>0.53064677960836681</v>
      </c>
      <c r="C32" s="4">
        <f>B32*C4</f>
        <v>1.5919403388251006</v>
      </c>
      <c r="D32" s="4">
        <f t="shared" si="28"/>
        <v>0.13735322039073086</v>
      </c>
      <c r="E32" s="4">
        <f t="shared" si="29"/>
        <v>0.41205966117219262</v>
      </c>
      <c r="F32" s="4">
        <f t="shared" si="30"/>
        <v>6.7409295137220742</v>
      </c>
      <c r="G32" s="4">
        <f t="shared" si="31"/>
        <v>0.38139149280764006</v>
      </c>
      <c r="H32" s="4">
        <f t="shared" si="32"/>
        <v>1.1441744784229202</v>
      </c>
      <c r="I32" s="4">
        <f t="shared" si="33"/>
        <v>126.74735343040408</v>
      </c>
      <c r="J32" s="4">
        <f t="shared" si="34"/>
        <v>0.33718645922292179</v>
      </c>
      <c r="K32" s="4">
        <f t="shared" si="35"/>
        <v>1.0115593776687652</v>
      </c>
      <c r="L32" s="4">
        <f t="shared" si="36"/>
        <v>33.051530192763572</v>
      </c>
      <c r="M32" s="4">
        <f t="shared" si="37"/>
        <v>0.22014932169637683</v>
      </c>
      <c r="N32" s="4">
        <f t="shared" si="38"/>
        <v>0.66044796508913051</v>
      </c>
    </row>
    <row r="33" spans="1:14" x14ac:dyDescent="0.25">
      <c r="C33" s="11">
        <f>SUM(C30:C32)</f>
        <v>2.4262018278323643</v>
      </c>
      <c r="E33" s="11">
        <f>SUM(E30:E32)</f>
        <v>1.5757981721656851</v>
      </c>
      <c r="F33" s="11">
        <f>SUM(F30:F32)</f>
        <v>17.674567054703427</v>
      </c>
      <c r="H33" s="11">
        <f>SUM(H30:H32)</f>
        <v>2.1561884899543822</v>
      </c>
      <c r="I33" s="11">
        <f>SUM(I30:I32)</f>
        <v>375.89692576180369</v>
      </c>
      <c r="K33" s="11">
        <f>SUM(K30:K32)</f>
        <v>2.0574126327837408</v>
      </c>
      <c r="L33" s="11">
        <f>SUM(L30:L32)</f>
        <v>150.13232808569461</v>
      </c>
      <c r="N33" s="11">
        <f>SUM(N30:N32)</f>
        <v>1.7954497306394659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0.4121668644910006</v>
      </c>
      <c r="E36" s="15">
        <f>ABS(D36-C36)/C36*100</f>
        <v>6.2593521542542052E-2</v>
      </c>
      <c r="F36">
        <v>24.993714695699747</v>
      </c>
      <c r="G36">
        <f>$C$43*F36^2+$B$43*F36+$A$43</f>
        <v>0.4124057243860012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0.46378134595327364</v>
      </c>
      <c r="E37" s="15">
        <f t="shared" ref="E37:E40" si="41">ABS(D37-C37)/C37*100</f>
        <v>1.4283142077157722E-2</v>
      </c>
      <c r="F37">
        <v>28.345792961870536</v>
      </c>
      <c r="G37">
        <f>$C$43*F37^2+$B$43*F37+$A$43</f>
        <v>0.46380632748242834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0.48604737040375323</v>
      </c>
      <c r="E38" s="15">
        <f t="shared" si="41"/>
        <v>0.16539707617189536</v>
      </c>
      <c r="F38">
        <v>29.799683102888515</v>
      </c>
      <c r="G38">
        <f>$C$43*F38^2+$B$43*F38+$A$43</f>
        <v>0.48679894233214305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0.55696351890834661</v>
      </c>
      <c r="E39" s="15">
        <f t="shared" si="41"/>
        <v>1.3419877873516914E-2</v>
      </c>
      <c r="F39">
        <v>34.083313934374395</v>
      </c>
      <c r="G39">
        <f t="shared" ref="G39:G40" si="42">$C$43*F39^2+$B$43*F39+$A$43</f>
        <v>0.55700036821865595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0.63459903537371054</v>
      </c>
      <c r="E40" s="15">
        <f t="shared" si="41"/>
        <v>0.13215321022534288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6" t="s">
        <v>88</v>
      </c>
    </row>
    <row r="47" spans="1:14" ht="18" x14ac:dyDescent="0.25">
      <c r="A47" s="27" t="s">
        <v>11</v>
      </c>
      <c r="B47" s="27" t="s">
        <v>89</v>
      </c>
      <c r="C47" s="27" t="s">
        <v>92</v>
      </c>
      <c r="D47" s="28" t="s">
        <v>90</v>
      </c>
      <c r="E47" s="28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9">
        <f>C51-$E$2</f>
        <v>50</v>
      </c>
      <c r="E48" s="4">
        <f>-O23*$D$2*B2/100/((1+$B$48*O23)^2)</f>
        <v>-178.35517808570123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-27.37133405721886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-8.6122452196613501</v>
      </c>
    </row>
    <row r="51" spans="1:5" x14ac:dyDescent="0.25">
      <c r="C51" s="30">
        <f>SUM(C48:C50)</f>
        <v>100</v>
      </c>
      <c r="E51" s="30">
        <f>SUM(E48:E50)</f>
        <v>-214.33875736258145</v>
      </c>
    </row>
    <row r="53" spans="1:5" ht="18" x14ac:dyDescent="0.25">
      <c r="A53" s="27" t="s">
        <v>11</v>
      </c>
      <c r="B53" s="27" t="s">
        <v>89</v>
      </c>
      <c r="C53" s="27" t="s">
        <v>92</v>
      </c>
      <c r="D53" s="28" t="s">
        <v>90</v>
      </c>
      <c r="E53" s="28" t="s">
        <v>91</v>
      </c>
    </row>
    <row r="54" spans="1:5" x14ac:dyDescent="0.25">
      <c r="A54" s="4">
        <v>1</v>
      </c>
      <c r="B54" s="4">
        <f>B48-D48/E51</f>
        <v>0.23327558960985575</v>
      </c>
      <c r="C54" s="4">
        <f>$D$2*B2/100/(1+$B$54*O23)</f>
        <v>14.803771958039439</v>
      </c>
      <c r="D54" s="29">
        <f>C57-$E$2</f>
        <v>24.2509833671579</v>
      </c>
      <c r="E54" s="4">
        <f>-O23*$D$2*B2/100/((1+$B$54*O23)^2)</f>
        <v>-35.248612660955281</v>
      </c>
    </row>
    <row r="55" spans="1:5" x14ac:dyDescent="0.25">
      <c r="A55" s="4">
        <v>2</v>
      </c>
      <c r="C55" s="4">
        <f t="shared" ref="C55:C56" si="45">$D$2*B3/100/(1+$B$54*O24)</f>
        <v>27.942250451410708</v>
      </c>
      <c r="E55" s="4">
        <f t="shared" ref="E55:E56" si="46">-O24*$D$2*B3/100/((1+$B$54*O24)^2)</f>
        <v>-19.272154119994948</v>
      </c>
    </row>
    <row r="56" spans="1:5" x14ac:dyDescent="0.25">
      <c r="A56" s="4">
        <v>3</v>
      </c>
      <c r="C56" s="4">
        <f t="shared" si="45"/>
        <v>31.504960957707752</v>
      </c>
      <c r="E56" s="4">
        <f t="shared" si="46"/>
        <v>-7.6626915676224829</v>
      </c>
    </row>
    <row r="57" spans="1:5" x14ac:dyDescent="0.25">
      <c r="C57" s="30">
        <f>SUM(C54:C56)</f>
        <v>74.2509833671579</v>
      </c>
      <c r="E57" s="30">
        <f>SUM(E54:E56)</f>
        <v>-62.183458348572707</v>
      </c>
    </row>
    <row r="59" spans="1:5" ht="18" x14ac:dyDescent="0.25">
      <c r="A59" s="27" t="s">
        <v>11</v>
      </c>
      <c r="B59" s="27" t="s">
        <v>89</v>
      </c>
      <c r="C59" s="27" t="s">
        <v>92</v>
      </c>
      <c r="D59" s="28" t="s">
        <v>90</v>
      </c>
      <c r="E59" s="28" t="s">
        <v>91</v>
      </c>
    </row>
    <row r="60" spans="1:5" x14ac:dyDescent="0.25">
      <c r="A60" s="4">
        <v>1</v>
      </c>
      <c r="B60" s="4">
        <f>B54-D54/E57</f>
        <v>0.62326649733997452</v>
      </c>
      <c r="C60" s="4">
        <f>$D$2*B2/100/(1+$B$60*O23)</f>
        <v>7.6759549537070368</v>
      </c>
      <c r="D60" s="29">
        <f>C63-$E$2</f>
        <v>8.4708591498662571</v>
      </c>
      <c r="E60" s="4">
        <f>-O23*$D$2*B2/100/((1+$B$60*O23)^2)</f>
        <v>-9.4768081831190187</v>
      </c>
    </row>
    <row r="61" spans="1:5" x14ac:dyDescent="0.25">
      <c r="A61" s="4">
        <v>2</v>
      </c>
      <c r="C61" s="4">
        <f t="shared" ref="C61:C62" si="47">$D$2*B3/100/(1+$B$60*O24)</f>
        <v>22.019420690244321</v>
      </c>
      <c r="E61" s="4">
        <f t="shared" ref="E61:E62" si="48">-O24*$D$2*B3/100/((1+$B$60*O24)^2)</f>
        <v>-11.967936491416905</v>
      </c>
    </row>
    <row r="62" spans="1:5" x14ac:dyDescent="0.25">
      <c r="A62" s="4">
        <v>3</v>
      </c>
      <c r="C62" s="4">
        <f t="shared" si="47"/>
        <v>28.775483505914899</v>
      </c>
      <c r="E62" s="4">
        <f t="shared" si="48"/>
        <v>-6.3924702112493135</v>
      </c>
    </row>
    <row r="63" spans="1:5" x14ac:dyDescent="0.25">
      <c r="C63" s="30">
        <f>SUM(C60:C62)</f>
        <v>58.470859149866257</v>
      </c>
      <c r="E63" s="30">
        <f>SUM(E60:E62)</f>
        <v>-27.83721488578524</v>
      </c>
    </row>
    <row r="65" spans="1:5" ht="18" x14ac:dyDescent="0.25">
      <c r="A65" s="27" t="s">
        <v>11</v>
      </c>
      <c r="B65" s="27" t="s">
        <v>89</v>
      </c>
      <c r="C65" s="27" t="s">
        <v>92</v>
      </c>
      <c r="D65" s="28" t="s">
        <v>90</v>
      </c>
      <c r="E65" s="28" t="s">
        <v>91</v>
      </c>
    </row>
    <row r="66" spans="1:5" x14ac:dyDescent="0.25">
      <c r="A66" s="4">
        <v>1</v>
      </c>
      <c r="B66" s="4">
        <f>B60-D60/E63</f>
        <v>0.92756630551481478</v>
      </c>
      <c r="C66" s="4">
        <f>$D$2*B2/100/(1+$B$66*O23)</f>
        <v>5.5797066709138239</v>
      </c>
      <c r="D66" s="29">
        <f>C69-$E$2</f>
        <v>1.427563198134763</v>
      </c>
      <c r="E66" s="4">
        <f>-O23*$D$2*B2/100/((1+$B$66*O23)^2)</f>
        <v>-5.0074888647534035</v>
      </c>
    </row>
    <row r="67" spans="1:5" x14ac:dyDescent="0.25">
      <c r="A67" s="4">
        <v>2</v>
      </c>
      <c r="C67" s="4">
        <f t="shared" ref="C67:C68" si="49">$D$2*B3/100/(1+$B$66*O24)</f>
        <v>18.894429181623718</v>
      </c>
      <c r="E67" s="4">
        <f t="shared" ref="E67:E68" si="50">-O24*$D$2*B3/100/((1+$B$66*O24)^2)</f>
        <v>-8.812011395539038</v>
      </c>
    </row>
    <row r="68" spans="1:5" x14ac:dyDescent="0.25">
      <c r="A68" s="4">
        <v>3</v>
      </c>
      <c r="C68" s="4">
        <f t="shared" si="49"/>
        <v>26.953427345597223</v>
      </c>
      <c r="E68" s="4">
        <f t="shared" si="50"/>
        <v>-5.6085609995914076</v>
      </c>
    </row>
    <row r="69" spans="1:5" x14ac:dyDescent="0.25">
      <c r="C69" s="30">
        <f>SUM(C66:C68)</f>
        <v>51.427563198134763</v>
      </c>
      <c r="E69" s="30">
        <f>SUM(E66:E68)</f>
        <v>-19.428061259883847</v>
      </c>
    </row>
    <row r="71" spans="1:5" ht="18" x14ac:dyDescent="0.25">
      <c r="A71" s="27" t="s">
        <v>11</v>
      </c>
      <c r="B71" s="27" t="s">
        <v>89</v>
      </c>
      <c r="C71" s="27" t="s">
        <v>92</v>
      </c>
      <c r="D71" s="28" t="s">
        <v>90</v>
      </c>
      <c r="E71" s="28" t="s">
        <v>91</v>
      </c>
    </row>
    <row r="72" spans="1:5" x14ac:dyDescent="0.25">
      <c r="A72" s="4">
        <v>1</v>
      </c>
      <c r="B72" s="4">
        <f>B66-D66/E69</f>
        <v>1.0010457525393348</v>
      </c>
      <c r="C72" s="4">
        <f>$D$2*B2/100/(1+$B$72*O23)</f>
        <v>5.2345219765603588</v>
      </c>
      <c r="D72" s="29">
        <f>C75-$E$2</f>
        <v>5.0423389422945775E-2</v>
      </c>
      <c r="E72" s="4">
        <f>-O23*$D$2*B2/100/((1+$B$72*O23)^2)</f>
        <v>-4.4070838183343408</v>
      </c>
    </row>
    <row r="73" spans="1:5" x14ac:dyDescent="0.25">
      <c r="A73" s="4">
        <v>2</v>
      </c>
      <c r="C73" s="4">
        <f t="shared" ref="C73:C74" si="51">$D$2*B3/100/(1+$B$72*O24)</f>
        <v>18.268381758897483</v>
      </c>
      <c r="E73" s="4">
        <f t="shared" ref="E73:E74" si="52">-O24*$D$2*B3/100/((1+$B$72*O24)^2)</f>
        <v>-8.2377319319488755</v>
      </c>
    </row>
    <row r="74" spans="1:5" x14ac:dyDescent="0.25">
      <c r="A74" s="4">
        <v>3</v>
      </c>
      <c r="C74" s="4">
        <f t="shared" si="51"/>
        <v>26.547519653965104</v>
      </c>
      <c r="E74" s="4">
        <f t="shared" si="52"/>
        <v>-5.440907661929514</v>
      </c>
    </row>
    <row r="75" spans="1:5" x14ac:dyDescent="0.25">
      <c r="C75" s="30">
        <f>SUM(C72:C74)</f>
        <v>50.050423389422946</v>
      </c>
      <c r="E75" s="30">
        <f>SUM(E72:E74)</f>
        <v>-18.085723412212729</v>
      </c>
    </row>
    <row r="77" spans="1:5" ht="18" x14ac:dyDescent="0.25">
      <c r="A77" s="27" t="s">
        <v>11</v>
      </c>
      <c r="B77" s="27" t="s">
        <v>89</v>
      </c>
      <c r="C77" s="27" t="s">
        <v>92</v>
      </c>
      <c r="D77" s="28" t="s">
        <v>90</v>
      </c>
      <c r="E77" s="28" t="s">
        <v>91</v>
      </c>
    </row>
    <row r="78" spans="1:5" x14ac:dyDescent="0.25">
      <c r="A78" s="4">
        <v>1</v>
      </c>
      <c r="B78" s="4">
        <f>B72-D72/E75</f>
        <v>1.0038337742442833</v>
      </c>
      <c r="C78" s="4">
        <f>$D$2*B2/100/(1+$B$78*O23)</f>
        <v>5.2222637051812759</v>
      </c>
      <c r="D78" s="29">
        <f>C81-$E$2</f>
        <v>6.6274639237917654E-5</v>
      </c>
      <c r="E78" s="4">
        <f>-O23*$D$2*B2/100/((1+$B$78*O23)^2)</f>
        <v>-4.3864668552084458</v>
      </c>
    </row>
    <row r="79" spans="1:5" x14ac:dyDescent="0.25">
      <c r="A79" s="4">
        <v>2</v>
      </c>
      <c r="C79" s="4">
        <f t="shared" ref="C79:C80" si="53">$D$2*B3/100/(1+$B$78*O24)</f>
        <v>18.245443621255461</v>
      </c>
      <c r="E79" s="4">
        <f t="shared" ref="E79:E80" si="54">-O24*$D$2*B3/100/((1+$B$78*O24)^2)</f>
        <v>-8.2170580045501218</v>
      </c>
    </row>
    <row r="80" spans="1:5" x14ac:dyDescent="0.25">
      <c r="A80" s="4">
        <v>3</v>
      </c>
      <c r="C80" s="4">
        <f t="shared" si="53"/>
        <v>26.532358948202496</v>
      </c>
      <c r="E80" s="4">
        <f t="shared" si="54"/>
        <v>-5.4346950704953034</v>
      </c>
    </row>
    <row r="81" spans="1:5" x14ac:dyDescent="0.25">
      <c r="C81" s="30">
        <f>SUM(C78:C80)</f>
        <v>50.000066274639238</v>
      </c>
      <c r="E81" s="30">
        <f>SUM(E78:E80)</f>
        <v>-18.038219930253874</v>
      </c>
    </row>
    <row r="83" spans="1:5" ht="18" x14ac:dyDescent="0.25">
      <c r="A83" s="27" t="s">
        <v>11</v>
      </c>
      <c r="B83" s="27" t="s">
        <v>89</v>
      </c>
      <c r="C83" s="27" t="s">
        <v>92</v>
      </c>
      <c r="D83" s="28" t="s">
        <v>90</v>
      </c>
      <c r="E83" s="28" t="s">
        <v>91</v>
      </c>
    </row>
    <row r="84" spans="1:5" x14ac:dyDescent="0.25">
      <c r="A84" s="4">
        <v>1</v>
      </c>
      <c r="B84" s="4">
        <f>B78-D78/E81</f>
        <v>1.0038374483673118</v>
      </c>
      <c r="C84" s="4">
        <f>$D$2*B2/100/(1+$B$84*O23)</f>
        <v>5.2222475888121265</v>
      </c>
      <c r="D84" s="31">
        <f>C87-$E$2</f>
        <v>1.1471712468846818E-10</v>
      </c>
      <c r="E84" s="4">
        <f>-O23*$D$2*B2/100/((1+$B$84*O23)^2)</f>
        <v>-4.3864397811983968</v>
      </c>
    </row>
    <row r="85" spans="1:5" x14ac:dyDescent="0.25">
      <c r="A85" s="4">
        <v>2</v>
      </c>
      <c r="C85" s="4">
        <f t="shared" ref="C85:C86" si="55">$D$2*B3/100/(1+$B$84*O24)</f>
        <v>18.245413430823376</v>
      </c>
      <c r="E85" s="4">
        <f t="shared" ref="E85:E86" si="56">-O24*$D$2*B3/100/((1+$B$84*O24)^2)</f>
        <v>-8.2170308113142081</v>
      </c>
    </row>
    <row r="86" spans="1:5" x14ac:dyDescent="0.25">
      <c r="A86" s="4">
        <v>3</v>
      </c>
      <c r="C86" s="4">
        <f t="shared" si="55"/>
        <v>26.532338980479214</v>
      </c>
      <c r="E86" s="4">
        <f t="shared" si="56"/>
        <v>-5.4346868904125092</v>
      </c>
    </row>
    <row r="87" spans="1:5" x14ac:dyDescent="0.25">
      <c r="C87" s="30">
        <f>SUM(C84:C86)</f>
        <v>50.000000000114717</v>
      </c>
      <c r="E87" s="30">
        <f>SUM(E84:E86)</f>
        <v>-18.038157482925115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50.000000000114724</v>
      </c>
      <c r="I2" s="22">
        <f>S26</f>
        <v>49.999999999885276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Лист6!D7</f>
        <v>0</v>
      </c>
      <c r="C7" s="10">
        <f>Лист6!E7</f>
        <v>50.000000000114717</v>
      </c>
      <c r="D7" s="4">
        <f>B7</f>
        <v>0</v>
      </c>
      <c r="E7" s="4">
        <f>H2</f>
        <v>50.000000000114724</v>
      </c>
    </row>
    <row r="8" spans="1:15" x14ac:dyDescent="0.25">
      <c r="A8" s="4">
        <v>1</v>
      </c>
      <c r="B8" s="10">
        <f>Лист6!D8</f>
        <v>100.00000000022943</v>
      </c>
      <c r="C8" s="10">
        <f>Лист6!E8</f>
        <v>17.674567054703427</v>
      </c>
      <c r="D8" s="4">
        <f>I19</f>
        <v>100.00000000022945</v>
      </c>
      <c r="E8" s="4">
        <f>J19</f>
        <v>17.672047066944739</v>
      </c>
    </row>
    <row r="9" spans="1:15" x14ac:dyDescent="0.25">
      <c r="A9" s="4">
        <v>2</v>
      </c>
      <c r="B9" s="10">
        <f>Лист6!D9</f>
        <v>67.674567054818141</v>
      </c>
      <c r="C9" s="10">
        <f>Лист6!E9</f>
        <v>375.89692576180369</v>
      </c>
      <c r="D9" s="10">
        <f>K19</f>
        <v>67.672047067059466</v>
      </c>
      <c r="E9" s="10">
        <f>N19</f>
        <v>375.94083899898237</v>
      </c>
    </row>
    <row r="10" spans="1:15" x14ac:dyDescent="0.25">
      <c r="A10" s="4">
        <v>3</v>
      </c>
      <c r="B10" s="10">
        <f>Лист6!D10</f>
        <v>325.8969257619184</v>
      </c>
      <c r="C10" s="10">
        <f>Лист6!E10</f>
        <v>150.13232808569461</v>
      </c>
      <c r="D10" s="10">
        <f>M19</f>
        <v>325.94083899909708</v>
      </c>
      <c r="E10" s="10">
        <f>L19</f>
        <v>150.13235572113109</v>
      </c>
    </row>
    <row r="11" spans="1:15" x14ac:dyDescent="0.25">
      <c r="A11" s="4">
        <v>4</v>
      </c>
      <c r="B11" s="10">
        <f>Лист6!D11</f>
        <v>100</v>
      </c>
      <c r="C11" s="10">
        <f>Лист6!E11</f>
        <v>49.999999999885276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0.3810425478587362</v>
      </c>
      <c r="G16" s="10">
        <f>F16*C16</f>
        <v>0.7620850957174724</v>
      </c>
      <c r="H16" s="10">
        <f>G16+1</f>
        <v>1.7620850957174725</v>
      </c>
      <c r="I16" s="10">
        <f>C16*R23</f>
        <v>10.444508828237664</v>
      </c>
      <c r="J16" s="10">
        <f>G16*R23</f>
        <v>3.9798022550447429</v>
      </c>
      <c r="K16" s="10">
        <f>H16*R23</f>
        <v>9.202056669163575</v>
      </c>
      <c r="L16" s="10">
        <f>E23*S23</f>
        <v>63.761122842980541</v>
      </c>
      <c r="M16" s="10">
        <f>I23*S23</f>
        <v>77.098696667753202</v>
      </c>
      <c r="N16" s="10">
        <f>J23*S23</f>
        <v>105.17644225363438</v>
      </c>
      <c r="O16" s="10">
        <f>N23*S23</f>
        <v>9.2187638725693315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0.1905212739293681</v>
      </c>
      <c r="G17" s="10">
        <f t="shared" ref="G17:G18" si="3">F17*C17</f>
        <v>0.3810425478587362</v>
      </c>
      <c r="H17" s="10">
        <f t="shared" ref="H17:H18" si="4">G17+1</f>
        <v>1.3810425478587363</v>
      </c>
      <c r="I17" s="10">
        <f t="shared" ref="I17:I18" si="5">C17*R24</f>
        <v>36.490843050740366</v>
      </c>
      <c r="J17" s="10">
        <f t="shared" ref="J17:J18" si="6">G17*R24</f>
        <v>6.9522819047836837</v>
      </c>
      <c r="K17" s="10">
        <f t="shared" ref="K17:K18" si="7">H17*R24</f>
        <v>25.197703430153869</v>
      </c>
      <c r="L17" s="10">
        <f t="shared" ref="L17:L18" si="8">E24*S24</f>
        <v>53.319630881611673</v>
      </c>
      <c r="M17" s="10">
        <f t="shared" ref="M17:M18" si="9">I24*S24</f>
        <v>128.94609958176139</v>
      </c>
      <c r="N17" s="10">
        <f t="shared" ref="N17:N18" si="10">J24*S24</f>
        <v>144.00067805639119</v>
      </c>
      <c r="O17" s="10">
        <f t="shared" ref="O17:O18" si="11">N24*S24</f>
        <v>25.243452241718597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0.12701418261957872</v>
      </c>
      <c r="G18" s="10">
        <f t="shared" si="3"/>
        <v>0.25402836523915745</v>
      </c>
      <c r="H18" s="10">
        <f t="shared" si="4"/>
        <v>1.2540283652391575</v>
      </c>
      <c r="I18" s="10">
        <f t="shared" si="5"/>
        <v>53.064648121251409</v>
      </c>
      <c r="J18" s="10">
        <f t="shared" si="6"/>
        <v>6.7399629071163112</v>
      </c>
      <c r="K18" s="10">
        <f t="shared" si="7"/>
        <v>33.272286967742019</v>
      </c>
      <c r="L18" s="10">
        <f t="shared" si="8"/>
        <v>33.051601996538892</v>
      </c>
      <c r="M18" s="10">
        <f t="shared" si="9"/>
        <v>119.89604274958249</v>
      </c>
      <c r="N18" s="10">
        <f t="shared" si="10"/>
        <v>126.76371868895679</v>
      </c>
      <c r="O18" s="10">
        <f t="shared" si="11"/>
        <v>33.332695948704675</v>
      </c>
    </row>
    <row r="19" spans="1:19" x14ac:dyDescent="0.25">
      <c r="I19" s="11">
        <f t="shared" ref="I19:O19" si="12">SUM(I16:I18)</f>
        <v>100.00000000022945</v>
      </c>
      <c r="J19" s="13">
        <f t="shared" si="12"/>
        <v>17.672047066944739</v>
      </c>
      <c r="K19" s="13">
        <f t="shared" si="12"/>
        <v>67.672047067059466</v>
      </c>
      <c r="L19" s="13">
        <f t="shared" si="12"/>
        <v>150.13235572113109</v>
      </c>
      <c r="M19" s="13">
        <f t="shared" si="12"/>
        <v>325.94083899909708</v>
      </c>
      <c r="N19" s="13">
        <f t="shared" si="12"/>
        <v>375.94083899898237</v>
      </c>
      <c r="O19" s="13">
        <f t="shared" si="12"/>
        <v>67.794912062992609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1.2091803473664988</v>
      </c>
      <c r="I23" s="10">
        <f>H23*E23</f>
        <v>2.7459005364918658</v>
      </c>
      <c r="J23" s="10">
        <f>I23+1</f>
        <v>3.7459005364918658</v>
      </c>
      <c r="K23" s="10">
        <f>C38</f>
        <v>0.48685261038659922</v>
      </c>
      <c r="L23" s="10">
        <f>$K$23*C2</f>
        <v>0.48685261038659922</v>
      </c>
      <c r="M23" s="10">
        <f>L23*$B$9/$C$9</f>
        <v>8.765046311737909E-2</v>
      </c>
      <c r="N23" s="10">
        <f>M23*J23</f>
        <v>0.32832991681515084</v>
      </c>
      <c r="O23" s="10">
        <f>H16/N23</f>
        <v>5.3668124818169503</v>
      </c>
      <c r="P23" s="10">
        <f>$D$2*B2/100/(1+G16)</f>
        <v>18.89806575229056</v>
      </c>
      <c r="Q23" s="10">
        <f>$D$2*B2/100-P23</f>
        <v>14.401934247709438</v>
      </c>
      <c r="R23" s="10">
        <f>$D$2*B2/100/(1+$B$84*O23)</f>
        <v>5.2222544141188321</v>
      </c>
      <c r="S23" s="10">
        <f>$B$84*O23*R23</f>
        <v>28.077745585881164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2.4183606947329976</v>
      </c>
      <c r="I24" s="10">
        <f t="shared" ref="I24:I25" si="18">H24*E24</f>
        <v>8.5652414512344652</v>
      </c>
      <c r="J24" s="10">
        <f t="shared" ref="J24:J25" si="19">I24+1</f>
        <v>9.5652414512344652</v>
      </c>
      <c r="L24" s="10">
        <f t="shared" ref="L24:L25" si="20">$K$23*C3</f>
        <v>0.97370522077319843</v>
      </c>
      <c r="M24" s="10">
        <f t="shared" ref="M24:M25" si="21">L24*$B$9/$C$9</f>
        <v>0.17530092623475818</v>
      </c>
      <c r="N24" s="10">
        <f t="shared" ref="N24:N25" si="22">M24*J24</f>
        <v>1.6767956860605042</v>
      </c>
      <c r="O24" s="12">
        <f t="shared" ref="O24" si="23">H17/N24</f>
        <v>0.82362005063561683</v>
      </c>
      <c r="P24" s="12">
        <f>$D$2*B3/100/(1+G17)</f>
        <v>24.112218737670766</v>
      </c>
      <c r="Q24" s="10">
        <f t="shared" ref="Q24:Q25" si="24">$D$2*B3/100-P24</f>
        <v>9.1877812623292314</v>
      </c>
      <c r="R24" s="10">
        <f t="shared" ref="R24:R25" si="25">$D$2*B3/100/(1+$B$84*O24)</f>
        <v>18.245421525370183</v>
      </c>
      <c r="S24" s="10">
        <f t="shared" ref="S24:S25" si="26">$B$84*O24*R24</f>
        <v>15.054578474629812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3.6275410420994967</v>
      </c>
      <c r="I25" s="10">
        <f t="shared" si="18"/>
        <v>17.458022744227797</v>
      </c>
      <c r="J25" s="10">
        <f t="shared" si="19"/>
        <v>18.458022744227797</v>
      </c>
      <c r="L25" s="10">
        <f t="shared" si="20"/>
        <v>1.4605578311597975</v>
      </c>
      <c r="M25" s="10">
        <f t="shared" si="21"/>
        <v>0.26295138935213724</v>
      </c>
      <c r="N25" s="10">
        <f t="shared" si="22"/>
        <v>4.8535627252880484</v>
      </c>
      <c r="O25" s="12">
        <f>H18/N25</f>
        <v>0.25837275342202026</v>
      </c>
      <c r="P25" s="12">
        <f>$D$2*B4/100/(1+G18)</f>
        <v>26.63416628030598</v>
      </c>
      <c r="Q25" s="10">
        <f t="shared" si="24"/>
        <v>6.7658337196940188</v>
      </c>
      <c r="R25" s="10">
        <f t="shared" si="25"/>
        <v>26.532324060625704</v>
      </c>
      <c r="S25" s="10">
        <f t="shared" si="26"/>
        <v>6.8676759393742977</v>
      </c>
    </row>
    <row r="26" spans="1:19" x14ac:dyDescent="0.25">
      <c r="P26" s="23">
        <f>SUM(P23:P25)</f>
        <v>69.644450770267298</v>
      </c>
      <c r="Q26" s="23">
        <f>SUM(Q23:Q25)</f>
        <v>30.355549229732688</v>
      </c>
      <c r="R26" s="23">
        <f>SUM(R23:R25)</f>
        <v>50.000000000114724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0.104445088282137</v>
      </c>
      <c r="C30" s="4">
        <f>B30*C2</f>
        <v>0.104445088282137</v>
      </c>
      <c r="D30" s="4">
        <f>S23/$S$26</f>
        <v>0.56155491171891181</v>
      </c>
      <c r="E30" s="4">
        <f>D30*C2</f>
        <v>0.56155491171891181</v>
      </c>
      <c r="F30" s="4">
        <f>G16*R23</f>
        <v>3.9798022550447429</v>
      </c>
      <c r="G30" s="4">
        <f>F30/$F$33</f>
        <v>0.22520323989453914</v>
      </c>
      <c r="H30" s="4">
        <f>C2*G30</f>
        <v>0.22520323989453914</v>
      </c>
      <c r="I30" s="4">
        <f>J23*S23</f>
        <v>105.17644225363438</v>
      </c>
      <c r="J30" s="4">
        <f>I30/$I$33</f>
        <v>0.27976860011720905</v>
      </c>
      <c r="K30" s="4">
        <f>C2*J30</f>
        <v>0.27976860011720905</v>
      </c>
      <c r="L30" s="4">
        <f>E23*S23</f>
        <v>63.761122842980541</v>
      </c>
      <c r="M30" s="4">
        <f>L30/$L$33</f>
        <v>0.42469940964235586</v>
      </c>
      <c r="N30" s="4">
        <f>C2*M30</f>
        <v>0.42469940964235586</v>
      </c>
    </row>
    <row r="31" spans="1:19" x14ac:dyDescent="0.25">
      <c r="A31" s="4">
        <v>2</v>
      </c>
      <c r="B31" s="4">
        <f>R24/$R$26</f>
        <v>0.36490843050656641</v>
      </c>
      <c r="C31" s="4">
        <f t="shared" ref="C31" si="27">B31*C3</f>
        <v>0.72981686101313281</v>
      </c>
      <c r="D31" s="4">
        <f t="shared" ref="D31:D32" si="28">S24/$S$26</f>
        <v>0.30109156949328708</v>
      </c>
      <c r="E31" s="4">
        <f t="shared" ref="E31:E32" si="29">D31*C3</f>
        <v>0.60218313898657416</v>
      </c>
      <c r="F31" s="4">
        <f t="shared" ref="F31:F32" si="30">G17*R24</f>
        <v>6.9522819047836837</v>
      </c>
      <c r="G31" s="4">
        <f t="shared" ref="G31:G32" si="31">F31/$F$33</f>
        <v>0.39340557879046212</v>
      </c>
      <c r="H31" s="4">
        <f t="shared" ref="H31:H32" si="32">C3*G31</f>
        <v>0.78681115758092424</v>
      </c>
      <c r="I31" s="4">
        <f t="shared" ref="I31:I32" si="33">J24*S24</f>
        <v>144.00067805639119</v>
      </c>
      <c r="J31" s="4">
        <f t="shared" ref="J31:J32" si="34">I31/$I$33</f>
        <v>0.38304079556725412</v>
      </c>
      <c r="K31" s="4">
        <f t="shared" ref="K31:K32" si="35">C3*J31</f>
        <v>0.76608159113450824</v>
      </c>
      <c r="L31" s="4">
        <f t="shared" ref="L31:L32" si="36">E24*S24</f>
        <v>53.319630881611673</v>
      </c>
      <c r="M31" s="4">
        <f t="shared" ref="M31:M32" si="37">L31/$L$33</f>
        <v>0.35515083091517058</v>
      </c>
      <c r="N31" s="4">
        <f t="shared" ref="N31:N32" si="38">C3*M31</f>
        <v>0.71030166183034116</v>
      </c>
    </row>
    <row r="32" spans="1:19" x14ac:dyDescent="0.25">
      <c r="A32" s="4">
        <v>3</v>
      </c>
      <c r="B32" s="4">
        <f t="shared" ref="B32" si="39">R25/$R$26</f>
        <v>0.53064648121129654</v>
      </c>
      <c r="C32" s="4">
        <f>B32*C4</f>
        <v>1.5919394436338896</v>
      </c>
      <c r="D32" s="4">
        <f t="shared" si="28"/>
        <v>0.13735351878780111</v>
      </c>
      <c r="E32" s="4">
        <f t="shared" si="29"/>
        <v>0.41206055636340333</v>
      </c>
      <c r="F32" s="4">
        <f t="shared" si="30"/>
        <v>6.7399629071163112</v>
      </c>
      <c r="G32" s="4">
        <f t="shared" si="31"/>
        <v>0.38139118131499866</v>
      </c>
      <c r="H32" s="4">
        <f t="shared" si="32"/>
        <v>1.144173543944996</v>
      </c>
      <c r="I32" s="4">
        <f t="shared" si="33"/>
        <v>126.76371868895679</v>
      </c>
      <c r="J32" s="4">
        <f t="shared" si="34"/>
        <v>0.33719060431553677</v>
      </c>
      <c r="K32" s="4">
        <f t="shared" si="35"/>
        <v>1.0115718129466102</v>
      </c>
      <c r="L32" s="4">
        <f t="shared" si="36"/>
        <v>33.051601996538892</v>
      </c>
      <c r="M32" s="4">
        <f t="shared" si="37"/>
        <v>0.22014975944247364</v>
      </c>
      <c r="N32" s="4">
        <f t="shared" si="38"/>
        <v>0.66044927832742095</v>
      </c>
    </row>
    <row r="33" spans="1:14" x14ac:dyDescent="0.25">
      <c r="C33" s="11">
        <f>SUM(C30:C32)</f>
        <v>2.4262013929291593</v>
      </c>
      <c r="E33" s="11">
        <f>SUM(E30:E32)</f>
        <v>1.5757986070688892</v>
      </c>
      <c r="F33" s="11">
        <f>SUM(F30:F32)</f>
        <v>17.672047066944739</v>
      </c>
      <c r="H33" s="11">
        <f>SUM(H30:H32)</f>
        <v>2.1561879414204594</v>
      </c>
      <c r="I33" s="11">
        <f>SUM(I30:I32)</f>
        <v>375.94083899898237</v>
      </c>
      <c r="K33" s="11">
        <f>SUM(K30:K32)</f>
        <v>2.0574220041983278</v>
      </c>
      <c r="L33" s="11">
        <f>SUM(L30:L32)</f>
        <v>150.13235572113109</v>
      </c>
      <c r="N33" s="11">
        <f>SUM(N30:N32)</f>
        <v>1.795450349800118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0.41216693837303314</v>
      </c>
      <c r="E36" s="15">
        <f>ABS(D36-C36)/C36*100</f>
        <v>6.2575607490360147E-2</v>
      </c>
      <c r="F36">
        <v>24.993719494202114</v>
      </c>
      <c r="G36">
        <f>$C$43*F36^2+$B$43*F36+$A$43</f>
        <v>0.41240579635750707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0.46378146393918579</v>
      </c>
      <c r="E37" s="15">
        <f t="shared" ref="E37:E40" si="41">ABS(D37-C37)/C37*100</f>
        <v>1.425770572421139E-2</v>
      </c>
      <c r="F37">
        <v>28.345800481552104</v>
      </c>
      <c r="G37">
        <f>$C$43*F37^2+$B$43*F37+$A$43</f>
        <v>0.46380644530951698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0.48604515649167895</v>
      </c>
      <c r="E38" s="15">
        <f t="shared" si="41"/>
        <v>0.16585181586662967</v>
      </c>
      <c r="F38">
        <v>29.799539439082935</v>
      </c>
      <c r="G38">
        <f>$C$43*F38^2+$B$43*F38+$A$43</f>
        <v>0.48679664946897527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0.55696332683960148</v>
      </c>
      <c r="E39" s="15">
        <f t="shared" si="41"/>
        <v>1.3454358223345935E-2</v>
      </c>
      <c r="F39">
        <v>34.083302289151433</v>
      </c>
      <c r="G39">
        <f t="shared" ref="G39:G40" si="42">$C$43*F39^2+$B$43*F39+$A$43</f>
        <v>0.55700017238488186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0.63459886023130807</v>
      </c>
      <c r="E40" s="15">
        <f t="shared" si="41"/>
        <v>0.13218077266026834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6" t="s">
        <v>88</v>
      </c>
    </row>
    <row r="47" spans="1:14" ht="18" x14ac:dyDescent="0.25">
      <c r="A47" s="27" t="s">
        <v>11</v>
      </c>
      <c r="B47" s="27" t="s">
        <v>89</v>
      </c>
      <c r="C47" s="27" t="s">
        <v>92</v>
      </c>
      <c r="D47" s="28" t="s">
        <v>90</v>
      </c>
      <c r="E47" s="28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9">
        <f>C51-$E$2</f>
        <v>50</v>
      </c>
      <c r="E48" s="4">
        <f>-O23*$D$2*B2/100/((1+$B$48*O23)^2)</f>
        <v>-178.71485564450447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-27.426547686166035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-8.629649964295476</v>
      </c>
    </row>
    <row r="51" spans="1:5" x14ac:dyDescent="0.25">
      <c r="C51" s="30">
        <f>SUM(C48:C50)</f>
        <v>100</v>
      </c>
      <c r="E51" s="30">
        <f>SUM(E48:E50)</f>
        <v>-214.77105329496598</v>
      </c>
    </row>
    <row r="53" spans="1:5" ht="18" x14ac:dyDescent="0.25">
      <c r="A53" s="27" t="s">
        <v>11</v>
      </c>
      <c r="B53" s="27" t="s">
        <v>89</v>
      </c>
      <c r="C53" s="27" t="s">
        <v>92</v>
      </c>
      <c r="D53" s="28" t="s">
        <v>90</v>
      </c>
      <c r="E53" s="28" t="s">
        <v>91</v>
      </c>
    </row>
    <row r="54" spans="1:5" x14ac:dyDescent="0.25">
      <c r="A54" s="4">
        <v>1</v>
      </c>
      <c r="B54" s="4">
        <f>B48-D48/E51</f>
        <v>0.2328060473369758</v>
      </c>
      <c r="C54" s="4">
        <f>$D$2*B2/100/(1+$B$54*O23)</f>
        <v>14.803773970900872</v>
      </c>
      <c r="D54" s="29">
        <f>C57-$E$2</f>
        <v>24.250976702023053</v>
      </c>
      <c r="E54" s="4">
        <f>-O23*$D$2*B2/100/((1+$B$54*O23)^2)</f>
        <v>-35.319705903975205</v>
      </c>
    </row>
    <row r="55" spans="1:5" x14ac:dyDescent="0.25">
      <c r="A55" s="4">
        <v>2</v>
      </c>
      <c r="C55" s="4">
        <f t="shared" ref="C55:C56" si="45">$D$2*B3/100/(1+$B$54*O24)</f>
        <v>27.942248995114344</v>
      </c>
      <c r="E55" s="4">
        <f t="shared" ref="E55:E56" si="46">-O24*$D$2*B3/100/((1+$B$54*O24)^2)</f>
        <v>-19.311028018812141</v>
      </c>
    </row>
    <row r="56" spans="1:5" x14ac:dyDescent="0.25">
      <c r="A56" s="4">
        <v>3</v>
      </c>
      <c r="C56" s="4">
        <f t="shared" si="45"/>
        <v>31.504953736007838</v>
      </c>
      <c r="E56" s="4">
        <f t="shared" si="46"/>
        <v>-7.6781738107574382</v>
      </c>
    </row>
    <row r="57" spans="1:5" x14ac:dyDescent="0.25">
      <c r="C57" s="30">
        <f>SUM(C54:C56)</f>
        <v>74.250976702023053</v>
      </c>
      <c r="E57" s="30">
        <f>SUM(E54:E56)</f>
        <v>-62.308907733544778</v>
      </c>
    </row>
    <row r="59" spans="1:5" ht="18" x14ac:dyDescent="0.25">
      <c r="A59" s="27" t="s">
        <v>11</v>
      </c>
      <c r="B59" s="27" t="s">
        <v>89</v>
      </c>
      <c r="C59" s="27" t="s">
        <v>92</v>
      </c>
      <c r="D59" s="28" t="s">
        <v>90</v>
      </c>
      <c r="E59" s="28" t="s">
        <v>91</v>
      </c>
    </row>
    <row r="60" spans="1:5" x14ac:dyDescent="0.25">
      <c r="A60" s="4">
        <v>1</v>
      </c>
      <c r="B60" s="4">
        <f>B54-D54/E57</f>
        <v>0.62201166149617304</v>
      </c>
      <c r="C60" s="4">
        <f>$D$2*B2/100/(1+$B$60*O23)</f>
        <v>7.6759593550735365</v>
      </c>
      <c r="D60" s="29">
        <f>C63-$E$2</f>
        <v>8.4708507644219821</v>
      </c>
      <c r="E60" s="4">
        <f>-O23*$D$2*B2/100/((1+$B$60*O23)^2)</f>
        <v>-9.4959303500889227</v>
      </c>
    </row>
    <row r="61" spans="1:5" x14ac:dyDescent="0.25">
      <c r="A61" s="4">
        <v>2</v>
      </c>
      <c r="C61" s="4">
        <f t="shared" ref="C61:C62" si="47">$D$2*B3/100/(1+$B$60*O24)</f>
        <v>22.019422006342367</v>
      </c>
      <c r="E61" s="4">
        <f t="shared" ref="E61:E62" si="48">-O24*$D$2*B3/100/((1+$B$60*O24)^2)</f>
        <v>-11.992079722468434</v>
      </c>
    </row>
    <row r="62" spans="1:5" x14ac:dyDescent="0.25">
      <c r="A62" s="4">
        <v>3</v>
      </c>
      <c r="C62" s="4">
        <f t="shared" si="47"/>
        <v>28.775469403006081</v>
      </c>
      <c r="E62" s="4">
        <f t="shared" si="48"/>
        <v>-6.4053826674204064</v>
      </c>
    </row>
    <row r="63" spans="1:5" x14ac:dyDescent="0.25">
      <c r="C63" s="30">
        <f>SUM(C60:C62)</f>
        <v>58.470850764421982</v>
      </c>
      <c r="E63" s="30">
        <f>SUM(E60:E62)</f>
        <v>-27.893392739977763</v>
      </c>
    </row>
    <row r="65" spans="1:5" ht="18" x14ac:dyDescent="0.25">
      <c r="A65" s="27" t="s">
        <v>11</v>
      </c>
      <c r="B65" s="27" t="s">
        <v>89</v>
      </c>
      <c r="C65" s="27" t="s">
        <v>92</v>
      </c>
      <c r="D65" s="28" t="s">
        <v>90</v>
      </c>
      <c r="E65" s="28" t="s">
        <v>91</v>
      </c>
    </row>
    <row r="66" spans="1:5" x14ac:dyDescent="0.25">
      <c r="A66" s="4">
        <v>1</v>
      </c>
      <c r="B66" s="4">
        <f>B60-D60/E63</f>
        <v>0.92569830311009438</v>
      </c>
      <c r="C66" s="4">
        <f>$D$2*B2/100/(1+$B$66*O23)</f>
        <v>5.5797127071264399</v>
      </c>
      <c r="D66" s="29">
        <f>C69-$E$2</f>
        <v>1.4275596776587065</v>
      </c>
      <c r="E66" s="4">
        <f>-O23*$D$2*B2/100/((1+$B$66*O23)^2)</f>
        <v>-5.0175980056910765</v>
      </c>
    </row>
    <row r="67" spans="1:5" x14ac:dyDescent="0.25">
      <c r="A67" s="4">
        <v>2</v>
      </c>
      <c r="C67" s="4">
        <f t="shared" ref="C67:C68" si="49">$D$2*B3/100/(1+$B$66*O24)</f>
        <v>18.894435155348326</v>
      </c>
      <c r="E67" s="4">
        <f t="shared" ref="E67:E68" si="50">-O24*$D$2*B3/100/((1+$B$66*O24)^2)</f>
        <v>-8.8297926242174789</v>
      </c>
    </row>
    <row r="68" spans="1:5" x14ac:dyDescent="0.25">
      <c r="A68" s="4">
        <v>3</v>
      </c>
      <c r="C68" s="4">
        <f t="shared" si="49"/>
        <v>26.953411815183944</v>
      </c>
      <c r="E68" s="4">
        <f t="shared" si="50"/>
        <v>-5.6198890324062063</v>
      </c>
    </row>
    <row r="69" spans="1:5" x14ac:dyDescent="0.25">
      <c r="C69" s="30">
        <f>SUM(C66:C68)</f>
        <v>51.427559677658707</v>
      </c>
      <c r="E69" s="30">
        <f>SUM(E66:E68)</f>
        <v>-19.467279662314763</v>
      </c>
    </row>
    <row r="71" spans="1:5" ht="18" x14ac:dyDescent="0.25">
      <c r="A71" s="27" t="s">
        <v>11</v>
      </c>
      <c r="B71" s="27" t="s">
        <v>89</v>
      </c>
      <c r="C71" s="27" t="s">
        <v>92</v>
      </c>
      <c r="D71" s="28" t="s">
        <v>90</v>
      </c>
      <c r="E71" s="28" t="s">
        <v>91</v>
      </c>
    </row>
    <row r="72" spans="1:5" x14ac:dyDescent="0.25">
      <c r="A72" s="4">
        <v>1</v>
      </c>
      <c r="B72" s="4">
        <f>B66-D66/E69</f>
        <v>0.9990295390311672</v>
      </c>
      <c r="C72" s="4">
        <f>$D$2*B2/100/(1+$B$72*O23)</f>
        <v>5.2345287374481657</v>
      </c>
      <c r="D72" s="29">
        <f>C75-$E$2</f>
        <v>5.042310683954554E-2</v>
      </c>
      <c r="E72" s="4">
        <f>-O23*$D$2*B2/100/((1+$B$72*O23)^2)</f>
        <v>-4.4159827116490824</v>
      </c>
    </row>
    <row r="73" spans="1:5" x14ac:dyDescent="0.25">
      <c r="A73" s="4">
        <v>2</v>
      </c>
      <c r="C73" s="4">
        <f t="shared" ref="C73:C74" si="51">$D$2*B3/100/(1+$B$72*O24)</f>
        <v>18.268389706461345</v>
      </c>
      <c r="E73" s="4">
        <f t="shared" ref="E73:E74" si="52">-O24*$D$2*B3/100/((1+$B$72*O24)^2)</f>
        <v>-8.254356319159708</v>
      </c>
    </row>
    <row r="74" spans="1:5" x14ac:dyDescent="0.25">
      <c r="A74" s="4">
        <v>3</v>
      </c>
      <c r="C74" s="4">
        <f t="shared" si="51"/>
        <v>26.547504662930034</v>
      </c>
      <c r="E74" s="4">
        <f t="shared" si="52"/>
        <v>-5.4518971981545965</v>
      </c>
    </row>
    <row r="75" spans="1:5" x14ac:dyDescent="0.25">
      <c r="C75" s="30">
        <f>SUM(C72:C74)</f>
        <v>50.050423106839546</v>
      </c>
      <c r="E75" s="30">
        <f>SUM(E72:E74)</f>
        <v>-18.122236228963388</v>
      </c>
    </row>
    <row r="77" spans="1:5" ht="18" x14ac:dyDescent="0.25">
      <c r="A77" s="27" t="s">
        <v>11</v>
      </c>
      <c r="B77" s="27" t="s">
        <v>89</v>
      </c>
      <c r="C77" s="27" t="s">
        <v>92</v>
      </c>
      <c r="D77" s="28" t="s">
        <v>90</v>
      </c>
      <c r="E77" s="28" t="s">
        <v>91</v>
      </c>
    </row>
    <row r="78" spans="1:5" x14ac:dyDescent="0.25">
      <c r="A78" s="4">
        <v>1</v>
      </c>
      <c r="B78" s="4">
        <f>B72-D72/E75</f>
        <v>1.0018119278159994</v>
      </c>
      <c r="C78" s="4">
        <f>$D$2*B2/100/(1+$B$78*O23)</f>
        <v>5.2222705303000776</v>
      </c>
      <c r="D78" s="29">
        <f>C81-$E$2</f>
        <v>6.6273842477926337E-5</v>
      </c>
      <c r="E78" s="4">
        <f>-O23*$D$2*B2/100/((1+$B$78*O23)^2)</f>
        <v>-4.3953242530094778</v>
      </c>
    </row>
    <row r="79" spans="1:5" x14ac:dyDescent="0.25">
      <c r="A79" s="4">
        <v>2</v>
      </c>
      <c r="C79" s="4">
        <f t="shared" ref="C79:C80" si="53">$D$2*B3/100/(1+$B$78*O24)</f>
        <v>18.245451715415317</v>
      </c>
      <c r="E79" s="4">
        <f t="shared" ref="E79:E80" si="54">-O24*$D$2*B3/100/((1+$B$78*O24)^2)</f>
        <v>-8.2336408114743787</v>
      </c>
    </row>
    <row r="80" spans="1:5" x14ac:dyDescent="0.25">
      <c r="A80" s="4">
        <v>3</v>
      </c>
      <c r="C80" s="4">
        <f t="shared" si="53"/>
        <v>26.532344028127085</v>
      </c>
      <c r="E80" s="4">
        <f t="shared" si="54"/>
        <v>-5.4456720841527613</v>
      </c>
    </row>
    <row r="81" spans="1:5" x14ac:dyDescent="0.25">
      <c r="C81" s="30">
        <f>SUM(C78:C80)</f>
        <v>50.000066273842478</v>
      </c>
      <c r="E81" s="30">
        <f>SUM(E78:E80)</f>
        <v>-18.074637148636619</v>
      </c>
    </row>
    <row r="83" spans="1:5" ht="18" x14ac:dyDescent="0.25">
      <c r="A83" s="27" t="s">
        <v>11</v>
      </c>
      <c r="B83" s="27" t="s">
        <v>89</v>
      </c>
      <c r="C83" s="27" t="s">
        <v>92</v>
      </c>
      <c r="D83" s="28" t="s">
        <v>90</v>
      </c>
      <c r="E83" s="28" t="s">
        <v>91</v>
      </c>
    </row>
    <row r="84" spans="1:5" x14ac:dyDescent="0.25">
      <c r="A84" s="4">
        <v>1</v>
      </c>
      <c r="B84" s="4">
        <f>B78-D78/E81</f>
        <v>1.0018155944922338</v>
      </c>
      <c r="C84" s="4">
        <f>$D$2*B2/100/(1+$B$84*O23)</f>
        <v>5.2222544141188321</v>
      </c>
      <c r="D84" s="31">
        <f>C87-$E$2</f>
        <v>1.1472423011582578E-10</v>
      </c>
      <c r="E84" s="4">
        <f>-O23*$D$2*B2/100/((1+$B$84*O23)^2)</f>
        <v>-4.3952971246818349</v>
      </c>
    </row>
    <row r="85" spans="1:5" x14ac:dyDescent="0.25">
      <c r="A85" s="4">
        <v>2</v>
      </c>
      <c r="C85" s="4">
        <f t="shared" ref="C85:C86" si="55">$D$2*B3/100/(1+$B$84*O24)</f>
        <v>18.245421525370183</v>
      </c>
      <c r="E85" s="4">
        <f t="shared" ref="E85:E86" si="56">-O24*$D$2*B3/100/((1+$B$84*O24)^2)</f>
        <v>-8.2336135637212475</v>
      </c>
    </row>
    <row r="86" spans="1:5" x14ac:dyDescent="0.25">
      <c r="A86" s="4">
        <v>3</v>
      </c>
      <c r="C86" s="4">
        <f t="shared" si="55"/>
        <v>26.532324060625704</v>
      </c>
      <c r="E86" s="4">
        <f t="shared" si="56"/>
        <v>-5.4456638876342911</v>
      </c>
    </row>
    <row r="87" spans="1:5" x14ac:dyDescent="0.25">
      <c r="C87" s="30">
        <f>SUM(C84:C86)</f>
        <v>50.000000000114724</v>
      </c>
      <c r="E87" s="30">
        <f>SUM(E84:E86)</f>
        <v>-18.074574576037371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workbookViewId="0">
      <selection activeCell="J10" sqref="J1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</v>
      </c>
      <c r="I2" s="22">
        <f>S26</f>
        <v>49.999999999885276</v>
      </c>
      <c r="J2" s="5">
        <f>SUM(H2:I2)</f>
        <v>99.999999999999986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Лист7!D7</f>
        <v>0</v>
      </c>
      <c r="C7" s="10">
        <f>Лист7!E7</f>
        <v>50.000000000114724</v>
      </c>
      <c r="D7" s="4">
        <f>B7</f>
        <v>0</v>
      </c>
      <c r="E7" s="4">
        <f>H2</f>
        <v>50.00000000011471</v>
      </c>
    </row>
    <row r="8" spans="1:15" x14ac:dyDescent="0.25">
      <c r="A8" s="4">
        <v>1</v>
      </c>
      <c r="B8" s="10">
        <f>Лист7!D8</f>
        <v>100.00000000022945</v>
      </c>
      <c r="C8" s="10">
        <f>Лист7!E8</f>
        <v>17.672047066944739</v>
      </c>
      <c r="D8" s="4">
        <f>I19</f>
        <v>100.00000000022942</v>
      </c>
      <c r="E8" s="4">
        <f>J19</f>
        <v>17.669531761425748</v>
      </c>
    </row>
    <row r="9" spans="1:15" x14ac:dyDescent="0.25">
      <c r="A9" s="4">
        <v>2</v>
      </c>
      <c r="B9" s="10">
        <f>Лист7!D9</f>
        <v>67.672047067059466</v>
      </c>
      <c r="C9" s="10">
        <f>Лист7!E9</f>
        <v>375.94083899898237</v>
      </c>
      <c r="D9" s="10">
        <f>K19</f>
        <v>67.669531761540469</v>
      </c>
      <c r="E9" s="10">
        <f>N19</f>
        <v>375.98486610777161</v>
      </c>
    </row>
    <row r="10" spans="1:15" x14ac:dyDescent="0.25">
      <c r="A10" s="4">
        <v>3</v>
      </c>
      <c r="B10" s="10">
        <f>Лист7!D10</f>
        <v>325.94083899909708</v>
      </c>
      <c r="C10" s="10">
        <f>Лист7!E10</f>
        <v>150.13235572113109</v>
      </c>
      <c r="D10" s="10">
        <f>M19</f>
        <v>325.98486610788638</v>
      </c>
      <c r="E10" s="10">
        <f>L19</f>
        <v>150.13238255914644</v>
      </c>
    </row>
    <row r="11" spans="1:15" x14ac:dyDescent="0.25">
      <c r="A11" s="4">
        <v>4</v>
      </c>
      <c r="B11" s="10">
        <f>Лист7!D11</f>
        <v>100</v>
      </c>
      <c r="C11" s="10">
        <f>Лист7!E11</f>
        <v>49.999999999885276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0.3809882199335784</v>
      </c>
      <c r="G16" s="10">
        <f>F16*C16</f>
        <v>0.7619764398671568</v>
      </c>
      <c r="H16" s="10">
        <f>G16+1</f>
        <v>1.7619764398671567</v>
      </c>
      <c r="I16" s="10">
        <f>C16*R23</f>
        <v>10.444521750541899</v>
      </c>
      <c r="J16" s="10">
        <f>G16*R23</f>
        <v>3.9792397497965002</v>
      </c>
      <c r="K16" s="10">
        <f>H16*R23</f>
        <v>9.2015006250674496</v>
      </c>
      <c r="L16" s="10">
        <f>E23*S23</f>
        <v>63.761108170495085</v>
      </c>
      <c r="M16" s="10">
        <f>I23*S23</f>
        <v>77.109053454346537</v>
      </c>
      <c r="N16" s="10">
        <f>J23*S23</f>
        <v>105.18679257907559</v>
      </c>
      <c r="O16" s="10">
        <f>N23*S23</f>
        <v>9.218250872302896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0.1904941099667892</v>
      </c>
      <c r="G17" s="10">
        <f t="shared" ref="G17:G18" si="3">F17*C17</f>
        <v>0.3809882199335784</v>
      </c>
      <c r="H17" s="10">
        <f t="shared" ref="H17:H18" si="4">G17+1</f>
        <v>1.3809882199335783</v>
      </c>
      <c r="I17" s="10">
        <f t="shared" ref="I17:I18" si="5">C17*R24</f>
        <v>36.490859441538078</v>
      </c>
      <c r="J17" s="10">
        <f t="shared" ref="J17:J18" si="6">G17*R24</f>
        <v>6.951293791239002</v>
      </c>
      <c r="K17" s="10">
        <f t="shared" ref="K17:K18" si="7">H17*R24</f>
        <v>25.196723512008042</v>
      </c>
      <c r="L17" s="10">
        <f t="shared" ref="L17:L18" si="8">E24*S24</f>
        <v>53.319601855515558</v>
      </c>
      <c r="M17" s="10">
        <f t="shared" ref="M17:M18" si="9">I24*S24</f>
        <v>128.96338058139179</v>
      </c>
      <c r="N17" s="10">
        <f t="shared" ref="N17:N18" si="10">J24*S24</f>
        <v>144.01795086062273</v>
      </c>
      <c r="O17" s="10">
        <f t="shared" ref="O17:O18" si="11">N24*S24</f>
        <v>25.242591177027766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0.12699607331119278</v>
      </c>
      <c r="G18" s="10">
        <f t="shared" si="3"/>
        <v>0.25399214662238556</v>
      </c>
      <c r="H18" s="10">
        <f t="shared" si="4"/>
        <v>1.2539921466223856</v>
      </c>
      <c r="I18" s="10">
        <f t="shared" si="5"/>
        <v>53.064618808149454</v>
      </c>
      <c r="J18" s="10">
        <f t="shared" si="6"/>
        <v>6.738998220390247</v>
      </c>
      <c r="K18" s="10">
        <f t="shared" si="7"/>
        <v>33.271307624464974</v>
      </c>
      <c r="L18" s="10">
        <f t="shared" si="8"/>
        <v>33.051672533135793</v>
      </c>
      <c r="M18" s="10">
        <f t="shared" si="9"/>
        <v>119.91243207214804</v>
      </c>
      <c r="N18" s="10">
        <f t="shared" si="10"/>
        <v>126.7801226680733</v>
      </c>
      <c r="O18" s="10">
        <f t="shared" si="11"/>
        <v>33.331874118047352</v>
      </c>
    </row>
    <row r="19" spans="1:19" x14ac:dyDescent="0.25">
      <c r="I19" s="11">
        <f t="shared" ref="I19:O19" si="12">SUM(I16:I18)</f>
        <v>100.00000000022942</v>
      </c>
      <c r="J19" s="13">
        <f t="shared" si="12"/>
        <v>17.669531761425748</v>
      </c>
      <c r="K19" s="13">
        <f t="shared" si="12"/>
        <v>67.669531761540469</v>
      </c>
      <c r="L19" s="13">
        <f t="shared" si="12"/>
        <v>150.13238255914644</v>
      </c>
      <c r="M19" s="13">
        <f t="shared" si="12"/>
        <v>325.98486610788638</v>
      </c>
      <c r="N19" s="13">
        <f t="shared" si="12"/>
        <v>375.98486610777161</v>
      </c>
      <c r="O19" s="13">
        <f t="shared" si="12"/>
        <v>67.792716167378018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1.2093430567134982</v>
      </c>
      <c r="I23" s="10">
        <f>H23*E23</f>
        <v>2.7462700294994153</v>
      </c>
      <c r="J23" s="10">
        <f>I23+1</f>
        <v>3.7462700294994153</v>
      </c>
      <c r="K23" s="10">
        <f>C38</f>
        <v>0.48685261038659922</v>
      </c>
      <c r="L23" s="10">
        <f>$K$23*C2</f>
        <v>0.48685261038659922</v>
      </c>
      <c r="M23" s="10">
        <f>L23*$B$9/$C$9</f>
        <v>8.763696131691584E-2</v>
      </c>
      <c r="N23" s="10">
        <f>M23*J23</f>
        <v>0.32831172165796141</v>
      </c>
      <c r="O23" s="10">
        <f>H16/N23</f>
        <v>5.3667789592441117</v>
      </c>
      <c r="P23" s="10">
        <f>$D$2*B2/100/(1+G16)</f>
        <v>18.899231139838982</v>
      </c>
      <c r="Q23" s="10">
        <f>$D$2*B2/100-P23</f>
        <v>14.400768860161016</v>
      </c>
      <c r="R23" s="10">
        <f>$D$2*B2/100/(1+$B$84*O23)</f>
        <v>5.2222608752709494</v>
      </c>
      <c r="S23" s="10">
        <f>$B$84*O23*R23</f>
        <v>28.07773912472905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2.4186861134269964</v>
      </c>
      <c r="I24" s="10">
        <f t="shared" ref="I24:I25" si="18">H24*E24</f>
        <v>8.5663940045706628</v>
      </c>
      <c r="J24" s="10">
        <f t="shared" ref="J24:J25" si="19">I24+1</f>
        <v>9.5663940045706628</v>
      </c>
      <c r="L24" s="10">
        <f t="shared" ref="L24:L25" si="20">$K$23*C3</f>
        <v>0.97370522077319843</v>
      </c>
      <c r="M24" s="10">
        <f t="shared" ref="M24:M25" si="21">L24*$B$9/$C$9</f>
        <v>0.17527392263383168</v>
      </c>
      <c r="N24" s="10">
        <f t="shared" ref="N24:N25" si="22">M24*J24</f>
        <v>1.6767394026418696</v>
      </c>
      <c r="O24" s="12">
        <f t="shared" ref="O24" si="23">H17/N24</f>
        <v>0.82361529630525421</v>
      </c>
      <c r="P24" s="12">
        <f>$D$2*B3/100/(1+G17)</f>
        <v>24.113167309712196</v>
      </c>
      <c r="Q24" s="10">
        <f t="shared" ref="Q24:Q25" si="24">$D$2*B3/100-P24</f>
        <v>9.186832690287801</v>
      </c>
      <c r="R24" s="10">
        <f t="shared" ref="R24:R25" si="25">$D$2*B3/100/(1+$B$84*O24)</f>
        <v>18.245429720769039</v>
      </c>
      <c r="S24" s="10">
        <f t="shared" ref="S24:S25" si="26">$B$84*O24*R24</f>
        <v>15.05457027923096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3.6280291701404939</v>
      </c>
      <c r="I25" s="10">
        <f t="shared" si="18"/>
        <v>17.460371925213742</v>
      </c>
      <c r="J25" s="10">
        <f t="shared" si="19"/>
        <v>18.460371925213742</v>
      </c>
      <c r="L25" s="10">
        <f t="shared" si="20"/>
        <v>1.4605578311597975</v>
      </c>
      <c r="M25" s="10">
        <f t="shared" si="21"/>
        <v>0.26291088395074752</v>
      </c>
      <c r="N25" s="10">
        <f t="shared" si="22"/>
        <v>4.8534327009175078</v>
      </c>
      <c r="O25" s="12">
        <f>H18/N25</f>
        <v>0.25837221280215278</v>
      </c>
      <c r="P25" s="12">
        <f>$D$2*B4/100/(1+G18)</f>
        <v>26.634935545619278</v>
      </c>
      <c r="Q25" s="10">
        <f t="shared" si="24"/>
        <v>6.7650644543807203</v>
      </c>
      <c r="R25" s="10">
        <f t="shared" si="25"/>
        <v>26.532309404074727</v>
      </c>
      <c r="S25" s="10">
        <f t="shared" si="26"/>
        <v>6.8676905959252705</v>
      </c>
    </row>
    <row r="26" spans="1:19" x14ac:dyDescent="0.25">
      <c r="P26" s="23">
        <f>SUM(P23:P25)</f>
        <v>69.647333995170456</v>
      </c>
      <c r="Q26" s="23">
        <f>SUM(Q23:Q25)</f>
        <v>30.352666004829537</v>
      </c>
      <c r="R26" s="23">
        <f>SUM(R23:R25)</f>
        <v>50.00000000011471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0.10444521750517936</v>
      </c>
      <c r="C30" s="4">
        <f>B30*C2</f>
        <v>0.10444521750517936</v>
      </c>
      <c r="D30" s="4">
        <f>S23/$S$26</f>
        <v>0.56155478249586943</v>
      </c>
      <c r="E30" s="4">
        <f>D30*C2</f>
        <v>0.56155478249586943</v>
      </c>
      <c r="F30" s="4">
        <f>G16*R23</f>
        <v>3.9792397497965002</v>
      </c>
      <c r="G30" s="4">
        <f>F30/$F$33</f>
        <v>0.22520346342643641</v>
      </c>
      <c r="H30" s="4">
        <f>C2*G30</f>
        <v>0.22520346342643641</v>
      </c>
      <c r="I30" s="4">
        <f>J23*S23</f>
        <v>105.18679257907559</v>
      </c>
      <c r="J30" s="4">
        <f>I30/$I$33</f>
        <v>0.27976336831846055</v>
      </c>
      <c r="K30" s="4">
        <f>C2*J30</f>
        <v>0.27976336831846055</v>
      </c>
      <c r="L30" s="4">
        <f>E23*S23</f>
        <v>63.761108170495085</v>
      </c>
      <c r="M30" s="4">
        <f>L30/$L$33</f>
        <v>0.42469923599177972</v>
      </c>
      <c r="N30" s="4">
        <f>C2*M30</f>
        <v>0.42469923599177972</v>
      </c>
    </row>
    <row r="31" spans="1:19" x14ac:dyDescent="0.25">
      <c r="A31" s="4">
        <v>2</v>
      </c>
      <c r="B31" s="4">
        <f>R24/$R$26</f>
        <v>0.3649085944145436</v>
      </c>
      <c r="C31" s="4">
        <f t="shared" ref="C31" si="27">B31*C3</f>
        <v>0.72981718882908719</v>
      </c>
      <c r="D31" s="4">
        <f t="shared" ref="D31:D32" si="28">S24/$S$26</f>
        <v>0.30109140558531006</v>
      </c>
      <c r="E31" s="4">
        <f t="shared" ref="E31:E32" si="29">D31*C3</f>
        <v>0.60218281117062011</v>
      </c>
      <c r="F31" s="4">
        <f t="shared" ref="F31:F32" si="30">G17*R24</f>
        <v>6.951293791239002</v>
      </c>
      <c r="G31" s="4">
        <f t="shared" ref="G31:G32" si="31">F31/$F$33</f>
        <v>0.39340565924980148</v>
      </c>
      <c r="H31" s="4">
        <f t="shared" ref="H31:H32" si="32">C3*G31</f>
        <v>0.78681131849960295</v>
      </c>
      <c r="I31" s="4">
        <f t="shared" ref="I31:I32" si="33">J24*S24</f>
        <v>144.01795086062273</v>
      </c>
      <c r="J31" s="4">
        <f t="shared" ref="J31:J32" si="34">I31/$I$33</f>
        <v>0.38304188238082354</v>
      </c>
      <c r="K31" s="4">
        <f t="shared" ref="K31:K32" si="35">C3*J31</f>
        <v>0.76608376476164708</v>
      </c>
      <c r="L31" s="4">
        <f t="shared" ref="L31:L32" si="36">E24*S24</f>
        <v>53.319601855515558</v>
      </c>
      <c r="M31" s="4">
        <f t="shared" ref="M31:M32" si="37">L31/$L$33</f>
        <v>0.35515057409090051</v>
      </c>
      <c r="N31" s="4">
        <f t="shared" ref="N31:N32" si="38">C3*M31</f>
        <v>0.71030114818180101</v>
      </c>
    </row>
    <row r="32" spans="1:19" x14ac:dyDescent="0.25">
      <c r="A32" s="4">
        <v>3</v>
      </c>
      <c r="B32" s="4">
        <f t="shared" ref="B32" si="39">R25/$R$26</f>
        <v>0.53064618808027708</v>
      </c>
      <c r="C32" s="4">
        <f>B32*C4</f>
        <v>1.5919385642408312</v>
      </c>
      <c r="D32" s="4">
        <f t="shared" si="28"/>
        <v>0.13735381191882057</v>
      </c>
      <c r="E32" s="4">
        <f t="shared" si="29"/>
        <v>0.4120614357564617</v>
      </c>
      <c r="F32" s="4">
        <f t="shared" si="30"/>
        <v>6.738998220390247</v>
      </c>
      <c r="G32" s="4">
        <f t="shared" si="31"/>
        <v>0.3813908773237622</v>
      </c>
      <c r="H32" s="4">
        <f t="shared" si="32"/>
        <v>1.1441726319712866</v>
      </c>
      <c r="I32" s="4">
        <f t="shared" si="33"/>
        <v>126.7801226680733</v>
      </c>
      <c r="J32" s="4">
        <f t="shared" si="34"/>
        <v>0.33719474930071597</v>
      </c>
      <c r="K32" s="4">
        <f t="shared" si="35"/>
        <v>1.011584247902148</v>
      </c>
      <c r="L32" s="4">
        <f t="shared" si="36"/>
        <v>33.051672533135793</v>
      </c>
      <c r="M32" s="4">
        <f t="shared" si="37"/>
        <v>0.22015018991731977</v>
      </c>
      <c r="N32" s="4">
        <f t="shared" si="38"/>
        <v>0.66045056975195937</v>
      </c>
    </row>
    <row r="33" spans="1:14" x14ac:dyDescent="0.25">
      <c r="C33" s="11">
        <f>SUM(C30:C32)</f>
        <v>2.4262009705750978</v>
      </c>
      <c r="E33" s="11">
        <f>SUM(E30:E32)</f>
        <v>1.5757990294229511</v>
      </c>
      <c r="F33" s="11">
        <f>SUM(F30:F32)</f>
        <v>17.669531761425748</v>
      </c>
      <c r="H33" s="11">
        <f>SUM(H30:H32)</f>
        <v>2.1561874138973263</v>
      </c>
      <c r="I33" s="11">
        <f>SUM(I30:I32)</f>
        <v>375.98486610777161</v>
      </c>
      <c r="K33" s="11">
        <f>SUM(K30:K32)</f>
        <v>2.0574313809822558</v>
      </c>
      <c r="L33" s="11">
        <f>SUM(L30:L32)</f>
        <v>150.13238255914644</v>
      </c>
      <c r="N33" s="11">
        <f>SUM(N30:N32)</f>
        <v>1.7954509539255401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0.4121670101232231</v>
      </c>
      <c r="E36" s="15">
        <f>ABS(D36-C36)/C36*100</f>
        <v>6.2558210342466156E-2</v>
      </c>
      <c r="F36">
        <v>24.99372416301523</v>
      </c>
      <c r="G36">
        <f>$C$43*F36^2+$B$43*F36+$A$43</f>
        <v>0.41240586638384147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0.46378157740587672</v>
      </c>
      <c r="E37" s="15">
        <f t="shared" ref="E37:E40" si="41">ABS(D37-C37)/C37*100</f>
        <v>1.4233243661363634E-2</v>
      </c>
      <c r="F37">
        <v>28.345807682602455</v>
      </c>
      <c r="G37">
        <f>$C$43*F37^2+$B$43*F37+$A$43</f>
        <v>0.46380655814393301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0.48604294133133202</v>
      </c>
      <c r="E38" s="15">
        <f t="shared" si="41"/>
        <v>0.1663068119577816</v>
      </c>
      <c r="F38">
        <v>29.799395710388552</v>
      </c>
      <c r="G38">
        <f>$C$43*F38^2+$B$43*F38+$A$43</f>
        <v>0.48679435557431794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0.55696313943503661</v>
      </c>
      <c r="E39" s="15">
        <f t="shared" si="41"/>
        <v>1.348800125543715E-2</v>
      </c>
      <c r="F39">
        <v>34.083290886537299</v>
      </c>
      <c r="G39">
        <f t="shared" ref="G39:G40" si="42">$C$43*F39^2+$B$43*F39+$A$43</f>
        <v>0.55699998063100464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0.63459869014273629</v>
      </c>
      <c r="E40" s="15">
        <f t="shared" si="41"/>
        <v>0.13220753976592184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6" t="s">
        <v>88</v>
      </c>
    </row>
    <row r="47" spans="1:14" ht="18" x14ac:dyDescent="0.25">
      <c r="A47" s="27" t="s">
        <v>11</v>
      </c>
      <c r="B47" s="27" t="s">
        <v>89</v>
      </c>
      <c r="C47" s="27" t="s">
        <v>92</v>
      </c>
      <c r="D47" s="28" t="s">
        <v>90</v>
      </c>
      <c r="E47" s="28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9">
        <f>C51-$E$2</f>
        <v>50</v>
      </c>
      <c r="E48" s="4">
        <f>-O23*$D$2*B2/100/((1+$B$48*O23)^2)</f>
        <v>-178.71373934282889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-27.426389366964962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-8.6296319075919037</v>
      </c>
    </row>
    <row r="51" spans="1:5" x14ac:dyDescent="0.25">
      <c r="C51" s="30">
        <f>SUM(C48:C50)</f>
        <v>100</v>
      </c>
      <c r="E51" s="30">
        <f>SUM(E48:E50)</f>
        <v>-214.76976061738577</v>
      </c>
    </row>
    <row r="53" spans="1:5" ht="18" x14ac:dyDescent="0.25">
      <c r="A53" s="27" t="s">
        <v>11</v>
      </c>
      <c r="B53" s="27" t="s">
        <v>89</v>
      </c>
      <c r="C53" s="27" t="s">
        <v>92</v>
      </c>
      <c r="D53" s="28" t="s">
        <v>90</v>
      </c>
      <c r="E53" s="28" t="s">
        <v>91</v>
      </c>
    </row>
    <row r="54" spans="1:5" x14ac:dyDescent="0.25">
      <c r="A54" s="4">
        <v>1</v>
      </c>
      <c r="B54" s="4">
        <f>B48-D48/E51</f>
        <v>0.23280744857315105</v>
      </c>
      <c r="C54" s="4">
        <f>$D$2*B2/100/(1+$B$54*O23)</f>
        <v>14.803775840817185</v>
      </c>
      <c r="D54" s="29">
        <f>C57-$E$2</f>
        <v>24.250970445574623</v>
      </c>
      <c r="E54" s="4">
        <f>-O23*$D$2*B2/100/((1+$B$54*O23)^2)</f>
        <v>-35.319494210125256</v>
      </c>
    </row>
    <row r="55" spans="1:5" x14ac:dyDescent="0.25">
      <c r="A55" s="4">
        <v>2</v>
      </c>
      <c r="C55" s="4">
        <f t="shared" ref="C55:C56" si="45">$D$2*B3/100/(1+$B$54*O24)</f>
        <v>27.942247887437521</v>
      </c>
      <c r="E55" s="4">
        <f t="shared" ref="E55:E56" si="46">-O24*$D$2*B3/100/((1+$B$54*O24)^2)</f>
        <v>-19.310915015253833</v>
      </c>
    </row>
    <row r="56" spans="1:5" x14ac:dyDescent="0.25">
      <c r="A56" s="4">
        <v>3</v>
      </c>
      <c r="C56" s="4">
        <f t="shared" si="45"/>
        <v>31.504946717319914</v>
      </c>
      <c r="E56" s="4">
        <f t="shared" si="46"/>
        <v>-7.6781543238386432</v>
      </c>
    </row>
    <row r="57" spans="1:5" x14ac:dyDescent="0.25">
      <c r="C57" s="30">
        <f>SUM(C54:C56)</f>
        <v>74.250970445574623</v>
      </c>
      <c r="E57" s="30">
        <f>SUM(E54:E56)</f>
        <v>-62.30856354921773</v>
      </c>
    </row>
    <row r="59" spans="1:5" ht="18" x14ac:dyDescent="0.25">
      <c r="A59" s="27" t="s">
        <v>11</v>
      </c>
      <c r="B59" s="27" t="s">
        <v>89</v>
      </c>
      <c r="C59" s="27" t="s">
        <v>92</v>
      </c>
      <c r="D59" s="28" t="s">
        <v>90</v>
      </c>
      <c r="E59" s="28" t="s">
        <v>91</v>
      </c>
    </row>
    <row r="60" spans="1:5" x14ac:dyDescent="0.25">
      <c r="A60" s="4">
        <v>1</v>
      </c>
      <c r="B60" s="4">
        <f>B54-D54/E57</f>
        <v>0.62201511224234651</v>
      </c>
      <c r="C60" s="4">
        <f>$D$2*B2/100/(1+$B$60*O23)</f>
        <v>7.6759634813392612</v>
      </c>
      <c r="D60" s="29">
        <f>C63-$E$2</f>
        <v>8.4708428007664835</v>
      </c>
      <c r="E60" s="4">
        <f>-O23*$D$2*B2/100/((1+$B$60*O23)^2)</f>
        <v>-9.4958812450677232</v>
      </c>
    </row>
    <row r="61" spans="1:5" x14ac:dyDescent="0.25">
      <c r="A61" s="4">
        <v>2</v>
      </c>
      <c r="C61" s="4">
        <f t="shared" ref="C61:C62" si="47">$D$2*B3/100/(1+$B$60*O24)</f>
        <v>22.019423683119349</v>
      </c>
      <c r="E61" s="4">
        <f t="shared" ref="E61:E62" si="48">-O24*$D$2*B3/100/((1+$B$60*O24)^2)</f>
        <v>-11.992012324807813</v>
      </c>
    </row>
    <row r="62" spans="1:5" x14ac:dyDescent="0.25">
      <c r="A62" s="4">
        <v>3</v>
      </c>
      <c r="C62" s="4">
        <f t="shared" si="47"/>
        <v>28.775455636307875</v>
      </c>
      <c r="E62" s="4">
        <f t="shared" si="48"/>
        <v>-6.4053631358953886</v>
      </c>
    </row>
    <row r="63" spans="1:5" x14ac:dyDescent="0.25">
      <c r="C63" s="30">
        <f>SUM(C60:C62)</f>
        <v>58.470842800766484</v>
      </c>
      <c r="E63" s="30">
        <f>SUM(E60:E62)</f>
        <v>-27.893256705770927</v>
      </c>
    </row>
    <row r="65" spans="1:5" ht="18" x14ac:dyDescent="0.25">
      <c r="A65" s="27" t="s">
        <v>11</v>
      </c>
      <c r="B65" s="27" t="s">
        <v>89</v>
      </c>
      <c r="C65" s="27" t="s">
        <v>92</v>
      </c>
      <c r="D65" s="28" t="s">
        <v>90</v>
      </c>
      <c r="E65" s="28" t="s">
        <v>91</v>
      </c>
    </row>
    <row r="66" spans="1:5" x14ac:dyDescent="0.25">
      <c r="A66" s="4">
        <v>1</v>
      </c>
      <c r="B66" s="4">
        <f>B60-D60/E63</f>
        <v>0.92570294941820142</v>
      </c>
      <c r="C66" s="4">
        <f>$D$2*B2/100/(1+$B$66*O23)</f>
        <v>5.5797184065450844</v>
      </c>
      <c r="D66" s="29">
        <f>C69-$E$2</f>
        <v>1.4275563077183904</v>
      </c>
      <c r="E66" s="4">
        <f>-O23*$D$2*B2/100/((1+$B$66*O23)^2)</f>
        <v>-5.0175769148371145</v>
      </c>
    </row>
    <row r="67" spans="1:5" x14ac:dyDescent="0.25">
      <c r="A67" s="4">
        <v>2</v>
      </c>
      <c r="C67" s="4">
        <f t="shared" ref="C67:C68" si="49">$D$2*B3/100/(1+$B$66*O24)</f>
        <v>18.89444131230962</v>
      </c>
      <c r="E67" s="4">
        <f t="shared" ref="E67:E68" si="50">-O24*$D$2*B3/100/((1+$B$66*O24)^2)</f>
        <v>-8.8297474089546295</v>
      </c>
    </row>
    <row r="68" spans="1:5" x14ac:dyDescent="0.25">
      <c r="A68" s="4">
        <v>3</v>
      </c>
      <c r="C68" s="4">
        <f t="shared" si="49"/>
        <v>26.953396588863683</v>
      </c>
      <c r="E68" s="4">
        <f t="shared" si="50"/>
        <v>-5.6198709238583051</v>
      </c>
    </row>
    <row r="69" spans="1:5" x14ac:dyDescent="0.25">
      <c r="C69" s="30">
        <f>SUM(C66:C68)</f>
        <v>51.42755630771839</v>
      </c>
      <c r="E69" s="30">
        <f>SUM(E66:E68)</f>
        <v>-19.46719524765005</v>
      </c>
    </row>
    <row r="71" spans="1:5" ht="18" x14ac:dyDescent="0.25">
      <c r="A71" s="27" t="s">
        <v>11</v>
      </c>
      <c r="B71" s="27" t="s">
        <v>89</v>
      </c>
      <c r="C71" s="27" t="s">
        <v>92</v>
      </c>
      <c r="D71" s="28" t="s">
        <v>90</v>
      </c>
      <c r="E71" s="28" t="s">
        <v>91</v>
      </c>
    </row>
    <row r="72" spans="1:5" x14ac:dyDescent="0.25">
      <c r="A72" s="4">
        <v>1</v>
      </c>
      <c r="B72" s="4">
        <f>B66-D66/E69</f>
        <v>0.99903433021332211</v>
      </c>
      <c r="C72" s="4">
        <f>$D$2*B2/100/(1+$B$72*O23)</f>
        <v>5.2345351364729984</v>
      </c>
      <c r="D72" s="29">
        <f>C75-$E$2</f>
        <v>5.0422835363107765E-2</v>
      </c>
      <c r="E72" s="4">
        <f>-O23*$D$2*B2/100/((1+$B$72*O23)^2)</f>
        <v>-4.4159659249201555</v>
      </c>
    </row>
    <row r="73" spans="1:5" x14ac:dyDescent="0.25">
      <c r="A73" s="4">
        <v>2</v>
      </c>
      <c r="C73" s="4">
        <f t="shared" ref="C73:C74" si="51">$D$2*B3/100/(1+$B$72*O24)</f>
        <v>18.268397760435558</v>
      </c>
      <c r="E73" s="4">
        <f t="shared" ref="E73:E74" si="52">-O24*$D$2*B3/100/((1+$B$72*O24)^2)</f>
        <v>-8.2543159491980234</v>
      </c>
    </row>
    <row r="74" spans="1:5" x14ac:dyDescent="0.25">
      <c r="A74" s="4">
        <v>3</v>
      </c>
      <c r="C74" s="4">
        <f t="shared" si="51"/>
        <v>26.54748993845455</v>
      </c>
      <c r="E74" s="4">
        <f t="shared" si="52"/>
        <v>-5.4518797428547572</v>
      </c>
    </row>
    <row r="75" spans="1:5" x14ac:dyDescent="0.25">
      <c r="C75" s="30">
        <f>SUM(C72:C74)</f>
        <v>50.050422835363108</v>
      </c>
      <c r="E75" s="30">
        <f>SUM(E72:E74)</f>
        <v>-18.122161616972935</v>
      </c>
    </row>
    <row r="77" spans="1:5" ht="18" x14ac:dyDescent="0.25">
      <c r="A77" s="27" t="s">
        <v>11</v>
      </c>
      <c r="B77" s="27" t="s">
        <v>89</v>
      </c>
      <c r="C77" s="27" t="s">
        <v>92</v>
      </c>
      <c r="D77" s="28" t="s">
        <v>90</v>
      </c>
      <c r="E77" s="28" t="s">
        <v>91</v>
      </c>
    </row>
    <row r="78" spans="1:5" x14ac:dyDescent="0.25">
      <c r="A78" s="4">
        <v>1</v>
      </c>
      <c r="B78" s="4">
        <f>B72-D72/E75</f>
        <v>1.001816715473361</v>
      </c>
      <c r="C78" s="4">
        <f>$D$2*B2/100/(1+$B$78*O23)</f>
        <v>5.2222769912710731</v>
      </c>
      <c r="D78" s="29">
        <f>C81-$E$2</f>
        <v>6.6273075859157871E-5</v>
      </c>
      <c r="E78" s="4">
        <f>-O23*$D$2*B2/100/((1+$B$78*O23)^2)</f>
        <v>-4.395307674308695</v>
      </c>
    </row>
    <row r="79" spans="1:5" x14ac:dyDescent="0.25">
      <c r="A79" s="4">
        <v>2</v>
      </c>
      <c r="C79" s="4">
        <f t="shared" ref="C79:C80" si="53">$D$2*B3/100/(1+$B$78*O24)</f>
        <v>18.2454599104416</v>
      </c>
      <c r="E79" s="4">
        <f t="shared" ref="E79:E80" si="54">-O24*$D$2*B3/100/((1+$B$78*O24)^2)</f>
        <v>-8.2336006792587373</v>
      </c>
    </row>
    <row r="80" spans="1:5" x14ac:dyDescent="0.25">
      <c r="A80" s="4">
        <v>3</v>
      </c>
      <c r="C80" s="4">
        <f t="shared" si="53"/>
        <v>26.532329371363183</v>
      </c>
      <c r="E80" s="4">
        <f t="shared" si="54"/>
        <v>-5.4456546731271471</v>
      </c>
    </row>
    <row r="81" spans="1:5" x14ac:dyDescent="0.25">
      <c r="C81" s="30">
        <f>SUM(C78:C80)</f>
        <v>50.000066273075859</v>
      </c>
      <c r="E81" s="30">
        <f>SUM(E78:E80)</f>
        <v>-18.07456302669458</v>
      </c>
    </row>
    <row r="83" spans="1:5" ht="18" x14ac:dyDescent="0.25">
      <c r="A83" s="27" t="s">
        <v>11</v>
      </c>
      <c r="B83" s="27" t="s">
        <v>89</v>
      </c>
      <c r="C83" s="27" t="s">
        <v>92</v>
      </c>
      <c r="D83" s="28" t="s">
        <v>90</v>
      </c>
      <c r="E83" s="28" t="s">
        <v>91</v>
      </c>
    </row>
    <row r="84" spans="1:5" x14ac:dyDescent="0.25">
      <c r="A84" s="4">
        <v>1</v>
      </c>
      <c r="B84" s="4">
        <f>B78-D78/E81</f>
        <v>1.0018203821222178</v>
      </c>
      <c r="C84" s="4">
        <f>$D$2*B2/100/(1+$B$84*O23)</f>
        <v>5.2222608752709494</v>
      </c>
      <c r="D84" s="31">
        <f>C87-$E$2</f>
        <v>1.1471001926111057E-10</v>
      </c>
      <c r="E84" s="4">
        <f>-O23*$D$2*B2/100/((1+$B$84*O23)^2)</f>
        <v>-4.3952805464218194</v>
      </c>
    </row>
    <row r="85" spans="1:5" x14ac:dyDescent="0.25">
      <c r="A85" s="4">
        <v>2</v>
      </c>
      <c r="C85" s="4">
        <f t="shared" ref="C85:C86" si="55">$D$2*B3/100/(1+$B$84*O24)</f>
        <v>18.245429720769039</v>
      </c>
      <c r="E85" s="4">
        <f t="shared" ref="E85:E86" si="56">-O24*$D$2*B3/100/((1+$B$84*O24)^2)</f>
        <v>-8.2335734319869118</v>
      </c>
    </row>
    <row r="86" spans="1:5" x14ac:dyDescent="0.25">
      <c r="A86" s="4">
        <v>3</v>
      </c>
      <c r="C86" s="4">
        <f t="shared" si="55"/>
        <v>26.532309404074727</v>
      </c>
      <c r="E86" s="4">
        <f t="shared" si="56"/>
        <v>-5.4456464767177595</v>
      </c>
    </row>
    <row r="87" spans="1:5" x14ac:dyDescent="0.25">
      <c r="C87" s="30">
        <f>SUM(C84:C86)</f>
        <v>50.00000000011471</v>
      </c>
      <c r="E87" s="30">
        <f>SUM(E84:E86)</f>
        <v>-18.07450045512649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50.000000000114717</v>
      </c>
      <c r="I2" s="22">
        <f>S26</f>
        <v>49.999999999885276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Лист8!D7</f>
        <v>0</v>
      </c>
      <c r="C7" s="10">
        <f>Лист8!E7</f>
        <v>50.00000000011471</v>
      </c>
      <c r="D7" s="4">
        <f>B7</f>
        <v>0</v>
      </c>
      <c r="E7" s="4">
        <f>H2</f>
        <v>50.000000000114717</v>
      </c>
    </row>
    <row r="8" spans="1:15" x14ac:dyDescent="0.25">
      <c r="A8" s="4">
        <v>1</v>
      </c>
      <c r="B8" s="10">
        <f>Лист8!D8</f>
        <v>100.00000000022942</v>
      </c>
      <c r="C8" s="10">
        <f>Лист8!E8</f>
        <v>17.669531761425748</v>
      </c>
      <c r="D8" s="4">
        <f>I19</f>
        <v>100.00000000022943</v>
      </c>
      <c r="E8" s="4">
        <f>J19</f>
        <v>17.667020969405698</v>
      </c>
    </row>
    <row r="9" spans="1:15" x14ac:dyDescent="0.25">
      <c r="A9" s="4">
        <v>2</v>
      </c>
      <c r="B9" s="10">
        <f>Лист8!D9</f>
        <v>67.669531761540469</v>
      </c>
      <c r="C9" s="10">
        <f>Лист8!E9</f>
        <v>375.98486610777161</v>
      </c>
      <c r="D9" s="10">
        <f>K19</f>
        <v>67.667020969520422</v>
      </c>
      <c r="E9" s="10">
        <f>N19</f>
        <v>376.02900454080998</v>
      </c>
    </row>
    <row r="10" spans="1:15" x14ac:dyDescent="0.25">
      <c r="A10" s="4">
        <v>3</v>
      </c>
      <c r="B10" s="10">
        <f>Лист8!D10</f>
        <v>325.98486610788638</v>
      </c>
      <c r="C10" s="10">
        <f>Лист8!E10</f>
        <v>150.13238255914644</v>
      </c>
      <c r="D10" s="10">
        <f>M19</f>
        <v>326.02900454092469</v>
      </c>
      <c r="E10" s="10">
        <f>L19</f>
        <v>150.13240862442098</v>
      </c>
    </row>
    <row r="11" spans="1:15" x14ac:dyDescent="0.25">
      <c r="A11" s="4">
        <v>4</v>
      </c>
      <c r="B11" s="10">
        <f>Лист8!D11</f>
        <v>100</v>
      </c>
      <c r="C11" s="10">
        <f>Лист8!E11</f>
        <v>49.999999999885276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0.38093399295191421</v>
      </c>
      <c r="G16" s="10">
        <f>F16*C16</f>
        <v>0.76186798590382843</v>
      </c>
      <c r="H16" s="10">
        <f>G16+1</f>
        <v>1.7618679859038284</v>
      </c>
      <c r="I16" s="10">
        <f>C16*R23</f>
        <v>10.444533966934385</v>
      </c>
      <c r="J16" s="10">
        <f>G16*R23</f>
        <v>3.9786780285462116</v>
      </c>
      <c r="K16" s="10">
        <f>H16*R23</f>
        <v>9.2009450120134044</v>
      </c>
      <c r="L16" s="10">
        <f>E23*S23</f>
        <v>63.761094299529198</v>
      </c>
      <c r="M16" s="10">
        <f>I23*S23</f>
        <v>77.119438550430118</v>
      </c>
      <c r="N16" s="10">
        <f>J23*S23</f>
        <v>105.19717156696292</v>
      </c>
      <c r="O16" s="10">
        <f>N23*S23</f>
        <v>9.2177382819188445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0.19046699647595711</v>
      </c>
      <c r="G17" s="10">
        <f t="shared" ref="G17:G18" si="3">F17*C17</f>
        <v>0.38093399295191421</v>
      </c>
      <c r="H17" s="10">
        <f t="shared" ref="H17:H18" si="4">G17+1</f>
        <v>1.3809339929519142</v>
      </c>
      <c r="I17" s="10">
        <f t="shared" ref="I17:I18" si="5">C17*R24</f>
        <v>36.490876028084948</v>
      </c>
      <c r="J17" s="10">
        <f t="shared" ref="J17:J18" si="6">G17*R24</f>
        <v>6.9503075558458436</v>
      </c>
      <c r="K17" s="10">
        <f t="shared" ref="K17:K18" si="7">H17*R24</f>
        <v>25.195745569888317</v>
      </c>
      <c r="L17" s="10">
        <f t="shared" ref="L17:L18" si="8">E24*S24</f>
        <v>53.319572482771648</v>
      </c>
      <c r="M17" s="10">
        <f t="shared" ref="M17:M18" si="9">I24*S24</f>
        <v>128.98070645725022</v>
      </c>
      <c r="N17" s="10">
        <f t="shared" ref="N17:N18" si="10">J24*S24</f>
        <v>144.03526844320774</v>
      </c>
      <c r="O17" s="10">
        <f t="shared" ref="O17:O18" si="11">N24*S24</f>
        <v>25.241732037068758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0.12697799765063808</v>
      </c>
      <c r="G18" s="10">
        <f t="shared" si="3"/>
        <v>0.25395599530127616</v>
      </c>
      <c r="H18" s="10">
        <f t="shared" si="4"/>
        <v>1.2539559953012762</v>
      </c>
      <c r="I18" s="10">
        <f t="shared" si="5"/>
        <v>53.0645900052101</v>
      </c>
      <c r="J18" s="10">
        <f t="shared" si="6"/>
        <v>6.7380353850136414</v>
      </c>
      <c r="K18" s="10">
        <f t="shared" si="7"/>
        <v>33.270330387618692</v>
      </c>
      <c r="L18" s="10">
        <f t="shared" si="8"/>
        <v>33.051741842120109</v>
      </c>
      <c r="M18" s="10">
        <f t="shared" si="9"/>
        <v>119.92885953324436</v>
      </c>
      <c r="N18" s="10">
        <f t="shared" si="10"/>
        <v>126.79656453063932</v>
      </c>
      <c r="O18" s="10">
        <f t="shared" si="11"/>
        <v>33.331054328182724</v>
      </c>
    </row>
    <row r="19" spans="1:19" x14ac:dyDescent="0.25">
      <c r="I19" s="11">
        <f t="shared" ref="I19:O19" si="12">SUM(I16:I18)</f>
        <v>100.00000000022943</v>
      </c>
      <c r="J19" s="13">
        <f t="shared" si="12"/>
        <v>17.667020969405698</v>
      </c>
      <c r="K19" s="13">
        <f t="shared" si="12"/>
        <v>67.667020969520422</v>
      </c>
      <c r="L19" s="13">
        <f t="shared" si="12"/>
        <v>150.13240862442098</v>
      </c>
      <c r="M19" s="13">
        <f t="shared" si="12"/>
        <v>326.02900454092469</v>
      </c>
      <c r="N19" s="13">
        <f t="shared" si="12"/>
        <v>376.02900454080998</v>
      </c>
      <c r="O19" s="13">
        <f t="shared" si="12"/>
        <v>67.790524647170315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1.2095061949242543</v>
      </c>
      <c r="I23" s="10">
        <f>H23*E23</f>
        <v>2.7466404964040527</v>
      </c>
      <c r="J23" s="10">
        <f>I23+1</f>
        <v>3.7466404964040527</v>
      </c>
      <c r="K23" s="10">
        <f>C38</f>
        <v>0.48685261038659922</v>
      </c>
      <c r="L23" s="10">
        <f>$K$23*C2</f>
        <v>0.48685261038659922</v>
      </c>
      <c r="M23" s="10">
        <f>L23*$B$9/$C$9</f>
        <v>8.7623442195414181E-2</v>
      </c>
      <c r="N23" s="10">
        <f>M23*J23</f>
        <v>0.32829353696365843</v>
      </c>
      <c r="O23" s="10">
        <f>H16/N23</f>
        <v>5.3667458768731846</v>
      </c>
      <c r="P23" s="10">
        <f>$D$2*B2/100/(1+G16)</f>
        <v>18.900394505390416</v>
      </c>
      <c r="Q23" s="10">
        <f>$D$2*B2/100-P23</f>
        <v>14.399605494609581</v>
      </c>
      <c r="R23" s="10">
        <f>$D$2*B2/100/(1+$B$84*O23)</f>
        <v>5.2222669834671924</v>
      </c>
      <c r="S23" s="10">
        <f>$B$84*O23*R23</f>
        <v>28.077733016532804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2.4190123898485085</v>
      </c>
      <c r="I24" s="10">
        <f t="shared" ref="I24:I25" si="18">H24*E24</f>
        <v>8.5675495957677015</v>
      </c>
      <c r="J24" s="10">
        <f t="shared" ref="J24:J25" si="19">I24+1</f>
        <v>9.5675495957677015</v>
      </c>
      <c r="L24" s="10">
        <f t="shared" ref="L24:L25" si="20">$K$23*C3</f>
        <v>0.97370522077319843</v>
      </c>
      <c r="M24" s="10">
        <f t="shared" ref="M24:M25" si="21">L24*$B$9/$C$9</f>
        <v>0.17524688439082836</v>
      </c>
      <c r="N24" s="10">
        <f t="shared" ref="N24:N25" si="22">M24*J24</f>
        <v>1.6766832579130191</v>
      </c>
      <c r="O24" s="12">
        <f t="shared" ref="O24" si="23">H17/N24</f>
        <v>0.82361053373358883</v>
      </c>
      <c r="P24" s="12">
        <f>$D$2*B3/100/(1+G17)</f>
        <v>24.11411419369669</v>
      </c>
      <c r="Q24" s="10">
        <f t="shared" ref="Q24:Q25" si="24">$D$2*B3/100-P24</f>
        <v>9.1858858063033075</v>
      </c>
      <c r="R24" s="10">
        <f t="shared" ref="R24:R25" si="25">$D$2*B3/100/(1+$B$84*O24)</f>
        <v>18.245438014042474</v>
      </c>
      <c r="S24" s="10">
        <f t="shared" ref="S24:S25" si="26">$B$84*O24*R24</f>
        <v>15.054561985957527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3.6285185847727632</v>
      </c>
      <c r="I25" s="10">
        <f t="shared" si="18"/>
        <v>17.462727298090947</v>
      </c>
      <c r="J25" s="10">
        <f t="shared" si="19"/>
        <v>18.462727298090947</v>
      </c>
      <c r="L25" s="10">
        <f t="shared" si="20"/>
        <v>1.4605578311597975</v>
      </c>
      <c r="M25" s="10">
        <f t="shared" si="21"/>
        <v>0.26287032658624249</v>
      </c>
      <c r="N25" s="10">
        <f t="shared" si="22"/>
        <v>4.8533031545219014</v>
      </c>
      <c r="O25" s="12">
        <f>H18/N25</f>
        <v>0.25837166057367444</v>
      </c>
      <c r="P25" s="12">
        <f>$D$2*B4/100/(1+G18)</f>
        <v>26.635703425920696</v>
      </c>
      <c r="Q25" s="10">
        <f t="shared" si="24"/>
        <v>6.7642965740793031</v>
      </c>
      <c r="R25" s="10">
        <f t="shared" si="25"/>
        <v>26.53229500260505</v>
      </c>
      <c r="S25" s="10">
        <f t="shared" si="26"/>
        <v>6.8677049973949478</v>
      </c>
    </row>
    <row r="26" spans="1:19" x14ac:dyDescent="0.25">
      <c r="P26" s="23">
        <f>SUM(P23:P25)</f>
        <v>69.650212125007798</v>
      </c>
      <c r="Q26" s="23">
        <f>SUM(Q23:Q25)</f>
        <v>30.349787874992192</v>
      </c>
      <c r="R26" s="23">
        <f>SUM(R23:R25)</f>
        <v>50.000000000114717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0.10444533966910421</v>
      </c>
      <c r="C30" s="4">
        <f>B30*C2</f>
        <v>0.10444533966910421</v>
      </c>
      <c r="D30" s="4">
        <f>S23/$S$26</f>
        <v>0.56155466033194457</v>
      </c>
      <c r="E30" s="4">
        <f>D30*C2</f>
        <v>0.56155466033194457</v>
      </c>
      <c r="F30" s="4">
        <f>G16*R23</f>
        <v>3.9786780285462116</v>
      </c>
      <c r="G30" s="4">
        <f>F30/$F$33</f>
        <v>0.22520367386421067</v>
      </c>
      <c r="H30" s="4">
        <f>C2*G30</f>
        <v>0.22520367386421067</v>
      </c>
      <c r="I30" s="4">
        <f>J23*S23</f>
        <v>105.19717156696292</v>
      </c>
      <c r="J30" s="4">
        <f>I30/$I$33</f>
        <v>0.27975813114582759</v>
      </c>
      <c r="K30" s="4">
        <f>C2*J30</f>
        <v>0.27975813114582759</v>
      </c>
      <c r="L30" s="4">
        <f>E23*S23</f>
        <v>63.761094299529198</v>
      </c>
      <c r="M30" s="4">
        <f>L30/$L$33</f>
        <v>0.42469906986596917</v>
      </c>
      <c r="N30" s="4">
        <f>C2*M30</f>
        <v>0.42469906986596917</v>
      </c>
    </row>
    <row r="31" spans="1:19" x14ac:dyDescent="0.25">
      <c r="A31" s="4">
        <v>2</v>
      </c>
      <c r="B31" s="4">
        <f>R24/$R$26</f>
        <v>0.36490876028001223</v>
      </c>
      <c r="C31" s="4">
        <f t="shared" ref="C31" si="27">B31*C3</f>
        <v>0.72981752056002447</v>
      </c>
      <c r="D31" s="4">
        <f t="shared" ref="D31:D32" si="28">S24/$S$26</f>
        <v>0.30109123971984136</v>
      </c>
      <c r="E31" s="4">
        <f t="shared" ref="E31:E32" si="29">D31*C3</f>
        <v>0.60218247943968273</v>
      </c>
      <c r="F31" s="4">
        <f t="shared" ref="F31:F32" si="30">G17*R24</f>
        <v>6.9503075558458436</v>
      </c>
      <c r="G31" s="4">
        <f t="shared" ref="G31:G32" si="31">F31/$F$33</f>
        <v>0.39340574553467833</v>
      </c>
      <c r="H31" s="4">
        <f t="shared" ref="H31:H32" si="32">C3*G31</f>
        <v>0.78681149106935666</v>
      </c>
      <c r="I31" s="4">
        <f t="shared" ref="I31:I32" si="33">J24*S24</f>
        <v>144.03526844320774</v>
      </c>
      <c r="J31" s="4">
        <f t="shared" ref="J31:J32" si="34">I31/$I$33</f>
        <v>0.38304297462132542</v>
      </c>
      <c r="K31" s="4">
        <f t="shared" ref="K31:K32" si="35">C3*J31</f>
        <v>0.76608594924265083</v>
      </c>
      <c r="L31" s="4">
        <f t="shared" ref="L31:L32" si="36">E24*S24</f>
        <v>53.319572482771648</v>
      </c>
      <c r="M31" s="4">
        <f t="shared" ref="M31:M32" si="37">L31/$L$33</f>
        <v>0.35515031678575582</v>
      </c>
      <c r="N31" s="4">
        <f t="shared" ref="N31:N32" si="38">C3*M31</f>
        <v>0.71030063357151163</v>
      </c>
    </row>
    <row r="32" spans="1:19" x14ac:dyDescent="0.25">
      <c r="A32" s="4">
        <v>3</v>
      </c>
      <c r="B32" s="4">
        <f t="shared" ref="B31:B32" si="39">R25/$R$26</f>
        <v>0.53064590005088352</v>
      </c>
      <c r="C32" s="4">
        <f>B32*C4</f>
        <v>1.5919377001526507</v>
      </c>
      <c r="D32" s="4">
        <f t="shared" si="28"/>
        <v>0.13735409994821413</v>
      </c>
      <c r="E32" s="4">
        <f t="shared" si="29"/>
        <v>0.41206229984464238</v>
      </c>
      <c r="F32" s="4">
        <f t="shared" si="30"/>
        <v>6.7380353850136414</v>
      </c>
      <c r="G32" s="4">
        <f t="shared" si="31"/>
        <v>0.38139058060111097</v>
      </c>
      <c r="H32" s="4">
        <f t="shared" si="32"/>
        <v>1.144171741803333</v>
      </c>
      <c r="I32" s="4">
        <f t="shared" si="33"/>
        <v>126.79656453063932</v>
      </c>
      <c r="J32" s="4">
        <f t="shared" si="34"/>
        <v>0.33719889423284699</v>
      </c>
      <c r="K32" s="4">
        <f t="shared" si="35"/>
        <v>1.011596682698541</v>
      </c>
      <c r="L32" s="4">
        <f t="shared" si="36"/>
        <v>33.051741842120109</v>
      </c>
      <c r="M32" s="4">
        <f t="shared" si="37"/>
        <v>0.22015061334827488</v>
      </c>
      <c r="N32" s="4">
        <f t="shared" si="38"/>
        <v>0.6604518400448246</v>
      </c>
    </row>
    <row r="33" spans="1:14" x14ac:dyDescent="0.25">
      <c r="C33" s="11">
        <f>SUM(C30:C32)</f>
        <v>2.4262005603817793</v>
      </c>
      <c r="E33" s="11">
        <f>SUM(E30:E32)</f>
        <v>1.5757994396162698</v>
      </c>
      <c r="F33" s="11">
        <f>SUM(F30:F32)</f>
        <v>17.667020969405698</v>
      </c>
      <c r="H33" s="11">
        <f>SUM(H30:H32)</f>
        <v>2.1561869067369006</v>
      </c>
      <c r="I33" s="11">
        <f>SUM(I30:I32)</f>
        <v>376.02900454080998</v>
      </c>
      <c r="K33" s="11">
        <f>SUM(K30:K32)</f>
        <v>2.0574407630870191</v>
      </c>
      <c r="L33" s="11">
        <f>SUM(L30:L32)</f>
        <v>150.13240862442098</v>
      </c>
      <c r="N33" s="11">
        <f>SUM(N30:N32)</f>
        <v>1.7954515434823053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0.41216707980755024</v>
      </c>
      <c r="E36" s="15">
        <f>ABS(D36-C36)/C36*100</f>
        <v>6.2541314100854506E-2</v>
      </c>
      <c r="F36">
        <v>24.993728702139091</v>
      </c>
      <c r="G36">
        <f>$C$43*F36^2+$B$43*F36+$A$43</f>
        <v>0.41240593446500406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0.4637816864927381</v>
      </c>
      <c r="E37" s="15">
        <f t="shared" ref="E37:E40" si="41">ABS(D37-C37)/C37*100</f>
        <v>1.4209725837436986E-2</v>
      </c>
      <c r="F37">
        <v>28.345814628747789</v>
      </c>
      <c r="G37">
        <f>$C$43*F37^2+$B$43*F37+$A$43</f>
        <v>0.46380666698421114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0.48604072493420564</v>
      </c>
      <c r="E38" s="15">
        <f t="shared" si="41"/>
        <v>0.16676206208463756</v>
      </c>
      <c r="F38">
        <v>29.799251916805368</v>
      </c>
      <c r="G38">
        <f>$C$43*F38^2+$B$43*F38+$A$43</f>
        <v>0.48679206064817648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0.5569629565499078</v>
      </c>
      <c r="E39" s="15">
        <f t="shared" si="41"/>
        <v>1.352083295439946E-2</v>
      </c>
      <c r="F39">
        <v>34.083279847836359</v>
      </c>
      <c r="G39">
        <f t="shared" ref="G39:G40" si="42">$C$43*F39^2+$B$43*F39+$A$43</f>
        <v>0.5569997949969564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0.63459852495157287</v>
      </c>
      <c r="E40" s="15">
        <f t="shared" si="41"/>
        <v>0.13223353615872951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6" t="s">
        <v>88</v>
      </c>
    </row>
    <row r="47" spans="1:14" ht="18" x14ac:dyDescent="0.25">
      <c r="A47" s="27" t="s">
        <v>11</v>
      </c>
      <c r="B47" s="27" t="s">
        <v>89</v>
      </c>
      <c r="C47" s="27" t="s">
        <v>92</v>
      </c>
      <c r="D47" s="28" t="s">
        <v>90</v>
      </c>
      <c r="E47" s="28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9">
        <f>C51-$E$2</f>
        <v>50</v>
      </c>
      <c r="E48" s="4">
        <f>-O23*$D$2*B2/100/((1+$B$48*O23)^2)</f>
        <v>-178.71263769987701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-27.426230773328506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-8.6296134631607249</v>
      </c>
    </row>
    <row r="51" spans="1:5" x14ac:dyDescent="0.25">
      <c r="C51" s="30">
        <f>SUM(C48:C50)</f>
        <v>100</v>
      </c>
      <c r="E51" s="30">
        <f>SUM(E48:E50)</f>
        <v>-214.76848193636624</v>
      </c>
    </row>
    <row r="53" spans="1:5" ht="18" x14ac:dyDescent="0.25">
      <c r="A53" s="27" t="s">
        <v>11</v>
      </c>
      <c r="B53" s="27" t="s">
        <v>89</v>
      </c>
      <c r="C53" s="27" t="s">
        <v>92</v>
      </c>
      <c r="D53" s="28" t="s">
        <v>90</v>
      </c>
      <c r="E53" s="28" t="s">
        <v>91</v>
      </c>
    </row>
    <row r="54" spans="1:5" x14ac:dyDescent="0.25">
      <c r="A54" s="4">
        <v>1</v>
      </c>
      <c r="B54" s="4">
        <f>B48-D48/E51</f>
        <v>0.23280883465393445</v>
      </c>
      <c r="C54" s="4">
        <f>$D$2*B2/100/(1+$B$54*O23)</f>
        <v>14.803777572175933</v>
      </c>
      <c r="D54" s="29">
        <f>C57-$E$2</f>
        <v>24.250964585256668</v>
      </c>
      <c r="E54" s="4">
        <f>-O23*$D$2*B2/100/((1+$B$54*O23)^2)</f>
        <v>-35.319284752044325</v>
      </c>
    </row>
    <row r="55" spans="1:5" x14ac:dyDescent="0.25">
      <c r="A55" s="4">
        <v>2</v>
      </c>
      <c r="C55" s="4">
        <f t="shared" ref="C55:C56" si="45">$D$2*B3/100/(1+$B$54*O24)</f>
        <v>27.942247117721582</v>
      </c>
      <c r="E55" s="4">
        <f t="shared" ref="E55:E56" si="46">-O24*$D$2*B3/100/((1+$B$54*O24)^2)</f>
        <v>-19.310802285610869</v>
      </c>
    </row>
    <row r="56" spans="1:5" x14ac:dyDescent="0.25">
      <c r="A56" s="4">
        <v>3</v>
      </c>
      <c r="C56" s="4">
        <f t="shared" si="45"/>
        <v>31.504939895359144</v>
      </c>
      <c r="E56" s="4">
        <f t="shared" si="46"/>
        <v>-7.6781345878467393</v>
      </c>
    </row>
    <row r="57" spans="1:5" x14ac:dyDescent="0.25">
      <c r="C57" s="30">
        <f>SUM(C54:C56)</f>
        <v>74.250964585256668</v>
      </c>
      <c r="E57" s="30">
        <f>SUM(E54:E56)</f>
        <v>-62.308221625501936</v>
      </c>
    </row>
    <row r="59" spans="1:5" ht="18" x14ac:dyDescent="0.25">
      <c r="A59" s="27" t="s">
        <v>11</v>
      </c>
      <c r="B59" s="27" t="s">
        <v>89</v>
      </c>
      <c r="C59" s="27" t="s">
        <v>92</v>
      </c>
      <c r="D59" s="28" t="s">
        <v>90</v>
      </c>
      <c r="E59" s="28" t="s">
        <v>91</v>
      </c>
    </row>
    <row r="60" spans="1:5" x14ac:dyDescent="0.25">
      <c r="A60" s="4">
        <v>1</v>
      </c>
      <c r="B60" s="4">
        <f>B54-D54/E57</f>
        <v>0.62201854009240687</v>
      </c>
      <c r="C60" s="4">
        <f>$D$2*B2/100/(1+$B$60*O23)</f>
        <v>7.6759673409548368</v>
      </c>
      <c r="D60" s="29">
        <f>C63-$E$2</f>
        <v>8.4708352459216911</v>
      </c>
      <c r="E60" s="4">
        <f>-O23*$D$2*B2/100/((1+$B$60*O23)^2)</f>
        <v>-9.495832259072202</v>
      </c>
    </row>
    <row r="61" spans="1:5" x14ac:dyDescent="0.25">
      <c r="A61" s="4">
        <v>2</v>
      </c>
      <c r="C61" s="4">
        <f t="shared" ref="C61:C62" si="47">$D$2*B3/100/(1+$B$60*O24)</f>
        <v>22.019425709582464</v>
      </c>
      <c r="E61" s="4">
        <f t="shared" ref="E61:E62" si="48">-O24*$D$2*B3/100/((1+$B$60*O24)^2)</f>
        <v>-11.991945188014528</v>
      </c>
    </row>
    <row r="62" spans="1:5" x14ac:dyDescent="0.25">
      <c r="A62" s="4">
        <v>3</v>
      </c>
      <c r="C62" s="4">
        <f t="shared" si="47"/>
        <v>28.775442195384386</v>
      </c>
      <c r="E62" s="4">
        <f t="shared" si="48"/>
        <v>-6.405343461640884</v>
      </c>
    </row>
    <row r="63" spans="1:5" x14ac:dyDescent="0.25">
      <c r="C63" s="30">
        <f>SUM(C60:C62)</f>
        <v>58.470835245921691</v>
      </c>
      <c r="E63" s="30">
        <f>SUM(E60:E62)</f>
        <v>-27.89312090872761</v>
      </c>
    </row>
    <row r="65" spans="1:5" ht="18" x14ac:dyDescent="0.25">
      <c r="A65" s="27" t="s">
        <v>11</v>
      </c>
      <c r="B65" s="27" t="s">
        <v>89</v>
      </c>
      <c r="C65" s="27" t="s">
        <v>92</v>
      </c>
      <c r="D65" s="28" t="s">
        <v>90</v>
      </c>
      <c r="E65" s="28" t="s">
        <v>91</v>
      </c>
    </row>
    <row r="66" spans="1:5" x14ac:dyDescent="0.25">
      <c r="A66" s="4">
        <v>1</v>
      </c>
      <c r="B66" s="4">
        <f>B60-D60/E63</f>
        <v>0.92570758491604332</v>
      </c>
      <c r="C66" s="4">
        <f>$D$2*B2/100/(1+$B$66*O23)</f>
        <v>5.5797237795235466</v>
      </c>
      <c r="D66" s="29">
        <f>C69-$E$2</f>
        <v>1.4275530836749226</v>
      </c>
      <c r="E66" s="4">
        <f>-O23*$D$2*B2/100/((1+$B$66*O23)^2)</f>
        <v>-5.017555648324147</v>
      </c>
    </row>
    <row r="67" spans="1:5" x14ac:dyDescent="0.25">
      <c r="A67" s="4">
        <v>2</v>
      </c>
      <c r="C67" s="4">
        <f t="shared" ref="C67:C68" si="49">$D$2*B3/100/(1+$B$66*O24)</f>
        <v>18.894447646988795</v>
      </c>
      <c r="E67" s="4">
        <f t="shared" ref="E67:E68" si="50">-O24*$D$2*B3/100/((1+$B$66*O24)^2)</f>
        <v>-8.8297022713757602</v>
      </c>
    </row>
    <row r="68" spans="1:5" x14ac:dyDescent="0.25">
      <c r="A68" s="4">
        <v>3</v>
      </c>
      <c r="C68" s="4">
        <f t="shared" si="49"/>
        <v>26.953381657162581</v>
      </c>
      <c r="E68" s="4">
        <f t="shared" si="50"/>
        <v>-5.6198526856989668</v>
      </c>
    </row>
    <row r="69" spans="1:5" x14ac:dyDescent="0.25">
      <c r="C69" s="30">
        <f>SUM(C66:C68)</f>
        <v>51.427553083674923</v>
      </c>
      <c r="E69" s="30">
        <f>SUM(E66:E68)</f>
        <v>-19.467110605398872</v>
      </c>
    </row>
    <row r="71" spans="1:5" ht="18" x14ac:dyDescent="0.25">
      <c r="A71" s="27" t="s">
        <v>11</v>
      </c>
      <c r="B71" s="27" t="s">
        <v>89</v>
      </c>
      <c r="C71" s="27" t="s">
        <v>92</v>
      </c>
      <c r="D71" s="28" t="s">
        <v>90</v>
      </c>
      <c r="E71" s="28" t="s">
        <v>91</v>
      </c>
    </row>
    <row r="72" spans="1:5" x14ac:dyDescent="0.25">
      <c r="A72" s="4">
        <v>1</v>
      </c>
      <c r="B72" s="4">
        <f>B66-D66/E69</f>
        <v>0.99903911893830422</v>
      </c>
      <c r="C72" s="4">
        <f>$D$2*B2/100/(1+$B$72*O23)</f>
        <v>5.2345411847628105</v>
      </c>
      <c r="D72" s="29">
        <f>C75-$E$2</f>
        <v>5.0422574651001639E-2</v>
      </c>
      <c r="E72" s="4">
        <f>-O23*$D$2*B2/100/((1+$B$72*O23)^2)</f>
        <v>-4.4159489085111456</v>
      </c>
    </row>
    <row r="73" spans="1:5" x14ac:dyDescent="0.25">
      <c r="A73" s="4">
        <v>2</v>
      </c>
      <c r="C73" s="4">
        <f t="shared" ref="C73:C74" si="51">$D$2*B3/100/(1+$B$72*O24)</f>
        <v>18.26840591767111</v>
      </c>
      <c r="E73" s="4">
        <f t="shared" ref="E73:E74" si="52">-O24*$D$2*B3/100/((1+$B$72*O24)^2)</f>
        <v>-8.2542755898745224</v>
      </c>
    </row>
    <row r="74" spans="1:5" x14ac:dyDescent="0.25">
      <c r="A74" s="4">
        <v>3</v>
      </c>
      <c r="C74" s="4">
        <f t="shared" si="51"/>
        <v>26.54747547221708</v>
      </c>
      <c r="E74" s="4">
        <f t="shared" si="52"/>
        <v>-5.4518621486969323</v>
      </c>
    </row>
    <row r="75" spans="1:5" x14ac:dyDescent="0.25">
      <c r="C75" s="30">
        <f>SUM(C72:C74)</f>
        <v>50.050422574651002</v>
      </c>
      <c r="E75" s="30">
        <f>SUM(E72:E74)</f>
        <v>-18.1220866470826</v>
      </c>
    </row>
    <row r="77" spans="1:5" ht="18" x14ac:dyDescent="0.25">
      <c r="A77" s="27" t="s">
        <v>11</v>
      </c>
      <c r="B77" s="27" t="s">
        <v>89</v>
      </c>
      <c r="C77" s="27" t="s">
        <v>92</v>
      </c>
      <c r="D77" s="28" t="s">
        <v>90</v>
      </c>
      <c r="E77" s="28" t="s">
        <v>91</v>
      </c>
    </row>
    <row r="78" spans="1:5" x14ac:dyDescent="0.25">
      <c r="A78" s="4">
        <v>1</v>
      </c>
      <c r="B78" s="4">
        <f>B72-D72/E75</f>
        <v>1.0018215013224607</v>
      </c>
      <c r="C78" s="4">
        <f>$D$2*B2/100/(1+$B$78*O23)</f>
        <v>5.222283099292774</v>
      </c>
      <c r="D78" s="29">
        <f>C81-$E$2</f>
        <v>6.6272338465012126E-5</v>
      </c>
      <c r="E78" s="4">
        <f>-O23*$D$2*B2/100/((1+$B$78*O23)^2)</f>
        <v>-4.395290861891187</v>
      </c>
    </row>
    <row r="79" spans="1:5" x14ac:dyDescent="0.25">
      <c r="A79" s="4">
        <v>2</v>
      </c>
      <c r="C79" s="4">
        <f t="shared" ref="C79:C80" si="53">$D$2*B3/100/(1+$B$78*O24)</f>
        <v>18.245468203356417</v>
      </c>
      <c r="E79" s="4">
        <f t="shared" ref="E79:E80" si="54">-O24*$D$2*B3/100/((1+$B$78*O24)^2)</f>
        <v>-8.2335605529210092</v>
      </c>
    </row>
    <row r="80" spans="1:5" x14ac:dyDescent="0.25">
      <c r="A80" s="4">
        <v>3</v>
      </c>
      <c r="C80" s="4">
        <f t="shared" si="53"/>
        <v>26.532314969689274</v>
      </c>
      <c r="E80" s="4">
        <f t="shared" si="54"/>
        <v>-5.4456371221702708</v>
      </c>
    </row>
    <row r="81" spans="1:5" x14ac:dyDescent="0.25">
      <c r="C81" s="30">
        <f>SUM(C78:C80)</f>
        <v>50.000066272338465</v>
      </c>
      <c r="E81" s="30">
        <f>SUM(E78:E80)</f>
        <v>-18.074488536982468</v>
      </c>
    </row>
    <row r="83" spans="1:5" ht="18" x14ac:dyDescent="0.25">
      <c r="A83" s="27" t="s">
        <v>11</v>
      </c>
      <c r="B83" s="27" t="s">
        <v>89</v>
      </c>
      <c r="C83" s="27" t="s">
        <v>92</v>
      </c>
      <c r="D83" s="28" t="s">
        <v>90</v>
      </c>
      <c r="E83" s="28" t="s">
        <v>91</v>
      </c>
    </row>
    <row r="84" spans="1:5" x14ac:dyDescent="0.25">
      <c r="A84" s="4">
        <v>1</v>
      </c>
      <c r="B84" s="4">
        <f>B78-D78/E81</f>
        <v>1.0018251679456311</v>
      </c>
      <c r="C84" s="4">
        <f>$D$2*B2/100/(1+$B$84*O23)</f>
        <v>5.2222669834671924</v>
      </c>
      <c r="D84" s="31">
        <f>C87-$E$2</f>
        <v>1.1471712468846818E-10</v>
      </c>
      <c r="E84" s="4">
        <f>-O23*$D$2*B2/100/((1+$B$84*O23)^2)</f>
        <v>-4.3952637344336098</v>
      </c>
    </row>
    <row r="85" spans="1:5" x14ac:dyDescent="0.25">
      <c r="A85" s="4">
        <v>2</v>
      </c>
      <c r="C85" s="4">
        <f t="shared" ref="C85:C86" si="55">$D$2*B3/100/(1+$B$84*O24)</f>
        <v>18.245438014042474</v>
      </c>
      <c r="E85" s="4">
        <f t="shared" ref="E85:E86" si="56">-O24*$D$2*B3/100/((1+$B$84*O24)^2)</f>
        <v>-8.2335333061180211</v>
      </c>
    </row>
    <row r="86" spans="1:5" x14ac:dyDescent="0.25">
      <c r="A86" s="4">
        <v>3</v>
      </c>
      <c r="C86" s="4">
        <f t="shared" si="55"/>
        <v>26.53229500260505</v>
      </c>
      <c r="E86" s="4">
        <f t="shared" si="56"/>
        <v>-5.4456289258666857</v>
      </c>
    </row>
    <row r="87" spans="1:5" x14ac:dyDescent="0.25">
      <c r="C87" s="30">
        <f>SUM(C84:C86)</f>
        <v>50.000000000114717</v>
      </c>
      <c r="E87" s="30">
        <f>SUM(E84:E86)</f>
        <v>-18.074425966418318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Проверка_пример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2019-12-18T07:44:16Z</dcterms:modified>
</cp:coreProperties>
</file>