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7" activeTab="12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  <sheet name="Проверка профили (2)" sheetId="15" r:id="rId13"/>
    <sheet name="Теплоемкость" sheetId="13" r:id="rId1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5" l="1"/>
  <c r="T17" i="15"/>
  <c r="Q18" i="15"/>
  <c r="O13" i="15"/>
  <c r="I18" i="15" l="1"/>
  <c r="O14" i="15"/>
  <c r="Q46" i="15"/>
  <c r="Q45" i="15"/>
  <c r="Q34" i="15"/>
  <c r="Q35" i="15"/>
  <c r="Q36" i="15"/>
  <c r="Q37" i="15"/>
  <c r="Q38" i="15"/>
  <c r="Q39" i="15"/>
  <c r="Q40" i="15"/>
  <c r="Q41" i="15"/>
  <c r="Q42" i="15"/>
  <c r="Q43" i="15"/>
  <c r="Q44" i="15"/>
  <c r="Q33" i="15"/>
  <c r="P45" i="15"/>
  <c r="P34" i="15"/>
  <c r="P35" i="15"/>
  <c r="P36" i="15"/>
  <c r="P37" i="15"/>
  <c r="P38" i="15"/>
  <c r="P39" i="15"/>
  <c r="P40" i="15"/>
  <c r="P41" i="15"/>
  <c r="P42" i="15"/>
  <c r="P43" i="15"/>
  <c r="P44" i="15"/>
  <c r="P33" i="15"/>
  <c r="AF13" i="15" l="1"/>
  <c r="G33" i="15" l="1"/>
  <c r="G34" i="15"/>
  <c r="N32" i="15"/>
  <c r="G37" i="15"/>
  <c r="J57" i="15"/>
  <c r="I57" i="15"/>
  <c r="H57" i="15"/>
  <c r="G57" i="15"/>
  <c r="F57" i="15"/>
  <c r="E57" i="15"/>
  <c r="D57" i="15"/>
  <c r="C57" i="15"/>
  <c r="B57" i="15"/>
  <c r="J55" i="15"/>
  <c r="J58" i="15" s="1"/>
  <c r="I55" i="15"/>
  <c r="H55" i="15"/>
  <c r="G55" i="15"/>
  <c r="G58" i="15" s="1"/>
  <c r="F55" i="15"/>
  <c r="F58" i="15" s="1"/>
  <c r="E55" i="15"/>
  <c r="D55" i="15"/>
  <c r="C55" i="15"/>
  <c r="B55" i="15"/>
  <c r="B58" i="15" s="1"/>
  <c r="J52" i="15"/>
  <c r="I52" i="15"/>
  <c r="I58" i="15" s="1"/>
  <c r="H52" i="15"/>
  <c r="G52" i="15"/>
  <c r="F52" i="15"/>
  <c r="E52" i="15"/>
  <c r="E58" i="15" s="1"/>
  <c r="D52" i="15"/>
  <c r="C52" i="15"/>
  <c r="B52" i="15"/>
  <c r="M29" i="15"/>
  <c r="L29" i="15"/>
  <c r="N29" i="15" s="1"/>
  <c r="M28" i="15"/>
  <c r="L28" i="15"/>
  <c r="N28" i="15" s="1"/>
  <c r="M27" i="15"/>
  <c r="L27" i="15"/>
  <c r="N27" i="15" s="1"/>
  <c r="M26" i="15"/>
  <c r="L26" i="15"/>
  <c r="M25" i="15"/>
  <c r="N25" i="15" s="1"/>
  <c r="L25" i="15"/>
  <c r="M24" i="15"/>
  <c r="L24" i="15"/>
  <c r="N24" i="15" s="1"/>
  <c r="M23" i="15"/>
  <c r="L23" i="15"/>
  <c r="M22" i="15"/>
  <c r="L22" i="15"/>
  <c r="N21" i="15"/>
  <c r="M21" i="15"/>
  <c r="L21" i="15"/>
  <c r="M20" i="15"/>
  <c r="L20" i="15"/>
  <c r="N20" i="15" s="1"/>
  <c r="M19" i="15"/>
  <c r="L19" i="15"/>
  <c r="M18" i="15"/>
  <c r="L18" i="15"/>
  <c r="C18" i="15"/>
  <c r="G13" i="15"/>
  <c r="C29" i="15" s="1"/>
  <c r="F13" i="15"/>
  <c r="I13" i="15" s="1"/>
  <c r="S12" i="15"/>
  <c r="Q12" i="15"/>
  <c r="G12" i="15"/>
  <c r="S11" i="15"/>
  <c r="Q11" i="15"/>
  <c r="G11" i="15"/>
  <c r="S10" i="15"/>
  <c r="Q10" i="15"/>
  <c r="G10" i="15"/>
  <c r="S9" i="15"/>
  <c r="Q9" i="15"/>
  <c r="G9" i="15"/>
  <c r="S8" i="15"/>
  <c r="Q8" i="15"/>
  <c r="G8" i="15"/>
  <c r="S7" i="15"/>
  <c r="Q7" i="15"/>
  <c r="G7" i="15"/>
  <c r="S6" i="15"/>
  <c r="Q6" i="15"/>
  <c r="G6" i="15"/>
  <c r="S5" i="15"/>
  <c r="Q5" i="15"/>
  <c r="G5" i="15"/>
  <c r="S4" i="15"/>
  <c r="Q4" i="15"/>
  <c r="G4" i="15"/>
  <c r="B19" i="15" s="1"/>
  <c r="S3" i="15"/>
  <c r="Q3" i="15"/>
  <c r="G3" i="15"/>
  <c r="B18" i="15" s="1"/>
  <c r="D18" i="15" s="1"/>
  <c r="F3" i="15"/>
  <c r="I2" i="15"/>
  <c r="J2" i="15" s="1"/>
  <c r="N13" i="12"/>
  <c r="O13" i="12" s="1"/>
  <c r="N2" i="12"/>
  <c r="S14" i="15" l="1"/>
  <c r="T2" i="15" s="1"/>
  <c r="C58" i="15"/>
  <c r="D58" i="15"/>
  <c r="H58" i="15"/>
  <c r="N19" i="15"/>
  <c r="N18" i="15"/>
  <c r="N22" i="15"/>
  <c r="N23" i="15"/>
  <c r="N26" i="15"/>
  <c r="H29" i="15"/>
  <c r="B20" i="15"/>
  <c r="F4" i="15"/>
  <c r="H44" i="15"/>
  <c r="H33" i="15"/>
  <c r="C19" i="15"/>
  <c r="D19" i="15" s="1"/>
  <c r="Q14" i="15"/>
  <c r="R2" i="15" s="1"/>
  <c r="H18" i="15"/>
  <c r="I3" i="15"/>
  <c r="J3" i="15" s="1"/>
  <c r="J10" i="13"/>
  <c r="I10" i="13"/>
  <c r="H10" i="13"/>
  <c r="G10" i="13"/>
  <c r="F10" i="13"/>
  <c r="E10" i="13"/>
  <c r="D10" i="13"/>
  <c r="C10" i="13"/>
  <c r="B10" i="13"/>
  <c r="C4" i="13"/>
  <c r="D4" i="13"/>
  <c r="E4" i="13"/>
  <c r="F4" i="13"/>
  <c r="G4" i="13"/>
  <c r="H4" i="13"/>
  <c r="I4" i="13"/>
  <c r="J4" i="13"/>
  <c r="B4" i="13"/>
  <c r="B21" i="15" l="1"/>
  <c r="C20" i="15"/>
  <c r="D20" i="15" s="1"/>
  <c r="I4" i="15"/>
  <c r="J4" i="15" s="1"/>
  <c r="F5" i="15"/>
  <c r="C55" i="12"/>
  <c r="C58" i="12" s="1"/>
  <c r="D55" i="12"/>
  <c r="E55" i="12"/>
  <c r="F55" i="12"/>
  <c r="F58" i="12" s="1"/>
  <c r="G55" i="12"/>
  <c r="H55" i="12"/>
  <c r="I55" i="12"/>
  <c r="J55" i="12"/>
  <c r="B55" i="12"/>
  <c r="B58" i="12" s="1"/>
  <c r="C52" i="12"/>
  <c r="D52" i="12"/>
  <c r="E52" i="12"/>
  <c r="F52" i="12"/>
  <c r="G52" i="12"/>
  <c r="H52" i="12"/>
  <c r="I52" i="12"/>
  <c r="J52" i="12"/>
  <c r="B52" i="12"/>
  <c r="C57" i="12"/>
  <c r="D57" i="12"/>
  <c r="E57" i="12"/>
  <c r="F57" i="12"/>
  <c r="G57" i="12"/>
  <c r="H57" i="12"/>
  <c r="I57" i="12"/>
  <c r="J57" i="12"/>
  <c r="B57" i="12"/>
  <c r="D58" i="12" l="1"/>
  <c r="J58" i="12"/>
  <c r="I58" i="12"/>
  <c r="H58" i="12"/>
  <c r="E58" i="12"/>
  <c r="G58" i="12"/>
  <c r="B22" i="15"/>
  <c r="I5" i="15"/>
  <c r="J5" i="15" s="1"/>
  <c r="F6" i="15"/>
  <c r="C21" i="15"/>
  <c r="D21" i="15" s="1"/>
  <c r="B29" i="6"/>
  <c r="B22" i="7"/>
  <c r="B23" i="7" s="1"/>
  <c r="D22" i="15" l="1"/>
  <c r="I6" i="15"/>
  <c r="J6" i="15" s="1"/>
  <c r="B23" i="15"/>
  <c r="C22" i="15"/>
  <c r="F7" i="15"/>
  <c r="B12" i="6"/>
  <c r="B13" i="6" s="1"/>
  <c r="B35" i="6"/>
  <c r="C22" i="7"/>
  <c r="C23" i="7" s="1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J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B24" i="15" l="1"/>
  <c r="C23" i="15"/>
  <c r="F8" i="15"/>
  <c r="I7" i="15"/>
  <c r="J7" i="15" s="1"/>
  <c r="D23" i="15"/>
  <c r="G4" i="12"/>
  <c r="G3" i="12"/>
  <c r="H44" i="12"/>
  <c r="H33" i="12"/>
  <c r="F3" i="12"/>
  <c r="I2" i="12"/>
  <c r="F9" i="15" l="1"/>
  <c r="B25" i="15"/>
  <c r="I8" i="15"/>
  <c r="J8" i="15" s="1"/>
  <c r="C24" i="15"/>
  <c r="D24" i="15" s="1"/>
  <c r="B18" i="9"/>
  <c r="K1" i="9"/>
  <c r="B15" i="9"/>
  <c r="I9" i="15" l="1"/>
  <c r="J9" i="15" s="1"/>
  <c r="C25" i="15"/>
  <c r="D25" i="15" s="1"/>
  <c r="F10" i="15"/>
  <c r="B26" i="15"/>
  <c r="B24" i="9"/>
  <c r="B25" i="9" s="1"/>
  <c r="B28" i="9" s="1"/>
  <c r="L20" i="12"/>
  <c r="L21" i="12"/>
  <c r="L22" i="12"/>
  <c r="L23" i="12"/>
  <c r="L24" i="12"/>
  <c r="L25" i="12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M21" i="12"/>
  <c r="M24" i="12"/>
  <c r="M25" i="12"/>
  <c r="M26" i="12"/>
  <c r="M27" i="12"/>
  <c r="M20" i="12"/>
  <c r="N28" i="12" l="1"/>
  <c r="N25" i="12"/>
  <c r="N23" i="12"/>
  <c r="I10" i="15"/>
  <c r="J10" i="15" s="1"/>
  <c r="B27" i="15"/>
  <c r="C26" i="15"/>
  <c r="D26" i="15" s="1"/>
  <c r="F11" i="15"/>
  <c r="N22" i="12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B19" i="12"/>
  <c r="G5" i="12"/>
  <c r="G6" i="12"/>
  <c r="G7" i="12"/>
  <c r="G8" i="12"/>
  <c r="G9" i="12"/>
  <c r="G10" i="12"/>
  <c r="G11" i="12"/>
  <c r="G12" i="12"/>
  <c r="G13" i="12"/>
  <c r="C29" i="12" s="1"/>
  <c r="F13" i="12"/>
  <c r="D18" i="12" l="1"/>
  <c r="B28" i="15"/>
  <c r="C27" i="15"/>
  <c r="D27" i="15" s="1"/>
  <c r="F12" i="15"/>
  <c r="I11" i="15"/>
  <c r="J11" i="15" s="1"/>
  <c r="B20" i="12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B29" i="15" l="1"/>
  <c r="D29" i="15" s="1"/>
  <c r="C28" i="15"/>
  <c r="D28" i="15" s="1"/>
  <c r="I12" i="15"/>
  <c r="J13" i="15"/>
  <c r="C20" i="12"/>
  <c r="D20" i="12" s="1"/>
  <c r="F5" i="12"/>
  <c r="I5" i="12" s="1"/>
  <c r="J5" i="12" s="1"/>
  <c r="I3" i="12"/>
  <c r="J3" i="12" s="1"/>
  <c r="I4" i="12"/>
  <c r="J4" i="12" s="1"/>
  <c r="J2" i="12"/>
  <c r="J12" i="15" l="1"/>
  <c r="F6" i="12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D21" i="12" l="1"/>
  <c r="B23" i="12"/>
  <c r="C22" i="12"/>
  <c r="D22" i="12" s="1"/>
  <c r="I6" i="12"/>
  <c r="J6" i="12" s="1"/>
  <c r="R27" i="11"/>
  <c r="Q27" i="11"/>
  <c r="P35" i="11"/>
  <c r="P27" i="11"/>
  <c r="O27" i="11"/>
  <c r="L49" i="11"/>
  <c r="B41" i="11"/>
  <c r="C41" i="11"/>
  <c r="D41" i="11"/>
  <c r="E41" i="11"/>
  <c r="F41" i="11"/>
  <c r="G41" i="11"/>
  <c r="H41" i="1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H45" i="11"/>
  <c r="I45" i="11"/>
  <c r="J45" i="11"/>
  <c r="K45" i="11"/>
  <c r="L45" i="11"/>
  <c r="B46" i="11"/>
  <c r="C46" i="11"/>
  <c r="D46" i="11"/>
  <c r="E46" i="11"/>
  <c r="F46" i="11"/>
  <c r="G46" i="11"/>
  <c r="H46" i="11"/>
  <c r="I46" i="11"/>
  <c r="J46" i="11"/>
  <c r="K46" i="11"/>
  <c r="L46" i="1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Z35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O35" i="11"/>
  <c r="O34" i="11"/>
  <c r="O33" i="11"/>
  <c r="O32" i="11"/>
  <c r="O31" i="11"/>
  <c r="O30" i="11"/>
  <c r="O29" i="11"/>
  <c r="O28" i="11"/>
  <c r="Q36" i="11" l="1"/>
  <c r="Q38" i="11" s="1"/>
  <c r="P36" i="11"/>
  <c r="P38" i="11" s="1"/>
  <c r="V36" i="11"/>
  <c r="V38" i="11" s="1"/>
  <c r="T36" i="11"/>
  <c r="T38" i="11" s="1"/>
  <c r="S36" i="11"/>
  <c r="S38" i="11" s="1"/>
  <c r="X36" i="11"/>
  <c r="X38" i="11" s="1"/>
  <c r="U36" i="11"/>
  <c r="U38" i="11" s="1"/>
  <c r="A50" i="11"/>
  <c r="A52" i="11" s="1"/>
  <c r="R36" i="11"/>
  <c r="R38" i="11" s="1"/>
  <c r="F50" i="11"/>
  <c r="F52" i="11" s="1"/>
  <c r="L50" i="11"/>
  <c r="L52" i="11" s="1"/>
  <c r="D50" i="11"/>
  <c r="D52" i="11" s="1"/>
  <c r="G50" i="11"/>
  <c r="G52" i="11" s="1"/>
  <c r="E50" i="11"/>
  <c r="E52" i="11" s="1"/>
  <c r="W36" i="11"/>
  <c r="W38" i="11" s="1"/>
  <c r="H50" i="11"/>
  <c r="H52" i="11" s="1"/>
  <c r="K50" i="1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C8" i="7"/>
  <c r="D8" i="7"/>
  <c r="E8" i="7"/>
  <c r="F8" i="7"/>
  <c r="G8" i="7"/>
  <c r="H8" i="7"/>
  <c r="I8" i="7"/>
  <c r="J8" i="7"/>
  <c r="J12" i="6"/>
  <c r="J13" i="6" s="1"/>
  <c r="C12" i="6"/>
  <c r="C13" i="6" s="1"/>
  <c r="D12" i="6"/>
  <c r="D13" i="6" s="1"/>
  <c r="E12" i="6"/>
  <c r="E13" i="6" s="1"/>
  <c r="F12" i="6"/>
  <c r="F13" i="6" s="1"/>
  <c r="G12" i="6"/>
  <c r="G13" i="6" s="1"/>
  <c r="H12" i="6"/>
  <c r="H13" i="6" s="1"/>
  <c r="I12" i="6"/>
  <c r="I13" i="6" s="1"/>
  <c r="D27" i="8" l="1"/>
  <c r="G27" i="8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U21" i="5"/>
  <c r="AE21" i="5" s="1"/>
  <c r="T21" i="5"/>
  <c r="AD21" i="5" s="1"/>
  <c r="S21" i="5"/>
  <c r="AC21" i="5" s="1"/>
  <c r="R21" i="5"/>
  <c r="AB21" i="5" s="1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U17" i="5"/>
  <c r="AE17" i="5" s="1"/>
  <c r="T17" i="5"/>
  <c r="AD17" i="5" s="1"/>
  <c r="S17" i="5"/>
  <c r="AC17" i="5" s="1"/>
  <c r="R17" i="5"/>
  <c r="AB17" i="5" s="1"/>
  <c r="Q17" i="5"/>
  <c r="AA17" i="5" s="1"/>
  <c r="P17" i="5"/>
  <c r="Z17" i="5" s="1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U15" i="5"/>
  <c r="AE15" i="5" s="1"/>
  <c r="T15" i="5"/>
  <c r="AD15" i="5" s="1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H217" i="5"/>
  <c r="D217" i="5"/>
  <c r="A3" i="4"/>
  <c r="C3" i="4" s="1"/>
  <c r="C2" i="4"/>
  <c r="E2" i="4" s="1"/>
  <c r="B3" i="4" s="1"/>
  <c r="I193" i="5" l="1"/>
  <c r="I208" i="5" s="1"/>
  <c r="A4" i="4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L43" i="2" s="1"/>
  <c r="N54" i="2"/>
  <c r="K43" i="2" s="1"/>
  <c r="M44" i="2"/>
  <c r="M43" i="2"/>
  <c r="J187" i="2"/>
  <c r="J202" i="2" s="1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D201" i="2" l="1"/>
  <c r="E200" i="2"/>
  <c r="F199" i="2"/>
  <c r="G198" i="2"/>
  <c r="H197" i="2"/>
  <c r="I196" i="2"/>
  <c r="J195" i="2"/>
  <c r="B195" i="2"/>
  <c r="C194" i="2"/>
  <c r="D193" i="2"/>
  <c r="E192" i="2"/>
  <c r="F2" i="4"/>
  <c r="B4" i="4"/>
  <c r="U153" i="2"/>
  <c r="H169" i="2" s="1"/>
  <c r="C201" i="2"/>
  <c r="D200" i="2"/>
  <c r="E199" i="2"/>
  <c r="F198" i="2"/>
  <c r="G197" i="2"/>
  <c r="H196" i="2"/>
  <c r="I195" i="2"/>
  <c r="J194" i="2"/>
  <c r="B194" i="2"/>
  <c r="C193" i="2"/>
  <c r="D192" i="2"/>
  <c r="J201" i="2"/>
  <c r="B201" i="2"/>
  <c r="C200" i="2"/>
  <c r="D199" i="2"/>
  <c r="E198" i="2"/>
  <c r="F197" i="2"/>
  <c r="G196" i="2"/>
  <c r="H195" i="2"/>
  <c r="I194" i="2"/>
  <c r="J193" i="2"/>
  <c r="B193" i="2"/>
  <c r="C192" i="2"/>
  <c r="I201" i="2"/>
  <c r="J200" i="2"/>
  <c r="B200" i="2"/>
  <c r="C199" i="2"/>
  <c r="D198" i="2"/>
  <c r="E197" i="2"/>
  <c r="F196" i="2"/>
  <c r="G195" i="2"/>
  <c r="H194" i="2"/>
  <c r="I193" i="2"/>
  <c r="J192" i="2"/>
  <c r="B192" i="2"/>
  <c r="J30" i="5"/>
  <c r="H201" i="2"/>
  <c r="I200" i="2"/>
  <c r="J199" i="2"/>
  <c r="B199" i="2"/>
  <c r="C198" i="2"/>
  <c r="D197" i="2"/>
  <c r="E196" i="2"/>
  <c r="F195" i="2"/>
  <c r="G194" i="2"/>
  <c r="H193" i="2"/>
  <c r="I192" i="2"/>
  <c r="B91" i="2"/>
  <c r="B105" i="2" s="1"/>
  <c r="G201" i="2"/>
  <c r="H200" i="2"/>
  <c r="I199" i="2"/>
  <c r="J198" i="2"/>
  <c r="B198" i="2"/>
  <c r="C197" i="2"/>
  <c r="D196" i="2"/>
  <c r="E195" i="2"/>
  <c r="F194" i="2"/>
  <c r="G193" i="2"/>
  <c r="H192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B197" i="2"/>
  <c r="C196" i="2"/>
  <c r="D195" i="2"/>
  <c r="E194" i="2"/>
  <c r="F193" i="2"/>
  <c r="G192" i="2"/>
  <c r="B130" i="2"/>
  <c r="E201" i="2"/>
  <c r="F200" i="2"/>
  <c r="G199" i="2"/>
  <c r="H198" i="2"/>
  <c r="I197" i="2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E168" i="2" s="1"/>
  <c r="U155" i="2"/>
  <c r="H171" i="2" s="1"/>
  <c r="U151" i="2"/>
  <c r="D167" i="2" s="1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F165" i="2" s="1"/>
  <c r="U156" i="2"/>
  <c r="G172" i="2" s="1"/>
  <c r="G217" i="2" s="1"/>
  <c r="U148" i="2"/>
  <c r="F164" i="2" s="1"/>
  <c r="D168" i="2"/>
  <c r="B169" i="2"/>
  <c r="G171" i="2"/>
  <c r="E171" i="2"/>
  <c r="I171" i="2"/>
  <c r="B171" i="2"/>
  <c r="J171" i="2"/>
  <c r="F171" i="2"/>
  <c r="F167" i="2"/>
  <c r="G167" i="2"/>
  <c r="B167" i="2"/>
  <c r="H163" i="2"/>
  <c r="F163" i="2"/>
  <c r="I163" i="2"/>
  <c r="B163" i="2"/>
  <c r="J163" i="2"/>
  <c r="C163" i="2"/>
  <c r="D163" i="2"/>
  <c r="D208" i="2" s="1"/>
  <c r="E165" i="2"/>
  <c r="D165" i="2"/>
  <c r="I161" i="2"/>
  <c r="I206" i="2" s="1"/>
  <c r="J161" i="2"/>
  <c r="J206" i="2" s="1"/>
  <c r="F172" i="2"/>
  <c r="F217" i="2" s="1"/>
  <c r="H172" i="2"/>
  <c r="H217" i="2" s="1"/>
  <c r="I172" i="2"/>
  <c r="I217" i="2" s="1"/>
  <c r="D172" i="2"/>
  <c r="D217" i="2" s="1"/>
  <c r="B172" i="2"/>
  <c r="B217" i="2" s="1"/>
  <c r="J172" i="2"/>
  <c r="J217" i="2" s="1"/>
  <c r="C172" i="2"/>
  <c r="C217" i="2" s="1"/>
  <c r="G164" i="2"/>
  <c r="D164" i="2"/>
  <c r="B164" i="2"/>
  <c r="J164" i="2"/>
  <c r="E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J165" i="2" l="1"/>
  <c r="J210" i="2" s="1"/>
  <c r="C168" i="2"/>
  <c r="H164" i="2"/>
  <c r="E172" i="2"/>
  <c r="E217" i="2" s="1"/>
  <c r="I165" i="2"/>
  <c r="D171" i="2"/>
  <c r="D216" i="2" s="1"/>
  <c r="C169" i="2"/>
  <c r="H168" i="2"/>
  <c r="H213" i="2" s="1"/>
  <c r="J168" i="2"/>
  <c r="H165" i="2"/>
  <c r="K165" i="2" s="1"/>
  <c r="D170" i="2"/>
  <c r="G165" i="2"/>
  <c r="C171" i="2"/>
  <c r="K171" i="2" s="1"/>
  <c r="G168" i="2"/>
  <c r="G213" i="2" s="1"/>
  <c r="B168" i="2"/>
  <c r="B213" i="2" s="1"/>
  <c r="B165" i="2"/>
  <c r="B210" i="2" s="1"/>
  <c r="C165" i="2"/>
  <c r="F168" i="2"/>
  <c r="F213" i="2" s="1"/>
  <c r="I168" i="2"/>
  <c r="H167" i="2"/>
  <c r="H212" i="2" s="1"/>
  <c r="C167" i="2"/>
  <c r="C212" i="2" s="1"/>
  <c r="C170" i="2"/>
  <c r="H209" i="2"/>
  <c r="I216" i="2"/>
  <c r="I164" i="2"/>
  <c r="I209" i="2" s="1"/>
  <c r="J170" i="2"/>
  <c r="J167" i="2"/>
  <c r="J212" i="2" s="1"/>
  <c r="I210" i="2"/>
  <c r="I167" i="2"/>
  <c r="I212" i="2" s="1"/>
  <c r="G212" i="2"/>
  <c r="E167" i="2"/>
  <c r="F210" i="2"/>
  <c r="J216" i="2"/>
  <c r="C164" i="2"/>
  <c r="C209" i="2" s="1"/>
  <c r="G162" i="2"/>
  <c r="G163" i="2"/>
  <c r="G208" i="2" s="1"/>
  <c r="D29" i="12"/>
  <c r="K217" i="2"/>
  <c r="E161" i="2"/>
  <c r="E206" i="2" s="1"/>
  <c r="J169" i="2"/>
  <c r="B212" i="2"/>
  <c r="G210" i="2"/>
  <c r="H210" i="2"/>
  <c r="F166" i="2"/>
  <c r="B170" i="2"/>
  <c r="B215" i="2" s="1"/>
  <c r="H161" i="2"/>
  <c r="H206" i="2" s="1"/>
  <c r="G169" i="2"/>
  <c r="I169" i="2"/>
  <c r="I214" i="2" s="1"/>
  <c r="I213" i="2"/>
  <c r="J213" i="2"/>
  <c r="C213" i="2"/>
  <c r="F212" i="2"/>
  <c r="D166" i="2"/>
  <c r="D211" i="2" s="1"/>
  <c r="I170" i="2"/>
  <c r="G161" i="2"/>
  <c r="G206" i="2" s="1"/>
  <c r="F169" i="2"/>
  <c r="F214" i="2" s="1"/>
  <c r="F207" i="2"/>
  <c r="G214" i="2"/>
  <c r="G207" i="2"/>
  <c r="H214" i="2"/>
  <c r="H207" i="2"/>
  <c r="B214" i="2"/>
  <c r="D213" i="2"/>
  <c r="E213" i="2"/>
  <c r="C166" i="2"/>
  <c r="C211" i="2" s="1"/>
  <c r="D212" i="2"/>
  <c r="G170" i="2"/>
  <c r="G215" i="2" s="1"/>
  <c r="H170" i="2"/>
  <c r="H215" i="2" s="1"/>
  <c r="F161" i="2"/>
  <c r="F206" i="2" s="1"/>
  <c r="E169" i="2"/>
  <c r="E214" i="2" s="1"/>
  <c r="E208" i="2"/>
  <c r="F215" i="2"/>
  <c r="F208" i="2"/>
  <c r="J214" i="2"/>
  <c r="C214" i="2"/>
  <c r="C208" i="2"/>
  <c r="D215" i="2"/>
  <c r="D4" i="4"/>
  <c r="E4" i="4" s="1"/>
  <c r="A5" i="4"/>
  <c r="C5" i="4" s="1"/>
  <c r="E170" i="2"/>
  <c r="E215" i="2" s="1"/>
  <c r="D161" i="2"/>
  <c r="D206" i="2" s="1"/>
  <c r="D169" i="2"/>
  <c r="D214" i="2" s="1"/>
  <c r="D209" i="2"/>
  <c r="E216" i="2"/>
  <c r="E209" i="2"/>
  <c r="F216" i="2"/>
  <c r="F209" i="2"/>
  <c r="G216" i="2"/>
  <c r="H208" i="2"/>
  <c r="I215" i="2"/>
  <c r="B208" i="2"/>
  <c r="C215" i="2"/>
  <c r="B209" i="2"/>
  <c r="G211" i="2"/>
  <c r="C161" i="2"/>
  <c r="C206" i="2" s="1"/>
  <c r="K206" i="2" s="1"/>
  <c r="C210" i="2"/>
  <c r="D210" i="2"/>
  <c r="E210" i="2"/>
  <c r="G209" i="2"/>
  <c r="H216" i="2"/>
  <c r="I208" i="2"/>
  <c r="J215" i="2"/>
  <c r="J208" i="2"/>
  <c r="B216" i="2"/>
  <c r="J209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P52" i="2" s="1"/>
  <c r="E166" i="2"/>
  <c r="E211" i="2" s="1"/>
  <c r="F162" i="2"/>
  <c r="B166" i="2"/>
  <c r="B211" i="2" s="1"/>
  <c r="C162" i="2"/>
  <c r="C207" i="2" s="1"/>
  <c r="I166" i="2"/>
  <c r="I211" i="2" s="1"/>
  <c r="J162" i="2"/>
  <c r="J207" i="2" s="1"/>
  <c r="J166" i="2"/>
  <c r="J211" i="2" s="1"/>
  <c r="B162" i="2"/>
  <c r="B207" i="2" s="1"/>
  <c r="H166" i="2"/>
  <c r="H211" i="2" s="1"/>
  <c r="I162" i="2"/>
  <c r="I207" i="2" s="1"/>
  <c r="E162" i="2"/>
  <c r="K172" i="2"/>
  <c r="K168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K163" i="2" l="1"/>
  <c r="K166" i="2"/>
  <c r="C216" i="2"/>
  <c r="K208" i="2"/>
  <c r="K170" i="2"/>
  <c r="K167" i="2"/>
  <c r="G19" i="15"/>
  <c r="E212" i="2"/>
  <c r="K212" i="2" s="1"/>
  <c r="K169" i="2"/>
  <c r="K210" i="2"/>
  <c r="K213" i="2"/>
  <c r="K164" i="2"/>
  <c r="F211" i="2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H19" i="15" l="1"/>
  <c r="I19" i="15" s="1"/>
  <c r="I33" i="15"/>
  <c r="G18" i="15"/>
  <c r="H34" i="15"/>
  <c r="I34" i="15" s="1"/>
  <c r="A6" i="4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D67" i="5"/>
  <c r="B67" i="5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G35" i="15" l="1"/>
  <c r="G20" i="15"/>
  <c r="E82" i="5"/>
  <c r="B82" i="5"/>
  <c r="D82" i="5"/>
  <c r="H82" i="5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G21" i="15" l="1"/>
  <c r="H20" i="15"/>
  <c r="I20" i="15" s="1"/>
  <c r="G36" i="15"/>
  <c r="H35" i="15"/>
  <c r="I35" i="15" s="1"/>
  <c r="A7" i="4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G22" i="15" l="1"/>
  <c r="H21" i="15"/>
  <c r="I21" i="15" s="1"/>
  <c r="H36" i="15"/>
  <c r="I36" i="15" s="1"/>
  <c r="B7" i="4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G38" i="15" l="1"/>
  <c r="G23" i="15"/>
  <c r="H22" i="15"/>
  <c r="I22" i="15" s="1"/>
  <c r="H37" i="15"/>
  <c r="I37" i="15" s="1"/>
  <c r="D7" i="4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F14" i="1" s="1"/>
  <c r="Q14" i="1" s="1"/>
  <c r="AK14" i="1" s="1"/>
  <c r="H14" i="1"/>
  <c r="S14" i="1" s="1"/>
  <c r="AM14" i="1" s="1"/>
  <c r="G14" i="1" l="1"/>
  <c r="R14" i="1" s="1"/>
  <c r="AL14" i="1" s="1"/>
  <c r="C14" i="1"/>
  <c r="N14" i="1" s="1"/>
  <c r="AH14" i="1" s="1"/>
  <c r="E14" i="1"/>
  <c r="P14" i="1" s="1"/>
  <c r="AJ14" i="1" s="1"/>
  <c r="K14" i="1"/>
  <c r="V14" i="1" s="1"/>
  <c r="AP14" i="1" s="1"/>
  <c r="G39" i="15"/>
  <c r="G24" i="15"/>
  <c r="H23" i="15"/>
  <c r="I23" i="15" s="1"/>
  <c r="H38" i="15"/>
  <c r="I38" i="15" s="1"/>
  <c r="J14" i="1"/>
  <c r="U14" i="1" s="1"/>
  <c r="AO14" i="1" s="1"/>
  <c r="B8" i="4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I14" i="1"/>
  <c r="T14" i="1" s="1"/>
  <c r="AN14" i="1" s="1"/>
  <c r="A15" i="1"/>
  <c r="G25" i="15" l="1"/>
  <c r="H24" i="15"/>
  <c r="I24" i="15" s="1"/>
  <c r="G40" i="15"/>
  <c r="H39" i="15"/>
  <c r="I39" i="15" s="1"/>
  <c r="AQ14" i="1"/>
  <c r="A9" i="4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H25" i="15" l="1"/>
  <c r="I25" i="15" s="1"/>
  <c r="G41" i="15"/>
  <c r="G26" i="15"/>
  <c r="H40" i="15"/>
  <c r="I40" i="15" s="1"/>
  <c r="D105" i="2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G42" i="15" l="1"/>
  <c r="G27" i="15"/>
  <c r="H26" i="15"/>
  <c r="I26" i="15" s="1"/>
  <c r="H41" i="15"/>
  <c r="I41" i="15" s="1"/>
  <c r="M114" i="2"/>
  <c r="M139" i="2" s="1"/>
  <c r="C104" i="2"/>
  <c r="C129" i="2" s="1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G43" i="15" l="1"/>
  <c r="G28" i="15"/>
  <c r="H27" i="15"/>
  <c r="I27" i="15" s="1"/>
  <c r="H42" i="15"/>
  <c r="I42" i="15" s="1"/>
  <c r="F8" i="4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G29" i="15" l="1"/>
  <c r="I29" i="15" s="1"/>
  <c r="H28" i="15"/>
  <c r="I28" i="15" s="1"/>
  <c r="G44" i="15"/>
  <c r="I44" i="15" s="1"/>
  <c r="H43" i="15"/>
  <c r="I43" i="15" s="1"/>
  <c r="AQ18" i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I45" i="15" l="1"/>
  <c r="F9" i="4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F22" i="1"/>
  <c r="Q22" i="1" s="1"/>
  <c r="AK22" i="1" s="1"/>
  <c r="D22" i="1"/>
  <c r="O22" i="1" s="1"/>
  <c r="AI22" i="1" s="1"/>
  <c r="AQ21" i="1"/>
  <c r="AQ22" i="1" l="1"/>
  <c r="Q44" i="5"/>
  <c r="C91" i="5" s="1"/>
  <c r="C105" i="5" s="1"/>
  <c r="C130" i="5" s="1"/>
  <c r="D12" i="4"/>
  <c r="E12" i="4" s="1"/>
  <c r="F11" i="4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F23" i="1"/>
  <c r="Q23" i="1" s="1"/>
  <c r="AK23" i="1" s="1"/>
  <c r="J23" i="1"/>
  <c r="U23" i="1" s="1"/>
  <c r="AO23" i="1" s="1"/>
  <c r="AQ23" i="1" l="1"/>
  <c r="B92" i="5"/>
  <c r="C106" i="5" s="1"/>
  <c r="C131" i="5" s="1"/>
  <c r="B93" i="5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15" i="2" l="1"/>
  <c r="L140" i="2" s="1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28" i="1"/>
  <c r="J27" i="1"/>
  <c r="U27" i="1" s="1"/>
  <c r="AO27" i="1" s="1"/>
  <c r="F27" i="1"/>
  <c r="Q27" i="1" s="1"/>
  <c r="AK27" i="1" s="1"/>
  <c r="AQ27" i="1" l="1"/>
  <c r="B97" i="5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AQ77" i="1" l="1"/>
  <c r="G78" i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AQ81" i="1" l="1"/>
  <c r="G82" i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133" i="1"/>
  <c r="E132" i="1"/>
  <c r="P132" i="1" s="1"/>
  <c r="AJ132" i="1" s="1"/>
  <c r="AQ131" i="1"/>
  <c r="AQ132" i="1" l="1"/>
  <c r="J133" i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G214" i="1"/>
  <c r="R214" i="1" s="1"/>
  <c r="AL214" i="1" s="1"/>
  <c r="D214" i="1"/>
  <c r="O214" i="1" s="1"/>
  <c r="AI214" i="1" s="1"/>
  <c r="AQ213" i="1"/>
  <c r="AQ214" i="1" l="1"/>
  <c r="D215" i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AQ222" i="1" l="1"/>
  <c r="I223" i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AQ236" i="1" l="1"/>
  <c r="K237" i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AQ242" i="1" l="1"/>
  <c r="I243" i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G243" i="1"/>
  <c r="R243" i="1" s="1"/>
  <c r="AL243" i="1" s="1"/>
  <c r="K243" i="1"/>
  <c r="V243" i="1" s="1"/>
  <c r="AP243" i="1" s="1"/>
  <c r="AQ243" i="1" l="1"/>
  <c r="G244" i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F251" i="1"/>
  <c r="Q251" i="1" s="1"/>
  <c r="AK251" i="1" s="1"/>
  <c r="C251" i="1"/>
  <c r="N251" i="1" s="1"/>
  <c r="AH251" i="1" s="1"/>
  <c r="J251" i="1"/>
  <c r="U251" i="1" s="1"/>
  <c r="AO251" i="1" s="1"/>
  <c r="AQ251" i="1" l="1"/>
  <c r="G252" i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H298" i="1"/>
  <c r="S298" i="1" s="1"/>
  <c r="AM298" i="1" s="1"/>
  <c r="F298" i="1"/>
  <c r="Q298" i="1" s="1"/>
  <c r="AK298" i="1" s="1"/>
  <c r="AQ297" i="1"/>
  <c r="AQ298" i="1" l="1"/>
  <c r="H299" i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G35" i="12" l="1"/>
  <c r="G33" i="12"/>
  <c r="I33" i="12" s="1"/>
  <c r="G18" i="12"/>
  <c r="I18" i="12" s="1"/>
  <c r="H34" i="12" l="1"/>
  <c r="I34" i="12" s="1"/>
  <c r="G20" i="12"/>
  <c r="H35" i="12"/>
  <c r="H19" i="12"/>
  <c r="I19" i="12" s="1"/>
  <c r="H36" i="12" l="1"/>
  <c r="G36" i="12"/>
  <c r="I35" i="12"/>
  <c r="H20" i="12"/>
  <c r="I20" i="12" s="1"/>
  <c r="G21" i="12"/>
  <c r="H37" i="12" l="1"/>
  <c r="G37" i="12"/>
  <c r="I36" i="12"/>
  <c r="H21" i="12"/>
  <c r="I21" i="12" s="1"/>
  <c r="G22" i="12"/>
  <c r="G38" i="12" l="1"/>
  <c r="I37" i="12"/>
  <c r="G23" i="12"/>
  <c r="H22" i="12"/>
  <c r="I22" i="12" s="1"/>
  <c r="H38" i="12"/>
  <c r="G39" i="12" l="1"/>
  <c r="I38" i="12"/>
  <c r="G24" i="12"/>
  <c r="H23" i="12"/>
  <c r="I23" i="12" s="1"/>
  <c r="H39" i="12"/>
  <c r="G40" i="12" l="1"/>
  <c r="I39" i="12"/>
  <c r="G25" i="12"/>
  <c r="H24" i="12"/>
  <c r="I24" i="12" s="1"/>
  <c r="H40" i="12"/>
  <c r="H41" i="12" l="1"/>
  <c r="G41" i="12"/>
  <c r="I40" i="12"/>
  <c r="H25" i="12"/>
  <c r="I25" i="12" s="1"/>
  <c r="G26" i="12"/>
  <c r="G42" i="12" l="1"/>
  <c r="I41" i="12"/>
  <c r="H26" i="12"/>
  <c r="I26" i="12" s="1"/>
  <c r="G27" i="12"/>
  <c r="H42" i="12"/>
  <c r="H43" i="12" l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<sst xmlns="http://schemas.openxmlformats.org/spreadsheetml/2006/main" count="1317" uniqueCount="209">
  <si>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</si>
  <si>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</si>
  <si>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</si>
  <si>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</si>
  <si>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</si>
  <si>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</si>
  <si>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</si>
  <si>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</si>
  <si>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</si>
  <si>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</si>
  <si>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</si>
  <si>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</si>
  <si>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</si>
  <si>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</si>
  <si>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</si>
  <si>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</si>
  <si>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</si>
  <si>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</si>
  <si>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</si>
  <si>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</si>
  <si>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</si>
  <si>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</si>
  <si>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</si>
  <si>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</si>
  <si>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</si>
  <si>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</si>
  <si>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</si>
  <si>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</si>
  <si>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</si>
  <si>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</si>
  <si>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</si>
  <si>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</si>
  <si>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</si>
  <si>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</si>
  <si>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</si>
  <si>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</si>
  <si>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</si>
  <si>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</si>
  <si>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</si>
  <si>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</si>
  <si>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</si>
  <si>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</si>
  <si>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</si>
  <si>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</si>
  <si>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</si>
  <si>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</si>
  <si>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</si>
  <si>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</si>
  <si>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</si>
  <si>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</si>
  <si>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</si>
  <si>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</si>
  <si>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</si>
  <si>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</si>
  <si>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</si>
  <si>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</si>
  <si>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</si>
  <si>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</si>
  <si>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</si>
  <si>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</si>
  <si>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</si>
  <si>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</si>
  <si>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</si>
  <si>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</si>
  <si>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</si>
  <si>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</si>
  <si>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</si>
  <si>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</si>
  <si>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</si>
  <si>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</si>
  <si>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</si>
  <si>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</si>
  <si>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</si>
  <si>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</si>
  <si>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</si>
  <si>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</si>
  <si>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</si>
  <si>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</si>
  <si>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</si>
  <si>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</si>
  <si>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</si>
  <si>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</si>
  <si>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</si>
  <si>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</si>
  <si>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</si>
  <si>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</si>
  <si>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</si>
  <si>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</si>
  <si>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</si>
  <si>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</si>
  <si>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</si>
  <si>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</si>
  <si>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</si>
  <si>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</si>
  <si>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</si>
  <si>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</si>
  <si>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</si>
  <si>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</si>
  <si>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</si>
  <si>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</si>
  <si>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</si>
  <si>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</si>
  <si>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</si>
  <si>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</si>
  <si>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</si>
  <si>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</si>
  <si>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</si>
  <si>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</si>
  <si>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</si>
  <si>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</si>
  <si>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</si>
  <si>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</si>
  <si>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</si>
  <si>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</si>
  <si>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</si>
  <si>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</si>
  <si>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</si>
  <si>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</si>
  <si>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</si>
  <si>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</si>
  <si>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</si>
  <si>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</si>
  <si>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</si>
  <si>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</si>
  <si>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</si>
  <si>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</si>
  <si>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</si>
  <si>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</si>
  <si>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</si>
  <si>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</si>
  <si>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</si>
  <si>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</si>
  <si>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</si>
  <si>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</si>
  <si>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</si>
  <si>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</si>
  <si>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</si>
  <si>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</si>
  <si>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</si>
  <si>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</si>
  <si>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</si>
  <si>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</si>
  <si>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</si>
  <si>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</si>
  <si>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</si>
  <si>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</si>
  <si>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</si>
  <si>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</si>
  <si>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</si>
  <si>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</si>
  <si>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</si>
  <si>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</si>
  <si>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</si>
  <si>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</si>
  <si>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</si>
  <si>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</si>
  <si>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</si>
  <si>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</si>
  <si>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</si>
  <si>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</si>
  <si>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</si>
  <si>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</si>
  <si>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</si>
  <si>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</si>
  <si>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</si>
  <si>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</si>
  <si>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</si>
  <si>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</si>
  <si>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</si>
  <si>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</si>
  <si>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</si>
  <si>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</si>
  <si>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</si>
  <si>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</si>
  <si>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</si>
  <si>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</si>
  <si>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</si>
  <si>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</si>
  <si>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</si>
  <si>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</si>
  <si>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</si>
  <si>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</si>
  <si>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</si>
  <si>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</si>
  <si>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</si>
  <si>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</si>
  <si>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</si>
  <si>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</si>
  <si>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</si>
  <si>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</si>
  <si>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</si>
  <si>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</si>
  <si>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</si>
  <si>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</si>
  <si>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</si>
  <si>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</si>
  <si>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</si>
  <si>
    <t>Tbr</t>
  </si>
  <si>
    <t>Condenced phase</t>
  </si>
  <si>
    <t>Gas phase</t>
  </si>
  <si>
    <t>Cp, J/mole K</t>
  </si>
  <si>
    <t>Lj</t>
  </si>
  <si>
    <t>Vj</t>
  </si>
  <si>
    <t>Global Heat Balance</t>
  </si>
  <si>
    <t>In</t>
  </si>
  <si>
    <t>Out</t>
  </si>
  <si>
    <t>Total</t>
  </si>
  <si>
    <t>Error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</si>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</sst>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0" borderId="0" xfId="0" applyBorder="1"/>
    <xf numFmtId="0" fontId="8" fillId="8" borderId="1" xfId="0" applyFont="1" applyFill="1" applyBorder="1"/>
    <xf numFmtId="0" fontId="9" fillId="0" borderId="1" xfId="0" applyFont="1" applyBorder="1"/>
    <xf numFmtId="0" fontId="0" fillId="0" borderId="6" xfId="0" applyBorder="1"/>
    <xf numFmtId="2" fontId="3" fillId="0" borderId="1" xfId="0" applyNumberFormat="1" applyFont="1" applyFill="1" applyBorder="1"/>
    <xf numFmtId="0" fontId="10" fillId="0" borderId="1" xfId="0" applyFont="1" applyBorder="1"/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9424"/>
        <c:axId val="60200000"/>
      </c:scatterChart>
      <c:valAx>
        <c:axId val="6019942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00000"/>
        <c:crosses val="autoZero"/>
        <c:crossBetween val="midCat"/>
        <c:majorUnit val="1"/>
      </c:valAx>
      <c:valAx>
        <c:axId val="602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912"/>
        <c:axId val="146559488"/>
      </c:scatterChart>
      <c:valAx>
        <c:axId val="146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9488"/>
        <c:crosses val="autoZero"/>
        <c:crossBetween val="midCat"/>
      </c:valAx>
      <c:valAx>
        <c:axId val="146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1728"/>
        <c:axId val="60202304"/>
      </c:scatterChart>
      <c:valAx>
        <c:axId val="602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02304"/>
        <c:crosses val="autoZero"/>
        <c:crossBetween val="midCat"/>
        <c:majorUnit val="1"/>
      </c:valAx>
      <c:valAx>
        <c:axId val="60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General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General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General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General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9184"/>
        <c:axId val="112789760"/>
      </c:scatterChart>
      <c:valAx>
        <c:axId val="1127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89760"/>
        <c:crosses val="autoZero"/>
        <c:crossBetween val="midCat"/>
      </c:valAx>
      <c:valAx>
        <c:axId val="11278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8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92064"/>
        <c:axId val="112792640"/>
      </c:scatterChart>
      <c:valAx>
        <c:axId val="1127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92640"/>
        <c:crosses val="autoZero"/>
        <c:crossBetween val="midCat"/>
      </c:valAx>
      <c:valAx>
        <c:axId val="1127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94368"/>
        <c:axId val="112794944"/>
      </c:scatterChart>
      <c:valAx>
        <c:axId val="1127943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94944"/>
        <c:crosses val="autoZero"/>
        <c:crossBetween val="midCat"/>
        <c:majorUnit val="1"/>
      </c:valAx>
      <c:valAx>
        <c:axId val="1127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5952"/>
        <c:axId val="112846528"/>
      </c:scatterChart>
      <c:valAx>
        <c:axId val="11284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46528"/>
        <c:crosses val="autoZero"/>
        <c:crossBetween val="midCat"/>
        <c:majorUnit val="1"/>
      </c:valAx>
      <c:valAx>
        <c:axId val="1128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4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8832"/>
        <c:axId val="112849408"/>
      </c:scatterChart>
      <c:valAx>
        <c:axId val="11284883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49408"/>
        <c:crosses val="autoZero"/>
        <c:crossBetween val="midCat"/>
        <c:majorUnit val="1"/>
      </c:valAx>
      <c:valAx>
        <c:axId val="112849408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1136"/>
        <c:axId val="112851712"/>
      </c:scatterChart>
      <c:valAx>
        <c:axId val="1128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51712"/>
        <c:crosses val="autoZero"/>
        <c:crossBetween val="midCat"/>
      </c:valAx>
      <c:valAx>
        <c:axId val="1128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5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6032"/>
        <c:axId val="146556608"/>
      </c:scatterChart>
      <c:valAx>
        <c:axId val="1465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6608"/>
        <c:crosses val="autoZero"/>
        <c:crossBetween val="midCat"/>
      </c:valAx>
      <c:valAx>
        <c:axId val="1465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2" sqref="B2:J2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A10" zoomScaleNormal="100" workbookViewId="0">
      <selection activeCell="O49" sqref="O49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6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6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 t="shared" ref="N3:N12" si="2">(D3+O4+N2)/(I3+1)-O3</f>
        <v>13.5</v>
      </c>
      <c r="O3" s="14">
        <f t="shared" ref="O3:O11" si="3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4">$N$32*O34</f>
        <v>-151903.04926292301</v>
      </c>
      <c r="W3">
        <v>-117212.229408257</v>
      </c>
      <c r="X3">
        <v>0</v>
      </c>
      <c r="Y3">
        <v>0</v>
      </c>
      <c r="Z3">
        <v>0</v>
      </c>
      <c r="AB3" s="36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5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si="2"/>
        <v>13.5</v>
      </c>
      <c r="O4" s="14">
        <f t="shared" si="3"/>
        <v>18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U4">
        <v>0</v>
      </c>
      <c r="V4">
        <f t="shared" si="4"/>
        <v>-142046.057217397</v>
      </c>
      <c r="W4">
        <v>-126583.937339793</v>
      </c>
      <c r="X4">
        <v>0</v>
      </c>
      <c r="Y4">
        <v>0</v>
      </c>
      <c r="Z4">
        <v>0</v>
      </c>
      <c r="AB4" s="36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5"/>
        <v>13.5</v>
      </c>
      <c r="G5">
        <f t="shared" ref="G5:G13" si="8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 t="shared" si="2"/>
        <v>13.5</v>
      </c>
      <c r="O5" s="14">
        <f t="shared" si="3"/>
        <v>18</v>
      </c>
      <c r="P5">
        <v>1</v>
      </c>
      <c r="Q5">
        <f t="shared" si="6"/>
        <v>0</v>
      </c>
      <c r="S5">
        <f t="shared" si="7"/>
        <v>0</v>
      </c>
      <c r="U5">
        <v>0</v>
      </c>
      <c r="V5">
        <f t="shared" si="4"/>
        <v>-174396.57018223699</v>
      </c>
      <c r="W5">
        <v>-129569.65281685301</v>
      </c>
      <c r="X5">
        <v>0</v>
      </c>
      <c r="Y5">
        <v>0</v>
      </c>
      <c r="Z5">
        <v>0</v>
      </c>
      <c r="AB5" s="36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8"/>
        <v>18</v>
      </c>
      <c r="I6">
        <f t="shared" si="0"/>
        <v>0</v>
      </c>
      <c r="J6">
        <f t="shared" si="1"/>
        <v>0</v>
      </c>
      <c r="M6">
        <v>5</v>
      </c>
      <c r="N6" s="14">
        <f t="shared" si="2"/>
        <v>27.299999999999997</v>
      </c>
      <c r="O6" s="14">
        <f t="shared" si="3"/>
        <v>18</v>
      </c>
      <c r="P6">
        <v>1</v>
      </c>
      <c r="Q6">
        <f t="shared" si="6"/>
        <v>55.2</v>
      </c>
      <c r="S6">
        <f t="shared" si="7"/>
        <v>26.70967741935484</v>
      </c>
      <c r="U6">
        <v>0</v>
      </c>
      <c r="V6">
        <f t="shared" si="4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6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8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2"/>
        <v>27.299999999999997</v>
      </c>
      <c r="O7" s="14">
        <f t="shared" si="3"/>
        <v>18</v>
      </c>
      <c r="P7">
        <v>1</v>
      </c>
      <c r="Q7">
        <f t="shared" si="6"/>
        <v>0</v>
      </c>
      <c r="S7">
        <f t="shared" si="7"/>
        <v>0</v>
      </c>
      <c r="U7">
        <v>0</v>
      </c>
      <c r="V7">
        <f t="shared" si="4"/>
        <v>-124860.05035202</v>
      </c>
      <c r="W7">
        <v>-141277.38461197601</v>
      </c>
      <c r="X7">
        <v>0</v>
      </c>
      <c r="Y7">
        <v>0</v>
      </c>
      <c r="Z7">
        <v>0</v>
      </c>
      <c r="AB7" s="36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5"/>
        <v>27.3</v>
      </c>
      <c r="G8">
        <f t="shared" si="8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2"/>
        <v>27.299999999999997</v>
      </c>
      <c r="O8" s="14">
        <f t="shared" si="3"/>
        <v>18</v>
      </c>
      <c r="P8">
        <v>1</v>
      </c>
      <c r="Q8">
        <f t="shared" si="6"/>
        <v>0</v>
      </c>
      <c r="S8">
        <f t="shared" si="7"/>
        <v>0</v>
      </c>
      <c r="U8">
        <v>0</v>
      </c>
      <c r="V8">
        <f t="shared" si="4"/>
        <v>-187560.92594549301</v>
      </c>
      <c r="W8">
        <v>-144743.49106657901</v>
      </c>
      <c r="X8">
        <v>0</v>
      </c>
      <c r="Y8">
        <v>0</v>
      </c>
      <c r="Z8">
        <v>0</v>
      </c>
      <c r="AB8" s="36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5"/>
        <v>27.3</v>
      </c>
      <c r="G9">
        <f t="shared" si="8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2"/>
        <v>27.299999999999997</v>
      </c>
      <c r="O9" s="14">
        <f t="shared" si="3"/>
        <v>18</v>
      </c>
      <c r="P9">
        <v>1</v>
      </c>
      <c r="Q9">
        <f t="shared" si="6"/>
        <v>0</v>
      </c>
      <c r="S9">
        <f t="shared" si="7"/>
        <v>0</v>
      </c>
      <c r="U9">
        <v>0</v>
      </c>
      <c r="V9">
        <f t="shared" si="4"/>
        <v>-176105.92935862599</v>
      </c>
      <c r="W9">
        <v>-146562.49602046399</v>
      </c>
      <c r="X9">
        <v>0</v>
      </c>
      <c r="Y9">
        <v>0</v>
      </c>
      <c r="Z9">
        <v>0</v>
      </c>
      <c r="AB9" s="36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5"/>
        <v>27.3</v>
      </c>
      <c r="G10">
        <f t="shared" si="8"/>
        <v>18</v>
      </c>
      <c r="I10">
        <f t="shared" si="0"/>
        <v>0</v>
      </c>
      <c r="J10">
        <f t="shared" si="1"/>
        <v>0</v>
      </c>
      <c r="M10">
        <v>9</v>
      </c>
      <c r="N10" s="14">
        <f t="shared" si="2"/>
        <v>27.299999999999997</v>
      </c>
      <c r="O10" s="14">
        <f t="shared" si="3"/>
        <v>18</v>
      </c>
      <c r="P10">
        <v>1</v>
      </c>
      <c r="Q10">
        <f t="shared" si="6"/>
        <v>0</v>
      </c>
      <c r="S10">
        <f t="shared" si="7"/>
        <v>0</v>
      </c>
      <c r="U10">
        <v>0</v>
      </c>
      <c r="V10">
        <f t="shared" si="4"/>
        <v>112909.518763106</v>
      </c>
      <c r="W10">
        <v>-147421.37476595899</v>
      </c>
      <c r="X10">
        <v>0</v>
      </c>
      <c r="Y10">
        <v>0</v>
      </c>
      <c r="Z10">
        <v>0</v>
      </c>
      <c r="AB10" s="36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5"/>
        <v>27.3</v>
      </c>
      <c r="G11">
        <f t="shared" si="8"/>
        <v>18</v>
      </c>
      <c r="I11">
        <f t="shared" si="0"/>
        <v>0</v>
      </c>
      <c r="J11">
        <f t="shared" si="1"/>
        <v>0</v>
      </c>
      <c r="M11">
        <v>10</v>
      </c>
      <c r="N11" s="14">
        <f t="shared" si="2"/>
        <v>27.299999999999997</v>
      </c>
      <c r="O11" s="14">
        <f t="shared" si="3"/>
        <v>18</v>
      </c>
      <c r="P11">
        <v>1</v>
      </c>
      <c r="Q11">
        <f t="shared" si="6"/>
        <v>0</v>
      </c>
      <c r="S11">
        <f t="shared" si="7"/>
        <v>0</v>
      </c>
      <c r="U11">
        <v>0</v>
      </c>
      <c r="V11">
        <f t="shared" si="4"/>
        <v>-201321.171371234</v>
      </c>
      <c r="W11">
        <v>-147918.920130657</v>
      </c>
      <c r="X11">
        <v>0</v>
      </c>
      <c r="Y11">
        <v>0</v>
      </c>
      <c r="Z11">
        <v>0</v>
      </c>
      <c r="AB11" s="36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5"/>
        <v>27.3</v>
      </c>
      <c r="G12">
        <f t="shared" si="8"/>
        <v>18</v>
      </c>
      <c r="I12">
        <f t="shared" si="0"/>
        <v>0</v>
      </c>
      <c r="J12">
        <f t="shared" si="1"/>
        <v>0</v>
      </c>
      <c r="M12">
        <v>11</v>
      </c>
      <c r="N12" s="14">
        <f t="shared" si="2"/>
        <v>27.299999999999997</v>
      </c>
      <c r="O12" s="14">
        <f>O13/(I12+1)</f>
        <v>18</v>
      </c>
      <c r="P12">
        <v>1</v>
      </c>
      <c r="Q12">
        <f t="shared" si="6"/>
        <v>0</v>
      </c>
      <c r="S12">
        <f t="shared" si="7"/>
        <v>0</v>
      </c>
      <c r="U12">
        <v>0</v>
      </c>
      <c r="V12">
        <f t="shared" si="4"/>
        <v>-195151.325047191</v>
      </c>
      <c r="W12">
        <v>-148547.87614082301</v>
      </c>
      <c r="X12">
        <v>0</v>
      </c>
      <c r="Y12">
        <v>0</v>
      </c>
      <c r="Z12">
        <v>0</v>
      </c>
      <c r="AB12" s="36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8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4"/>
        <v>-196738.49100297401</v>
      </c>
      <c r="W13">
        <v>-150008.51962527301</v>
      </c>
      <c r="X13">
        <v>0</v>
      </c>
      <c r="Y13">
        <v>0</v>
      </c>
      <c r="Z13">
        <v>0</v>
      </c>
      <c r="AB13" s="36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9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10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9"/>
        <v>0</v>
      </c>
      <c r="F20" s="4">
        <v>3</v>
      </c>
      <c r="G20" s="1">
        <f t="shared" ref="G20:G28" si="12">D4+N3+O5</f>
        <v>31.5</v>
      </c>
      <c r="H20" s="4">
        <f t="shared" ref="H20:H28" si="13">B4+C4+N4+O4</f>
        <v>31.5</v>
      </c>
      <c r="I20" s="1">
        <f t="shared" si="10"/>
        <v>0</v>
      </c>
      <c r="K20" s="4">
        <v>3</v>
      </c>
      <c r="L20" s="1">
        <f t="shared" ref="L20:L28" si="14">D3+AD3+AE5</f>
        <v>46.498075228619598</v>
      </c>
      <c r="M20" s="1">
        <f t="shared" ref="M20:M28" si="15">B4+C4+AD4+AE4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6">B5+C5+F5+G5</f>
        <v>31.5</v>
      </c>
      <c r="D21" s="4">
        <f t="shared" si="9"/>
        <v>0</v>
      </c>
      <c r="F21" s="4">
        <v>4</v>
      </c>
      <c r="G21" s="4">
        <f t="shared" si="12"/>
        <v>31.5</v>
      </c>
      <c r="H21" s="4">
        <f t="shared" si="13"/>
        <v>31.5</v>
      </c>
      <c r="I21" s="1">
        <f t="shared" si="10"/>
        <v>0</v>
      </c>
      <c r="K21" s="4">
        <v>4</v>
      </c>
      <c r="L21" s="1">
        <f t="shared" si="14"/>
        <v>46.472312739763403</v>
      </c>
      <c r="M21" s="1">
        <f t="shared" si="15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45.3</v>
      </c>
      <c r="C22" s="4">
        <f t="shared" si="16"/>
        <v>45.3</v>
      </c>
      <c r="D22" s="4">
        <f t="shared" si="9"/>
        <v>0</v>
      </c>
      <c r="F22" s="4">
        <v>5</v>
      </c>
      <c r="G22" s="4">
        <f t="shared" si="12"/>
        <v>45.3</v>
      </c>
      <c r="H22" s="4">
        <f t="shared" si="13"/>
        <v>45.3</v>
      </c>
      <c r="I22" s="1">
        <f t="shared" si="10"/>
        <v>0</v>
      </c>
      <c r="K22" s="4">
        <v>5</v>
      </c>
      <c r="L22" s="1">
        <f t="shared" si="14"/>
        <v>44.531517908454703</v>
      </c>
      <c r="M22" s="1">
        <f t="shared" si="15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7">D7+F6+G8</f>
        <v>45.3</v>
      </c>
      <c r="C23" s="4">
        <f t="shared" si="16"/>
        <v>45.3</v>
      </c>
      <c r="D23" s="4">
        <f t="shared" si="9"/>
        <v>0</v>
      </c>
      <c r="F23" s="4">
        <v>6</v>
      </c>
      <c r="G23" s="4">
        <f t="shared" si="12"/>
        <v>45.3</v>
      </c>
      <c r="H23" s="4">
        <f t="shared" si="13"/>
        <v>45.3</v>
      </c>
      <c r="I23" s="1">
        <f t="shared" si="10"/>
        <v>0</v>
      </c>
      <c r="K23" s="4">
        <v>6</v>
      </c>
      <c r="L23" s="1">
        <f t="shared" si="14"/>
        <v>49.629968854160509</v>
      </c>
      <c r="M23" s="1">
        <f t="shared" si="15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7"/>
        <v>45.3</v>
      </c>
      <c r="C24" s="4">
        <f t="shared" si="16"/>
        <v>45.3</v>
      </c>
      <c r="D24" s="4">
        <f t="shared" si="9"/>
        <v>0</v>
      </c>
      <c r="F24" s="4">
        <v>7</v>
      </c>
      <c r="G24" s="4">
        <f t="shared" si="12"/>
        <v>45.3</v>
      </c>
      <c r="H24" s="4">
        <f t="shared" si="13"/>
        <v>45.3</v>
      </c>
      <c r="I24" s="1">
        <f t="shared" si="10"/>
        <v>0</v>
      </c>
      <c r="K24" s="4">
        <v>7</v>
      </c>
      <c r="L24" s="1">
        <f t="shared" si="14"/>
        <v>42.629766470498602</v>
      </c>
      <c r="M24" s="1">
        <f t="shared" si="15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7"/>
        <v>45.3</v>
      </c>
      <c r="C25" s="4">
        <f t="shared" si="16"/>
        <v>45.3</v>
      </c>
      <c r="D25" s="4">
        <f t="shared" si="9"/>
        <v>0</v>
      </c>
      <c r="F25" s="4">
        <v>8</v>
      </c>
      <c r="G25" s="4">
        <f t="shared" si="12"/>
        <v>45.3</v>
      </c>
      <c r="H25" s="4">
        <f t="shared" si="13"/>
        <v>45.3</v>
      </c>
      <c r="I25" s="1">
        <f t="shared" si="10"/>
        <v>0</v>
      </c>
      <c r="K25" s="4">
        <v>8</v>
      </c>
      <c r="L25" s="1">
        <f t="shared" si="14"/>
        <v>42.848718060622005</v>
      </c>
      <c r="M25" s="1">
        <f t="shared" si="15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7"/>
        <v>45.3</v>
      </c>
      <c r="C26" s="4">
        <f t="shared" si="16"/>
        <v>45.3</v>
      </c>
      <c r="D26" s="4">
        <f t="shared" si="9"/>
        <v>0</v>
      </c>
      <c r="F26" s="4">
        <v>9</v>
      </c>
      <c r="G26" s="4">
        <f t="shared" si="12"/>
        <v>45.3</v>
      </c>
      <c r="H26" s="4">
        <f t="shared" si="13"/>
        <v>45.3</v>
      </c>
      <c r="I26" s="1">
        <f t="shared" si="10"/>
        <v>0</v>
      </c>
      <c r="K26" s="4">
        <v>9</v>
      </c>
      <c r="L26" s="1">
        <f t="shared" si="14"/>
        <v>43.005698321181896</v>
      </c>
      <c r="M26" s="1">
        <f t="shared" si="15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7"/>
        <v>45.3</v>
      </c>
      <c r="C27" s="4">
        <f t="shared" si="16"/>
        <v>45.3</v>
      </c>
      <c r="D27" s="4">
        <f t="shared" si="9"/>
        <v>0</v>
      </c>
      <c r="F27" s="4">
        <v>10</v>
      </c>
      <c r="G27" s="4">
        <f t="shared" si="12"/>
        <v>45.3</v>
      </c>
      <c r="H27" s="4">
        <f t="shared" si="13"/>
        <v>45.3</v>
      </c>
      <c r="I27" s="1">
        <f t="shared" si="10"/>
        <v>0</v>
      </c>
      <c r="K27" s="4">
        <v>10</v>
      </c>
      <c r="L27" s="1">
        <f t="shared" si="14"/>
        <v>43.1163731585536</v>
      </c>
      <c r="M27" s="1">
        <f t="shared" si="15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7"/>
        <v>45.3</v>
      </c>
      <c r="C28" s="4">
        <f t="shared" si="16"/>
        <v>45.3</v>
      </c>
      <c r="D28" s="4">
        <f t="shared" si="9"/>
        <v>0</v>
      </c>
      <c r="F28" s="4">
        <v>11</v>
      </c>
      <c r="G28" s="4">
        <f t="shared" si="12"/>
        <v>45.3</v>
      </c>
      <c r="H28" s="4">
        <f t="shared" si="13"/>
        <v>45.3</v>
      </c>
      <c r="I28" s="1">
        <f t="shared" si="10"/>
        <v>0</v>
      </c>
      <c r="K28" s="4">
        <v>11</v>
      </c>
      <c r="L28" s="1">
        <f t="shared" si="14"/>
        <v>42.419787186437603</v>
      </c>
      <c r="M28" s="1">
        <f t="shared" si="15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9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10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1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8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9">D4*(Z4*Y4+(1-Z4)*X4)+N3*V3+O5*W5</f>
        <v>-4382944.9157528151</v>
      </c>
      <c r="H35" s="1">
        <f t="shared" ref="H35:H42" si="20">B4*V4+C4*W4+O4*W4+N4*V4+U4</f>
        <v>-4196132.6445511337</v>
      </c>
      <c r="I35" s="1">
        <f t="shared" si="18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9"/>
        <v>-4317270.0866213348</v>
      </c>
      <c r="H36" s="1">
        <f t="shared" si="20"/>
        <v>-4686607.4481635531</v>
      </c>
      <c r="I36" s="1">
        <f t="shared" si="18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9"/>
        <v>-7279874.0450154748</v>
      </c>
      <c r="H37" s="1">
        <f t="shared" si="20"/>
        <v>-7316258.6984684989</v>
      </c>
      <c r="I37" s="1">
        <f t="shared" si="18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9"/>
        <v>-7521993.2234804463</v>
      </c>
      <c r="H38" s="1">
        <f t="shared" si="20"/>
        <v>-5951672.297625714</v>
      </c>
      <c r="I38" s="1">
        <f t="shared" si="18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9"/>
        <v>-6046804.302978497</v>
      </c>
      <c r="H39" s="1">
        <f t="shared" si="20"/>
        <v>-7725796.1175103802</v>
      </c>
      <c r="I39" s="1">
        <f t="shared" si="18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9"/>
        <v>-7773998.0240992205</v>
      </c>
      <c r="H40" s="1">
        <f t="shared" si="20"/>
        <v>-7445816.7998588402</v>
      </c>
      <c r="I40" s="1">
        <f t="shared" si="18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9"/>
        <v>-7470232.4338423144</v>
      </c>
      <c r="H41" s="1">
        <f t="shared" si="20"/>
        <v>428845.1164455316</v>
      </c>
      <c r="I41" s="1">
        <f t="shared" si="18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9"/>
        <v>408568.09169797925</v>
      </c>
      <c r="H42" s="1">
        <f t="shared" si="20"/>
        <v>-8158608.5407865141</v>
      </c>
      <c r="I42" s="1">
        <f t="shared" si="18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9"/>
        <v>-8196221.3316896018</v>
      </c>
      <c r="H43" s="1">
        <f>B12*V12+C12*W12+O12*W12+N12*V12+U12</f>
        <v>-8001492.9443231281</v>
      </c>
      <c r="I43" s="1">
        <f t="shared" si="18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8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1">C51+273.15</f>
        <v>305.42999999999995</v>
      </c>
      <c r="D52">
        <f t="shared" si="21"/>
        <v>369.9</v>
      </c>
      <c r="E52">
        <f t="shared" si="21"/>
        <v>408.04999999999995</v>
      </c>
      <c r="F52">
        <f t="shared" si="21"/>
        <v>425.15</v>
      </c>
      <c r="G52">
        <f t="shared" si="21"/>
        <v>460.34999999999997</v>
      </c>
      <c r="H52">
        <f t="shared" si="21"/>
        <v>469.65</v>
      </c>
      <c r="I52">
        <f t="shared" si="21"/>
        <v>507.84999999999997</v>
      </c>
      <c r="J52">
        <f t="shared" si="21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2">C54+273.15</f>
        <v>184.55000305175778</v>
      </c>
      <c r="D55">
        <f t="shared" si="22"/>
        <v>231.04800415039057</v>
      </c>
      <c r="E55">
        <f t="shared" si="22"/>
        <v>261.42001342773437</v>
      </c>
      <c r="F55">
        <f t="shared" si="22"/>
        <v>272.64801025390625</v>
      </c>
      <c r="G55">
        <f t="shared" si="22"/>
        <v>301.02801513671875</v>
      </c>
      <c r="H55">
        <f t="shared" si="22"/>
        <v>309.20901489257807</v>
      </c>
      <c r="I55">
        <f t="shared" si="22"/>
        <v>341.8800048828125</v>
      </c>
      <c r="J55">
        <f t="shared" si="22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7" si="23">C54/C51</f>
        <v>-2.7447334866246034</v>
      </c>
      <c r="D57">
        <f t="shared" si="23"/>
        <v>-0.43516274779958036</v>
      </c>
      <c r="E57">
        <f t="shared" si="23"/>
        <v>-8.6953199201375828E-2</v>
      </c>
      <c r="F57">
        <f t="shared" si="23"/>
        <v>-3.3025641190376777E-3</v>
      </c>
      <c r="G57">
        <f t="shared" si="23"/>
        <v>0.14892102102948079</v>
      </c>
      <c r="H57">
        <f t="shared" si="23"/>
        <v>0.18350643711235673</v>
      </c>
      <c r="I57">
        <f t="shared" si="23"/>
        <v>0.29284194666728802</v>
      </c>
      <c r="J57">
        <f t="shared" si="23"/>
        <v>0.36864797756466516</v>
      </c>
    </row>
    <row r="58" spans="1:10" x14ac:dyDescent="0.25">
      <c r="B58" s="4">
        <f>B55/B52</f>
        <v>0.58534347142108012</v>
      </c>
      <c r="C58" s="4">
        <f t="shared" ref="C58:J58" si="24">C55/C52</f>
        <v>0.60423011181533515</v>
      </c>
      <c r="D58" s="4">
        <f t="shared" si="24"/>
        <v>0.62462288226653306</v>
      </c>
      <c r="E58" s="4">
        <f t="shared" si="24"/>
        <v>0.64065681516415729</v>
      </c>
      <c r="F58" s="4">
        <f t="shared" si="24"/>
        <v>0.64129838940116723</v>
      </c>
      <c r="G58" s="4">
        <f t="shared" si="24"/>
        <v>0.65391118743720811</v>
      </c>
      <c r="H58" s="4">
        <f t="shared" si="24"/>
        <v>0.65838180537118718</v>
      </c>
      <c r="I58" s="4">
        <f t="shared" si="24"/>
        <v>0.67319091244031215</v>
      </c>
      <c r="J58" s="4">
        <f t="shared" si="24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abSelected="1" zoomScaleNormal="100" workbookViewId="0">
      <selection activeCell="X15" sqref="X15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1.28515625" bestFit="1" customWidth="1"/>
    <col min="13" max="14" width="11.28515625" bestFit="1" customWidth="1"/>
    <col min="16" max="17" width="12.5703125" bestFit="1" customWidth="1"/>
  </cols>
  <sheetData>
    <row r="1" spans="1:32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201</v>
      </c>
      <c r="O1" t="s">
        <v>202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6" t="s">
        <v>170</v>
      </c>
      <c r="AC1" s="4" t="s">
        <v>167</v>
      </c>
      <c r="AD1" s="4" t="s">
        <v>168</v>
      </c>
      <c r="AE1" s="4" t="s">
        <v>169</v>
      </c>
    </row>
    <row r="2" spans="1:32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>
        <v>13.5</v>
      </c>
      <c r="O2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v>44109.933751360797</v>
      </c>
      <c r="W2">
        <v>-74957.287137243504</v>
      </c>
      <c r="X2">
        <v>0</v>
      </c>
      <c r="Y2">
        <v>0</v>
      </c>
      <c r="Z2">
        <v>0</v>
      </c>
      <c r="AB2" s="36"/>
      <c r="AC2" s="4">
        <v>1</v>
      </c>
      <c r="AD2" s="1">
        <v>13.500299833946301</v>
      </c>
      <c r="AE2" s="1">
        <v>2.7741825834638801E-21</v>
      </c>
    </row>
    <row r="3" spans="1:32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>
        <v>10.5871286239064</v>
      </c>
      <c r="O3">
        <v>18.0036364680095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v>74704.964333387499</v>
      </c>
      <c r="W3">
        <v>-115062.508816715</v>
      </c>
      <c r="X3">
        <v>0</v>
      </c>
      <c r="Y3">
        <v>0</v>
      </c>
      <c r="Z3">
        <v>0</v>
      </c>
      <c r="AB3" s="36"/>
      <c r="AC3" s="4">
        <v>2</v>
      </c>
      <c r="AD3" s="1">
        <v>20.737343306692999</v>
      </c>
      <c r="AE3" s="1">
        <v>18.000346885249801</v>
      </c>
    </row>
    <row r="4" spans="1:32" x14ac:dyDescent="0.25">
      <c r="A4">
        <v>3</v>
      </c>
      <c r="B4">
        <v>0</v>
      </c>
      <c r="C4">
        <v>0</v>
      </c>
      <c r="D4">
        <v>0</v>
      </c>
      <c r="F4">
        <f t="shared" ref="F4:F12" si="2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>
        <v>10.084610931869699</v>
      </c>
      <c r="O4">
        <v>15.0907650919159</v>
      </c>
      <c r="P4">
        <v>1</v>
      </c>
      <c r="Q4">
        <f t="shared" ref="Q4:Q12" si="3">(P4+$L$2)*D4+($L$2+1)*B4-C4</f>
        <v>0</v>
      </c>
      <c r="S4">
        <f t="shared" ref="S4:S12" si="4">($K$2+1-P4)*D4+($L$2+1)*B4+C4</f>
        <v>0</v>
      </c>
      <c r="U4">
        <v>0</v>
      </c>
      <c r="V4">
        <v>81125.085358871307</v>
      </c>
      <c r="W4">
        <v>-124314.79450897699</v>
      </c>
      <c r="X4">
        <v>0</v>
      </c>
      <c r="Y4">
        <v>0</v>
      </c>
      <c r="Z4">
        <v>0</v>
      </c>
      <c r="AB4" s="36"/>
      <c r="AC4" s="4">
        <v>3</v>
      </c>
      <c r="AD4" s="1">
        <v>20.928700985846302</v>
      </c>
      <c r="AE4" s="1">
        <v>25.2373903579965</v>
      </c>
    </row>
    <row r="5" spans="1:32" x14ac:dyDescent="0.25">
      <c r="A5">
        <v>4</v>
      </c>
      <c r="B5">
        <v>0</v>
      </c>
      <c r="C5">
        <v>0</v>
      </c>
      <c r="D5">
        <v>0</v>
      </c>
      <c r="F5">
        <f t="shared" si="2"/>
        <v>13.5</v>
      </c>
      <c r="G5">
        <f t="shared" ref="G5:G13" si="5">$C$2+$B$2+$E$2-C5</f>
        <v>18</v>
      </c>
      <c r="I5">
        <f t="shared" si="0"/>
        <v>0</v>
      </c>
      <c r="J5">
        <f t="shared" si="1"/>
        <v>0</v>
      </c>
      <c r="M5">
        <v>4</v>
      </c>
      <c r="N5">
        <v>9.4336680886470408</v>
      </c>
      <c r="O5">
        <v>14.588247399879201</v>
      </c>
      <c r="P5">
        <v>1</v>
      </c>
      <c r="Q5">
        <f t="shared" si="3"/>
        <v>0</v>
      </c>
      <c r="S5">
        <f t="shared" si="4"/>
        <v>0</v>
      </c>
      <c r="U5">
        <v>0</v>
      </c>
      <c r="V5">
        <v>90689.3236803818</v>
      </c>
      <c r="W5">
        <v>-126730.65569331701</v>
      </c>
      <c r="X5">
        <v>0</v>
      </c>
      <c r="Y5">
        <v>0</v>
      </c>
      <c r="Z5">
        <v>0</v>
      </c>
      <c r="AB5" s="36"/>
      <c r="AC5" s="4">
        <v>4</v>
      </c>
      <c r="AD5" s="1">
        <v>19.550301112881002</v>
      </c>
      <c r="AE5" s="1">
        <v>25.428748037149798</v>
      </c>
    </row>
    <row r="6" spans="1:32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5"/>
        <v>18</v>
      </c>
      <c r="I6">
        <f t="shared" si="0"/>
        <v>0</v>
      </c>
      <c r="J6">
        <f t="shared" si="1"/>
        <v>0</v>
      </c>
      <c r="M6">
        <v>5</v>
      </c>
      <c r="N6">
        <v>16.992712484235899</v>
      </c>
      <c r="O6">
        <v>13.9373045566565</v>
      </c>
      <c r="P6">
        <v>1</v>
      </c>
      <c r="Q6">
        <f t="shared" si="3"/>
        <v>55.2</v>
      </c>
      <c r="S6">
        <f t="shared" si="4"/>
        <v>26.70967741935484</v>
      </c>
      <c r="U6">
        <v>0</v>
      </c>
      <c r="V6">
        <v>112220.73257347</v>
      </c>
      <c r="W6">
        <v>-129962.38367809499</v>
      </c>
      <c r="X6">
        <v>128619.236172658</v>
      </c>
      <c r="Y6">
        <v>-127001.378460454</v>
      </c>
      <c r="Z6">
        <v>0.42134857177734403</v>
      </c>
      <c r="AB6" s="36"/>
      <c r="AC6" s="4">
        <v>5</v>
      </c>
      <c r="AD6" s="1">
        <v>26.036399214896399</v>
      </c>
      <c r="AE6" s="1">
        <v>24.050348164184602</v>
      </c>
    </row>
    <row r="7" spans="1:32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5"/>
        <v>18</v>
      </c>
      <c r="I7">
        <f t="shared" si="0"/>
        <v>0</v>
      </c>
      <c r="J7">
        <f t="shared" si="1"/>
        <v>0</v>
      </c>
      <c r="M7">
        <v>6</v>
      </c>
      <c r="N7">
        <v>16.714178575616501</v>
      </c>
      <c r="O7">
        <v>7.69634895224541</v>
      </c>
      <c r="P7">
        <v>1</v>
      </c>
      <c r="Q7">
        <f t="shared" si="3"/>
        <v>0</v>
      </c>
      <c r="S7">
        <f t="shared" si="4"/>
        <v>0</v>
      </c>
      <c r="U7">
        <v>0</v>
      </c>
      <c r="V7">
        <v>115336.227008503</v>
      </c>
      <c r="W7">
        <v>-136227.783942215</v>
      </c>
      <c r="X7">
        <v>0</v>
      </c>
      <c r="Y7">
        <v>0</v>
      </c>
      <c r="Z7">
        <v>0</v>
      </c>
      <c r="AB7" s="36"/>
      <c r="AC7" s="4">
        <v>6</v>
      </c>
      <c r="AD7" s="1">
        <v>26.207099493930599</v>
      </c>
      <c r="AE7" s="1">
        <v>16.7362405377912</v>
      </c>
    </row>
    <row r="8" spans="1:32" x14ac:dyDescent="0.25">
      <c r="A8">
        <v>7</v>
      </c>
      <c r="B8">
        <v>0</v>
      </c>
      <c r="C8">
        <v>0</v>
      </c>
      <c r="D8">
        <v>0</v>
      </c>
      <c r="F8">
        <f t="shared" si="2"/>
        <v>27.3</v>
      </c>
      <c r="G8">
        <f t="shared" si="5"/>
        <v>18</v>
      </c>
      <c r="I8">
        <f t="shared" si="0"/>
        <v>0</v>
      </c>
      <c r="J8">
        <f t="shared" si="1"/>
        <v>0</v>
      </c>
      <c r="M8">
        <v>7</v>
      </c>
      <c r="N8">
        <v>16.490714312245199</v>
      </c>
      <c r="O8">
        <v>7.4178150436259296</v>
      </c>
      <c r="P8">
        <v>1</v>
      </c>
      <c r="Q8">
        <f t="shared" si="3"/>
        <v>0</v>
      </c>
      <c r="S8">
        <f t="shared" si="4"/>
        <v>0</v>
      </c>
      <c r="U8">
        <v>0</v>
      </c>
      <c r="V8">
        <v>117859.169485223</v>
      </c>
      <c r="W8">
        <v>-138535.34709400899</v>
      </c>
      <c r="X8">
        <v>0</v>
      </c>
      <c r="Y8">
        <v>0</v>
      </c>
      <c r="Z8">
        <v>0</v>
      </c>
      <c r="AB8" s="36"/>
      <c r="AC8" s="4">
        <v>7</v>
      </c>
      <c r="AD8" s="1">
        <v>26.116418529036</v>
      </c>
      <c r="AE8" s="1">
        <v>16.906940816825401</v>
      </c>
    </row>
    <row r="9" spans="1:32" x14ac:dyDescent="0.25">
      <c r="A9">
        <v>8</v>
      </c>
      <c r="B9">
        <v>0</v>
      </c>
      <c r="C9">
        <v>0</v>
      </c>
      <c r="D9">
        <v>0</v>
      </c>
      <c r="F9">
        <f t="shared" si="2"/>
        <v>27.3</v>
      </c>
      <c r="G9">
        <f t="shared" si="5"/>
        <v>18</v>
      </c>
      <c r="I9">
        <f t="shared" si="0"/>
        <v>0</v>
      </c>
      <c r="J9">
        <f t="shared" si="1"/>
        <v>0</v>
      </c>
      <c r="M9">
        <v>8</v>
      </c>
      <c r="N9">
        <v>16.275180320984699</v>
      </c>
      <c r="O9">
        <v>7.19435078025462</v>
      </c>
      <c r="P9">
        <v>1</v>
      </c>
      <c r="Q9">
        <f t="shared" si="3"/>
        <v>0</v>
      </c>
      <c r="S9">
        <f t="shared" si="4"/>
        <v>0</v>
      </c>
      <c r="U9">
        <v>0</v>
      </c>
      <c r="V9">
        <v>120373.405186045</v>
      </c>
      <c r="W9">
        <v>-140636.568809497</v>
      </c>
      <c r="X9">
        <v>0</v>
      </c>
      <c r="Y9">
        <v>0</v>
      </c>
      <c r="Z9">
        <v>0</v>
      </c>
      <c r="AB9" s="36"/>
      <c r="AC9" s="4">
        <v>8</v>
      </c>
      <c r="AD9" s="1">
        <v>26.099089973248098</v>
      </c>
      <c r="AE9" s="1">
        <v>16.816259851930798</v>
      </c>
    </row>
    <row r="10" spans="1:32" x14ac:dyDescent="0.25">
      <c r="A10">
        <v>9</v>
      </c>
      <c r="B10">
        <v>0</v>
      </c>
      <c r="C10">
        <v>0</v>
      </c>
      <c r="D10">
        <v>0</v>
      </c>
      <c r="F10">
        <f t="shared" si="2"/>
        <v>27.3</v>
      </c>
      <c r="G10">
        <f t="shared" si="5"/>
        <v>18</v>
      </c>
      <c r="I10">
        <f t="shared" si="0"/>
        <v>0</v>
      </c>
      <c r="J10">
        <f t="shared" si="1"/>
        <v>0</v>
      </c>
      <c r="M10">
        <v>9</v>
      </c>
      <c r="N10">
        <v>16.068194067167099</v>
      </c>
      <c r="O10">
        <v>6.9788167889941599</v>
      </c>
      <c r="P10">
        <v>1</v>
      </c>
      <c r="Q10">
        <f t="shared" si="3"/>
        <v>0</v>
      </c>
      <c r="S10">
        <f t="shared" si="4"/>
        <v>0</v>
      </c>
      <c r="U10">
        <v>0</v>
      </c>
      <c r="V10">
        <v>122922.58340464</v>
      </c>
      <c r="W10">
        <v>-142755.24254854201</v>
      </c>
      <c r="X10">
        <v>0</v>
      </c>
      <c r="Y10">
        <v>0</v>
      </c>
      <c r="Z10">
        <v>0</v>
      </c>
      <c r="AB10" s="36"/>
      <c r="AC10" s="4">
        <v>9</v>
      </c>
      <c r="AD10" s="1">
        <v>26.2015883534268</v>
      </c>
      <c r="AE10" s="1">
        <v>16.7989312961429</v>
      </c>
    </row>
    <row r="11" spans="1:32" x14ac:dyDescent="0.25">
      <c r="A11">
        <v>10</v>
      </c>
      <c r="B11">
        <v>0</v>
      </c>
      <c r="C11">
        <v>0</v>
      </c>
      <c r="D11">
        <v>0</v>
      </c>
      <c r="F11">
        <f t="shared" si="2"/>
        <v>27.3</v>
      </c>
      <c r="G11">
        <f t="shared" si="5"/>
        <v>18</v>
      </c>
      <c r="I11">
        <f t="shared" si="0"/>
        <v>0</v>
      </c>
      <c r="J11">
        <f t="shared" si="1"/>
        <v>0</v>
      </c>
      <c r="M11">
        <v>10</v>
      </c>
      <c r="N11">
        <v>15.853168160007399</v>
      </c>
      <c r="O11">
        <v>6.7718305351765897</v>
      </c>
      <c r="P11">
        <v>1</v>
      </c>
      <c r="Q11">
        <f t="shared" si="3"/>
        <v>0</v>
      </c>
      <c r="S11">
        <f t="shared" si="4"/>
        <v>0</v>
      </c>
      <c r="U11">
        <v>0</v>
      </c>
      <c r="V11">
        <v>125798.613191856</v>
      </c>
      <c r="W11">
        <v>-144747.91685770499</v>
      </c>
      <c r="X11">
        <v>0</v>
      </c>
      <c r="Y11">
        <v>0</v>
      </c>
      <c r="Z11">
        <v>0</v>
      </c>
      <c r="AB11" s="36"/>
      <c r="AC11" s="4">
        <v>10</v>
      </c>
      <c r="AD11" s="1">
        <v>26.189796836678799</v>
      </c>
      <c r="AE11" s="1">
        <v>16.901429676321602</v>
      </c>
    </row>
    <row r="12" spans="1:32" x14ac:dyDescent="0.25">
      <c r="A12">
        <v>11</v>
      </c>
      <c r="B12">
        <v>0</v>
      </c>
      <c r="C12">
        <v>0</v>
      </c>
      <c r="D12">
        <v>0</v>
      </c>
      <c r="F12">
        <f t="shared" si="2"/>
        <v>27.3</v>
      </c>
      <c r="G12">
        <f t="shared" si="5"/>
        <v>18</v>
      </c>
      <c r="I12">
        <f t="shared" si="0"/>
        <v>0</v>
      </c>
      <c r="J12">
        <f t="shared" si="1"/>
        <v>0</v>
      </c>
      <c r="M12">
        <v>11</v>
      </c>
      <c r="N12">
        <v>15.584140180189401</v>
      </c>
      <c r="O12">
        <v>6.5568046280169101</v>
      </c>
      <c r="P12">
        <v>1</v>
      </c>
      <c r="Q12">
        <f t="shared" si="3"/>
        <v>0</v>
      </c>
      <c r="S12">
        <f t="shared" si="4"/>
        <v>0</v>
      </c>
      <c r="U12">
        <v>0</v>
      </c>
      <c r="V12">
        <v>129814.86789733</v>
      </c>
      <c r="W12">
        <v>-146570.67205274099</v>
      </c>
      <c r="X12">
        <v>0</v>
      </c>
      <c r="Y12">
        <v>0</v>
      </c>
      <c r="Z12">
        <v>0</v>
      </c>
      <c r="AB12" s="36"/>
      <c r="AC12" s="4">
        <v>11</v>
      </c>
      <c r="AD12" s="1">
        <v>25.511424209470999</v>
      </c>
      <c r="AE12" s="1">
        <v>16.8896381595736</v>
      </c>
    </row>
    <row r="13" spans="1:32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5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>
        <v>9.3000000000000007</v>
      </c>
      <c r="O13" s="17">
        <f>N13*$K$2</f>
        <v>18</v>
      </c>
      <c r="P13">
        <v>1</v>
      </c>
      <c r="U13">
        <v>0</v>
      </c>
      <c r="V13">
        <v>135332.544162159</v>
      </c>
      <c r="W13">
        <v>-148267.69118361</v>
      </c>
      <c r="X13">
        <v>0</v>
      </c>
      <c r="Y13">
        <v>0</v>
      </c>
      <c r="Z13">
        <v>0</v>
      </c>
      <c r="AB13" s="36"/>
      <c r="AC13" s="4">
        <v>12</v>
      </c>
      <c r="AD13" s="1">
        <v>9.3001586771051894</v>
      </c>
      <c r="AE13" s="1">
        <v>16.2112655323659</v>
      </c>
      <c r="AF13">
        <f>AE13/AD13</f>
        <v>1.7431170902787105</v>
      </c>
    </row>
    <row r="14" spans="1:32" x14ac:dyDescent="0.25">
      <c r="O14">
        <f>O13/N13</f>
        <v>1.9354838709677418</v>
      </c>
      <c r="Q14">
        <f>SUM(Q3:Q12)</f>
        <v>55.2</v>
      </c>
      <c r="S14">
        <f>SUM(S3:S12)</f>
        <v>26.70967741935484</v>
      </c>
    </row>
    <row r="15" spans="1:32" x14ac:dyDescent="0.25">
      <c r="A15" t="s">
        <v>161</v>
      </c>
    </row>
    <row r="16" spans="1:32" x14ac:dyDescent="0.25">
      <c r="S16" t="s">
        <v>43</v>
      </c>
      <c r="T16" t="s">
        <v>44</v>
      </c>
    </row>
    <row r="17" spans="1:21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  <c r="P17" t="s">
        <v>208</v>
      </c>
      <c r="Q17">
        <v>0.49</v>
      </c>
      <c r="S17">
        <v>9.3000000000000007</v>
      </c>
      <c r="T17">
        <f>S17*Q18</f>
        <v>18</v>
      </c>
      <c r="U17">
        <f>T17/(N12)</f>
        <v>1.1550204112564162</v>
      </c>
    </row>
    <row r="18" spans="1:21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18.0036364680095</v>
      </c>
      <c r="H18" s="1">
        <f>N2+B2+C2+O2</f>
        <v>18</v>
      </c>
      <c r="I18" s="1">
        <f>G18-H18</f>
        <v>3.6364680094997937E-3</v>
      </c>
      <c r="K18" s="4">
        <v>1</v>
      </c>
      <c r="L18" s="1">
        <f>D2+AE3</f>
        <v>18.000346885249801</v>
      </c>
      <c r="M18" s="1">
        <f>AD2+B2+C2</f>
        <v>18.000299833946301</v>
      </c>
      <c r="N18" s="1">
        <f>L18-M18</f>
        <v>4.7051303500467156E-5</v>
      </c>
      <c r="P18" t="s">
        <v>165</v>
      </c>
      <c r="Q18">
        <f>K2</f>
        <v>1.9354838709677418</v>
      </c>
    </row>
    <row r="19" spans="1:21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6">B19-C19</f>
        <v>0</v>
      </c>
      <c r="F19" s="4">
        <v>2</v>
      </c>
      <c r="G19" s="1">
        <f>D3+N2+O4</f>
        <v>28.590765091915898</v>
      </c>
      <c r="H19" s="1">
        <f>B3+C3+O3+N3</f>
        <v>28.590765091915898</v>
      </c>
      <c r="I19" s="1">
        <f t="shared" ref="I19:I29" si="7">G19-H19</f>
        <v>0</v>
      </c>
      <c r="K19" s="4">
        <v>2</v>
      </c>
      <c r="L19" s="1">
        <f>D2+AD2+AE4</f>
        <v>38.737690191942804</v>
      </c>
      <c r="M19" s="1">
        <f>B3+C3+AE3+AD3</f>
        <v>38.737690191942804</v>
      </c>
      <c r="N19" s="1">
        <f t="shared" ref="N19:N29" si="8">L19-M19</f>
        <v>0</v>
      </c>
    </row>
    <row r="20" spans="1:21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6"/>
        <v>0</v>
      </c>
      <c r="F20" s="4">
        <v>3</v>
      </c>
      <c r="G20" s="1">
        <f t="shared" ref="G20:G28" si="9">D4+N3+O5</f>
        <v>25.175376023785603</v>
      </c>
      <c r="H20" s="4">
        <f t="shared" ref="H20:H28" si="10">B4+C4+N4+O4</f>
        <v>25.175376023785599</v>
      </c>
      <c r="I20" s="1">
        <f t="shared" si="7"/>
        <v>0</v>
      </c>
      <c r="K20" s="4">
        <v>3</v>
      </c>
      <c r="L20" s="1">
        <f t="shared" ref="L20:L28" si="11">D3+AD3+AE5</f>
        <v>46.166091343842794</v>
      </c>
      <c r="M20" s="1">
        <f t="shared" ref="M20:M28" si="12">B4+C4+AD4+AE4</f>
        <v>46.166091343842801</v>
      </c>
      <c r="N20" s="1">
        <f t="shared" si="8"/>
        <v>0</v>
      </c>
    </row>
    <row r="21" spans="1:21" x14ac:dyDescent="0.25">
      <c r="A21" s="4">
        <v>4</v>
      </c>
      <c r="B21" s="4">
        <f>D5+F4+G6</f>
        <v>31.5</v>
      </c>
      <c r="C21" s="4">
        <f t="shared" ref="C21:C28" si="13">B5+C5+F5+G5</f>
        <v>31.5</v>
      </c>
      <c r="D21" s="4">
        <f t="shared" si="6"/>
        <v>0</v>
      </c>
      <c r="F21" s="4">
        <v>4</v>
      </c>
      <c r="G21" s="4">
        <f t="shared" si="9"/>
        <v>24.021915488526197</v>
      </c>
      <c r="H21" s="4">
        <f t="shared" si="10"/>
        <v>24.02191548852624</v>
      </c>
      <c r="I21" s="1">
        <f t="shared" si="7"/>
        <v>-4.2632564145606011E-14</v>
      </c>
      <c r="K21" s="4">
        <v>4</v>
      </c>
      <c r="L21" s="1">
        <f t="shared" si="11"/>
        <v>44.979049150030903</v>
      </c>
      <c r="M21" s="1">
        <f t="shared" si="12"/>
        <v>44.979049150030804</v>
      </c>
      <c r="N21" s="1">
        <f t="shared" si="8"/>
        <v>9.9475983006414026E-14</v>
      </c>
    </row>
    <row r="22" spans="1:21" x14ac:dyDescent="0.25">
      <c r="A22" s="4">
        <v>5</v>
      </c>
      <c r="B22" s="4">
        <f>D6+F5+G7</f>
        <v>45.3</v>
      </c>
      <c r="C22" s="4">
        <f t="shared" si="13"/>
        <v>45.3</v>
      </c>
      <c r="D22" s="4">
        <f t="shared" si="6"/>
        <v>0</v>
      </c>
      <c r="F22" s="4">
        <v>5</v>
      </c>
      <c r="G22" s="4">
        <f t="shared" si="9"/>
        <v>30.930017040892452</v>
      </c>
      <c r="H22" s="4">
        <f t="shared" si="10"/>
        <v>30.930017040892398</v>
      </c>
      <c r="I22" s="1">
        <f t="shared" si="7"/>
        <v>5.3290705182007514E-14</v>
      </c>
      <c r="K22" s="4">
        <v>5</v>
      </c>
      <c r="L22" s="1">
        <f t="shared" si="11"/>
        <v>36.286541650672206</v>
      </c>
      <c r="M22" s="1">
        <f t="shared" si="12"/>
        <v>50.086747379081004</v>
      </c>
      <c r="N22" s="1">
        <f>L22-M22</f>
        <v>-13.800205728408798</v>
      </c>
    </row>
    <row r="23" spans="1:21" x14ac:dyDescent="0.25">
      <c r="A23" s="4">
        <v>6</v>
      </c>
      <c r="B23" s="4">
        <f t="shared" ref="B23:B28" si="14">D7+F6+G8</f>
        <v>45.3</v>
      </c>
      <c r="C23" s="4">
        <f t="shared" si="13"/>
        <v>45.3</v>
      </c>
      <c r="D23" s="4">
        <f t="shared" si="6"/>
        <v>0</v>
      </c>
      <c r="F23" s="4">
        <v>6</v>
      </c>
      <c r="G23" s="4">
        <f t="shared" si="9"/>
        <v>24.410527527861827</v>
      </c>
      <c r="H23" s="4">
        <f t="shared" si="10"/>
        <v>24.410527527861909</v>
      </c>
      <c r="I23" s="1">
        <f t="shared" si="7"/>
        <v>-8.1712414612411521E-14</v>
      </c>
      <c r="K23" s="4">
        <v>6</v>
      </c>
      <c r="L23" s="1">
        <f t="shared" si="11"/>
        <v>56.7433400317218</v>
      </c>
      <c r="M23" s="1">
        <f t="shared" si="12"/>
        <v>42.943340031721803</v>
      </c>
      <c r="N23" s="1">
        <f>L23-M23</f>
        <v>13.799999999999997</v>
      </c>
    </row>
    <row r="24" spans="1:21" x14ac:dyDescent="0.25">
      <c r="A24" s="4">
        <v>7</v>
      </c>
      <c r="B24" s="4">
        <f t="shared" si="14"/>
        <v>45.3</v>
      </c>
      <c r="C24" s="4">
        <f t="shared" si="13"/>
        <v>45.3</v>
      </c>
      <c r="D24" s="4">
        <f t="shared" si="6"/>
        <v>0</v>
      </c>
      <c r="F24" s="4">
        <v>7</v>
      </c>
      <c r="G24" s="4">
        <f t="shared" si="9"/>
        <v>23.908529355871121</v>
      </c>
      <c r="H24" s="4">
        <f t="shared" si="10"/>
        <v>23.908529355871128</v>
      </c>
      <c r="I24" s="1">
        <f t="shared" si="7"/>
        <v>0</v>
      </c>
      <c r="K24" s="4">
        <v>7</v>
      </c>
      <c r="L24" s="1">
        <f t="shared" si="11"/>
        <v>43.023359345861394</v>
      </c>
      <c r="M24" s="1">
        <f t="shared" si="12"/>
        <v>43.023359345861401</v>
      </c>
      <c r="N24" s="1">
        <f t="shared" si="8"/>
        <v>0</v>
      </c>
    </row>
    <row r="25" spans="1:21" x14ac:dyDescent="0.25">
      <c r="A25" s="4">
        <v>8</v>
      </c>
      <c r="B25" s="4">
        <f t="shared" si="14"/>
        <v>45.3</v>
      </c>
      <c r="C25" s="4">
        <f t="shared" si="13"/>
        <v>45.3</v>
      </c>
      <c r="D25" s="4">
        <f t="shared" si="6"/>
        <v>0</v>
      </c>
      <c r="F25" s="4">
        <v>8</v>
      </c>
      <c r="G25" s="4">
        <f t="shared" si="9"/>
        <v>23.469531101239358</v>
      </c>
      <c r="H25" s="4">
        <f t="shared" si="10"/>
        <v>23.469531101239319</v>
      </c>
      <c r="I25" s="1">
        <f t="shared" si="7"/>
        <v>3.907985046680551E-14</v>
      </c>
      <c r="K25" s="4">
        <v>8</v>
      </c>
      <c r="L25" s="1">
        <f t="shared" si="11"/>
        <v>42.9153498251789</v>
      </c>
      <c r="M25" s="1">
        <f t="shared" si="12"/>
        <v>42.915349825178893</v>
      </c>
      <c r="N25" s="1">
        <f t="shared" si="8"/>
        <v>0</v>
      </c>
    </row>
    <row r="26" spans="1:21" x14ac:dyDescent="0.25">
      <c r="A26" s="4">
        <v>9</v>
      </c>
      <c r="B26" s="4">
        <f t="shared" si="14"/>
        <v>45.3</v>
      </c>
      <c r="C26" s="4">
        <f t="shared" si="13"/>
        <v>45.3</v>
      </c>
      <c r="D26" s="4">
        <f t="shared" si="6"/>
        <v>0</v>
      </c>
      <c r="F26" s="4">
        <v>9</v>
      </c>
      <c r="G26" s="4">
        <f t="shared" si="9"/>
        <v>23.04701085616129</v>
      </c>
      <c r="H26" s="4">
        <f t="shared" si="10"/>
        <v>23.047010856161258</v>
      </c>
      <c r="I26" s="1">
        <f t="shared" si="7"/>
        <v>3.1974423109204508E-14</v>
      </c>
      <c r="K26" s="4">
        <v>9</v>
      </c>
      <c r="L26" s="1">
        <f t="shared" si="11"/>
        <v>43.000519649569696</v>
      </c>
      <c r="M26" s="1">
        <f t="shared" si="12"/>
        <v>43.000519649569696</v>
      </c>
      <c r="N26" s="1">
        <f t="shared" si="8"/>
        <v>0</v>
      </c>
    </row>
    <row r="27" spans="1:21" x14ac:dyDescent="0.25">
      <c r="A27" s="4">
        <v>10</v>
      </c>
      <c r="B27" s="4">
        <f t="shared" si="14"/>
        <v>45.3</v>
      </c>
      <c r="C27" s="4">
        <f t="shared" si="13"/>
        <v>45.3</v>
      </c>
      <c r="D27" s="4">
        <f t="shared" si="6"/>
        <v>0</v>
      </c>
      <c r="F27" s="4">
        <v>10</v>
      </c>
      <c r="G27" s="4">
        <f t="shared" si="9"/>
        <v>22.624998695184008</v>
      </c>
      <c r="H27" s="4">
        <f t="shared" si="10"/>
        <v>22.62499869518399</v>
      </c>
      <c r="I27" s="1">
        <f t="shared" si="7"/>
        <v>0</v>
      </c>
      <c r="K27" s="4">
        <v>10</v>
      </c>
      <c r="L27" s="1">
        <f t="shared" si="11"/>
        <v>43.0912265130004</v>
      </c>
      <c r="M27" s="1">
        <f t="shared" si="12"/>
        <v>43.0912265130004</v>
      </c>
      <c r="N27" s="1">
        <f t="shared" si="8"/>
        <v>0</v>
      </c>
    </row>
    <row r="28" spans="1:21" x14ac:dyDescent="0.25">
      <c r="A28" s="4">
        <v>11</v>
      </c>
      <c r="B28" s="4">
        <f t="shared" si="14"/>
        <v>45.3</v>
      </c>
      <c r="C28" s="4">
        <f t="shared" si="13"/>
        <v>45.3</v>
      </c>
      <c r="D28" s="4">
        <f t="shared" si="6"/>
        <v>0</v>
      </c>
      <c r="F28" s="4">
        <v>11</v>
      </c>
      <c r="G28" s="4">
        <f t="shared" si="9"/>
        <v>33.853168160007399</v>
      </c>
      <c r="H28" s="4">
        <f t="shared" si="10"/>
        <v>22.14094480820631</v>
      </c>
      <c r="I28" s="1">
        <f t="shared" si="7"/>
        <v>11.712223351801089</v>
      </c>
      <c r="K28" s="4">
        <v>11</v>
      </c>
      <c r="L28" s="1">
        <f t="shared" si="11"/>
        <v>42.401062369044695</v>
      </c>
      <c r="M28" s="1">
        <f t="shared" si="12"/>
        <v>42.401062369044595</v>
      </c>
      <c r="N28" s="1">
        <f t="shared" si="8"/>
        <v>9.9475983006414026E-14</v>
      </c>
    </row>
    <row r="29" spans="1:21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6"/>
        <v>0</v>
      </c>
      <c r="F29" s="4">
        <v>12</v>
      </c>
      <c r="G29" s="1">
        <f>D13+N12</f>
        <v>15.584140180189401</v>
      </c>
      <c r="H29" s="1">
        <f>B13+C13+O13</f>
        <v>27.3</v>
      </c>
      <c r="I29" s="1">
        <f t="shared" si="7"/>
        <v>-11.7158598198106</v>
      </c>
      <c r="K29" s="4">
        <v>12</v>
      </c>
      <c r="L29" s="1">
        <f>D13+AD12</f>
        <v>25.511424209470999</v>
      </c>
      <c r="M29" s="1">
        <f>B13+C13+AE13</f>
        <v>25.511265532365901</v>
      </c>
      <c r="N29" s="1">
        <f t="shared" si="8"/>
        <v>1.5867710509809285E-4</v>
      </c>
    </row>
    <row r="30" spans="1:21" x14ac:dyDescent="0.25">
      <c r="J30" s="15"/>
    </row>
    <row r="31" spans="1:21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O31" s="37" t="s">
        <v>203</v>
      </c>
      <c r="P31" s="37"/>
      <c r="Q31" s="37"/>
    </row>
    <row r="32" spans="1:21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-2865522.3873577602</v>
      </c>
      <c r="L32" t="s">
        <v>186</v>
      </c>
      <c r="M32" s="1">
        <v>1697206.63199761</v>
      </c>
      <c r="N32" s="14">
        <f>M32+K32</f>
        <v>-1168315.7553601502</v>
      </c>
      <c r="O32" s="31" t="s">
        <v>157</v>
      </c>
      <c r="P32" s="31" t="s">
        <v>204</v>
      </c>
      <c r="Q32" s="31" t="s">
        <v>205</v>
      </c>
    </row>
    <row r="33" spans="6:17" x14ac:dyDescent="0.25">
      <c r="F33" s="4">
        <v>1</v>
      </c>
      <c r="G33" s="1">
        <f>D2*(Z2*Y2+(1-Z2)*X2)+O3*W3</f>
        <v>-2071543.5798332747</v>
      </c>
      <c r="H33" s="1">
        <f>N2*V2+B2*V2+C2*W2+O2*W2+U2</f>
        <v>793978.80752449436</v>
      </c>
      <c r="I33" s="1">
        <f>G33-H33</f>
        <v>-2865522.3873577691</v>
      </c>
      <c r="O33" s="4">
        <v>1</v>
      </c>
      <c r="P33" s="1">
        <f>D2*(Z2*Y2+(1-Z2)*X2)</f>
        <v>0</v>
      </c>
      <c r="Q33" s="1">
        <f>C2*W2+B2*V2+U2</f>
        <v>198494.70188112359</v>
      </c>
    </row>
    <row r="34" spans="6:17" x14ac:dyDescent="0.25">
      <c r="F34" s="4">
        <v>2</v>
      </c>
      <c r="G34" s="1">
        <f>D3*(Z3*Y3+(1-Z3)*X3)+N2*V2+O4*W4</f>
        <v>-1280521.2557413979</v>
      </c>
      <c r="H34" s="1">
        <f>B3*V3+C3*W3+O3*W3+N3*V3+U3</f>
        <v>-1280632.5135913612</v>
      </c>
      <c r="I34" s="1">
        <f t="shared" ref="I34:I44" si="15">G34-H34</f>
        <v>111.25784996338189</v>
      </c>
      <c r="O34" s="4">
        <v>2</v>
      </c>
      <c r="P34" s="1">
        <f t="shared" ref="P34:P44" si="16">D3*(Z3*Y3+(1-Z3)*X3)</f>
        <v>0</v>
      </c>
      <c r="Q34" s="1">
        <f t="shared" ref="Q34:Q44" si="17">C3*W3+B3*V3+U3</f>
        <v>0</v>
      </c>
    </row>
    <row r="35" spans="6:17" x14ac:dyDescent="0.25">
      <c r="F35" s="4">
        <v>3</v>
      </c>
      <c r="G35" s="1">
        <f t="shared" ref="G35:G43" si="18">D4*(Z4*Y4+(1-Z4)*X4)+N3*V3+O5*W5</f>
        <v>-1057867.0921611045</v>
      </c>
      <c r="H35" s="1">
        <f t="shared" ref="H35:H42" si="19">B4*V4+C4*W4+O4*W4+N4*V4+U4</f>
        <v>-1057890.4387258324</v>
      </c>
      <c r="I35" s="1">
        <f t="shared" si="15"/>
        <v>23.346564727835357</v>
      </c>
      <c r="O35" s="4">
        <v>3</v>
      </c>
      <c r="P35" s="1">
        <f t="shared" si="16"/>
        <v>0</v>
      </c>
      <c r="Q35" s="1">
        <f t="shared" si="17"/>
        <v>0</v>
      </c>
    </row>
    <row r="36" spans="6:17" x14ac:dyDescent="0.25">
      <c r="F36" s="4">
        <v>4</v>
      </c>
      <c r="G36" s="1">
        <f t="shared" si="18"/>
        <v>-993210.39957171748</v>
      </c>
      <c r="H36" s="1">
        <f t="shared" si="19"/>
        <v>-993245.17961841787</v>
      </c>
      <c r="I36" s="1">
        <f t="shared" si="15"/>
        <v>34.780046700383537</v>
      </c>
      <c r="O36" s="4">
        <v>4</v>
      </c>
      <c r="P36" s="1">
        <f t="shared" si="16"/>
        <v>0</v>
      </c>
      <c r="Q36" s="1">
        <f t="shared" si="17"/>
        <v>0</v>
      </c>
    </row>
    <row r="37" spans="6:17" x14ac:dyDescent="0.25">
      <c r="F37" s="4">
        <v>5</v>
      </c>
      <c r="G37" s="1">
        <f>D6*(Z6*Y6+(1-Z6)*X6)+N5*V5+O7*W7</f>
        <v>95687.619440281647</v>
      </c>
      <c r="H37" s="1">
        <f t="shared" si="19"/>
        <v>95609.321160648251</v>
      </c>
      <c r="I37" s="1">
        <f>G37-H37</f>
        <v>78.298279633396305</v>
      </c>
      <c r="O37" s="4">
        <v>5</v>
      </c>
      <c r="P37" s="1">
        <f t="shared" si="16"/>
        <v>288611.20286606194</v>
      </c>
      <c r="Q37" s="1">
        <f t="shared" si="17"/>
        <v>0</v>
      </c>
    </row>
    <row r="38" spans="6:17" x14ac:dyDescent="0.25">
      <c r="F38" s="4">
        <v>6</v>
      </c>
      <c r="G38" s="1">
        <f t="shared" si="18"/>
        <v>879305.06164342223</v>
      </c>
      <c r="H38" s="1">
        <f t="shared" si="19"/>
        <v>879293.73224758159</v>
      </c>
      <c r="I38" s="1">
        <f t="shared" si="15"/>
        <v>11.329395840642974</v>
      </c>
      <c r="O38" s="4">
        <v>6</v>
      </c>
      <c r="P38" s="1">
        <f t="shared" si="16"/>
        <v>0</v>
      </c>
      <c r="Q38" s="1">
        <f t="shared" si="17"/>
        <v>0</v>
      </c>
    </row>
    <row r="39" spans="6:17" x14ac:dyDescent="0.25">
      <c r="F39" s="4">
        <v>7</v>
      </c>
      <c r="G39" s="1">
        <f t="shared" si="18"/>
        <v>915961.48591102473</v>
      </c>
      <c r="H39" s="1">
        <f t="shared" si="19"/>
        <v>915952.31131141994</v>
      </c>
      <c r="I39" s="1">
        <f t="shared" si="15"/>
        <v>9.1745996047975495</v>
      </c>
      <c r="O39" s="4">
        <v>7</v>
      </c>
      <c r="P39" s="1">
        <f t="shared" si="16"/>
        <v>0</v>
      </c>
      <c r="Q39" s="1">
        <f t="shared" si="17"/>
        <v>0</v>
      </c>
    </row>
    <row r="40" spans="6:17" x14ac:dyDescent="0.25">
      <c r="F40" s="4">
        <v>8</v>
      </c>
      <c r="G40" s="1">
        <f t="shared" si="18"/>
        <v>947319.2096446011</v>
      </c>
      <c r="H40" s="1">
        <f t="shared" si="19"/>
        <v>947310.06670689979</v>
      </c>
      <c r="I40" s="1">
        <f t="shared" si="15"/>
        <v>9.1429377013118938</v>
      </c>
      <c r="O40" s="4">
        <v>8</v>
      </c>
      <c r="P40" s="1">
        <f t="shared" si="16"/>
        <v>0</v>
      </c>
      <c r="Q40" s="1">
        <f t="shared" si="17"/>
        <v>0</v>
      </c>
    </row>
    <row r="41" spans="6:17" x14ac:dyDescent="0.25">
      <c r="F41" s="4">
        <v>9</v>
      </c>
      <c r="G41" s="1">
        <f t="shared" si="18"/>
        <v>978890.51197362819</v>
      </c>
      <c r="H41" s="1">
        <f t="shared" si="19"/>
        <v>978881.24196859088</v>
      </c>
      <c r="I41" s="1">
        <f t="shared" si="15"/>
        <v>9.2700050373096019</v>
      </c>
      <c r="O41" s="4">
        <v>9</v>
      </c>
      <c r="P41" s="1">
        <f t="shared" si="16"/>
        <v>0</v>
      </c>
      <c r="Q41" s="1">
        <f t="shared" si="17"/>
        <v>0</v>
      </c>
    </row>
    <row r="42" spans="6:17" x14ac:dyDescent="0.25">
      <c r="F42" s="4">
        <v>10</v>
      </c>
      <c r="G42" s="1">
        <f t="shared" si="18"/>
        <v>1014108.6645363284</v>
      </c>
      <c r="H42" s="1">
        <f t="shared" si="19"/>
        <v>1014098.2059460095</v>
      </c>
      <c r="I42" s="1">
        <f t="shared" si="15"/>
        <v>10.458590318914503</v>
      </c>
      <c r="O42" s="4">
        <v>10</v>
      </c>
      <c r="P42" s="1">
        <f t="shared" si="16"/>
        <v>0</v>
      </c>
      <c r="Q42" s="1">
        <f t="shared" si="17"/>
        <v>0</v>
      </c>
    </row>
    <row r="43" spans="6:17" x14ac:dyDescent="0.25">
      <c r="F43" s="4">
        <v>11</v>
      </c>
      <c r="G43" s="1">
        <f t="shared" si="18"/>
        <v>-674511.87207876146</v>
      </c>
      <c r="H43" s="1">
        <f>B12*V12+C12*W12+O12*W12+N12*V12+U12</f>
        <v>1062017.8379377988</v>
      </c>
      <c r="I43" s="1">
        <f t="shared" si="15"/>
        <v>-1736529.7100165603</v>
      </c>
      <c r="O43" s="4">
        <v>11</v>
      </c>
      <c r="P43" s="1">
        <f t="shared" si="16"/>
        <v>0</v>
      </c>
      <c r="Q43" s="1">
        <f t="shared" si="17"/>
        <v>0</v>
      </c>
    </row>
    <row r="44" spans="6:17" x14ac:dyDescent="0.25">
      <c r="F44" s="4">
        <v>12</v>
      </c>
      <c r="G44" s="1">
        <f>D13*(Z13*Y13+(1-Z13)*X13)+N12*V12</f>
        <v>2023053.0987847596</v>
      </c>
      <c r="H44" s="1">
        <f>B13*V13+C13*W13+O13*W13+U13</f>
        <v>-1410225.780596901</v>
      </c>
      <c r="I44" s="1">
        <f t="shared" si="15"/>
        <v>3433278.8793816604</v>
      </c>
      <c r="O44" s="33">
        <v>12</v>
      </c>
      <c r="P44" s="1">
        <f t="shared" si="16"/>
        <v>0</v>
      </c>
      <c r="Q44" s="1">
        <f t="shared" si="17"/>
        <v>1258592.6607080789</v>
      </c>
    </row>
    <row r="45" spans="6:17" x14ac:dyDescent="0.25">
      <c r="I45" s="14">
        <f>SUM(I33:I44)</f>
        <v>-1168476.1597231412</v>
      </c>
      <c r="O45" s="32" t="s">
        <v>206</v>
      </c>
      <c r="P45" s="32">
        <f>SUM(P33:P44)</f>
        <v>288611.20286606194</v>
      </c>
      <c r="Q45" s="32">
        <f>SUM(Q33:Q44)</f>
        <v>1457087.3625892024</v>
      </c>
    </row>
    <row r="46" spans="6:17" x14ac:dyDescent="0.25">
      <c r="P46" s="35" t="s">
        <v>207</v>
      </c>
      <c r="Q46" s="34">
        <f>P45-Q45-K32-M32</f>
        <v>-160.40436299005523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0">C51+273.15</f>
        <v>305.42999999999995</v>
      </c>
      <c r="D52">
        <f t="shared" si="20"/>
        <v>369.9</v>
      </c>
      <c r="E52">
        <f t="shared" si="20"/>
        <v>408.04999999999995</v>
      </c>
      <c r="F52">
        <f t="shared" si="20"/>
        <v>425.15</v>
      </c>
      <c r="G52">
        <f t="shared" si="20"/>
        <v>460.34999999999997</v>
      </c>
      <c r="H52">
        <f t="shared" si="20"/>
        <v>469.65</v>
      </c>
      <c r="I52">
        <f t="shared" si="20"/>
        <v>507.84999999999997</v>
      </c>
      <c r="J52">
        <f t="shared" si="20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1">C54+273.15</f>
        <v>184.55000305175778</v>
      </c>
      <c r="D55">
        <f t="shared" si="21"/>
        <v>231.04800415039057</v>
      </c>
      <c r="E55">
        <f t="shared" si="21"/>
        <v>261.42001342773437</v>
      </c>
      <c r="F55">
        <f t="shared" si="21"/>
        <v>272.64801025390625</v>
      </c>
      <c r="G55">
        <f t="shared" si="21"/>
        <v>301.02801513671875</v>
      </c>
      <c r="H55">
        <f t="shared" si="21"/>
        <v>309.20901489257807</v>
      </c>
      <c r="I55">
        <f t="shared" si="21"/>
        <v>341.8800048828125</v>
      </c>
      <c r="J55">
        <f t="shared" si="21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8" si="22">C54/C51</f>
        <v>-2.7447334866246034</v>
      </c>
      <c r="D57">
        <f t="shared" si="22"/>
        <v>-0.43516274779958036</v>
      </c>
      <c r="E57">
        <f t="shared" si="22"/>
        <v>-8.6953199201375828E-2</v>
      </c>
      <c r="F57">
        <f t="shared" si="22"/>
        <v>-3.3025641190376777E-3</v>
      </c>
      <c r="G57">
        <f t="shared" si="22"/>
        <v>0.14892102102948079</v>
      </c>
      <c r="H57">
        <f t="shared" si="22"/>
        <v>0.18350643711235673</v>
      </c>
      <c r="I57">
        <f t="shared" si="22"/>
        <v>0.29284194666728802</v>
      </c>
      <c r="J57">
        <f t="shared" si="22"/>
        <v>0.36864797756466516</v>
      </c>
    </row>
    <row r="58" spans="1:10" x14ac:dyDescent="0.25">
      <c r="B58" s="4">
        <f>B55/B52</f>
        <v>0.58534347142108012</v>
      </c>
      <c r="C58" s="4">
        <f t="shared" si="22"/>
        <v>0.60423011181533515</v>
      </c>
      <c r="D58" s="4">
        <f t="shared" si="22"/>
        <v>0.62462288226653306</v>
      </c>
      <c r="E58" s="4">
        <f t="shared" si="22"/>
        <v>0.64065681516415729</v>
      </c>
      <c r="F58" s="4">
        <f t="shared" si="22"/>
        <v>0.64129838940116723</v>
      </c>
      <c r="G58" s="4">
        <f t="shared" si="22"/>
        <v>0.65391118743720811</v>
      </c>
      <c r="H58" s="4">
        <f t="shared" si="22"/>
        <v>0.65838180537118718</v>
      </c>
      <c r="I58" s="4">
        <f t="shared" si="22"/>
        <v>0.67319091244031215</v>
      </c>
      <c r="J58" s="4">
        <f t="shared" si="22"/>
        <v>0.687918189409915</v>
      </c>
    </row>
  </sheetData>
  <mergeCells count="2">
    <mergeCell ref="AB1:AB13"/>
    <mergeCell ref="O31:Q31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0" sqref="B10:J10"/>
    </sheetView>
  </sheetViews>
  <sheetFormatPr defaultRowHeight="15" x14ac:dyDescent="0.25"/>
  <cols>
    <col min="1" max="1" width="16.85546875" bestFit="1" customWidth="1"/>
  </cols>
  <sheetData>
    <row r="1" spans="1:10" x14ac:dyDescent="0.25">
      <c r="A1" s="4" t="s">
        <v>199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</row>
    <row r="2" spans="1:10" x14ac:dyDescent="0.25">
      <c r="A2" t="s">
        <v>200</v>
      </c>
      <c r="B2">
        <v>34.92</v>
      </c>
      <c r="C2">
        <v>52.49</v>
      </c>
      <c r="D2">
        <v>73.599999999999994</v>
      </c>
      <c r="E2">
        <v>96.65</v>
      </c>
      <c r="F2">
        <v>98.49</v>
      </c>
      <c r="G2">
        <v>118.9</v>
      </c>
      <c r="H2">
        <v>120.07</v>
      </c>
      <c r="I2">
        <v>142.6</v>
      </c>
      <c r="J2">
        <v>165.2</v>
      </c>
    </row>
    <row r="3" spans="1:10" x14ac:dyDescent="0.25"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</row>
    <row r="4" spans="1:10" x14ac:dyDescent="0.25">
      <c r="B4" t="str">
        <f>CONCATENATE(B2,B3)</f>
        <v>34.92,</v>
      </c>
      <c r="C4" t="str">
        <f t="shared" ref="C4:J4" si="0">CONCATENATE(C2,C3)</f>
        <v>52.49,</v>
      </c>
      <c r="D4" t="str">
        <f t="shared" si="0"/>
        <v>73.6,</v>
      </c>
      <c r="E4" t="str">
        <f t="shared" si="0"/>
        <v>96.65,</v>
      </c>
      <c r="F4" t="str">
        <f t="shared" si="0"/>
        <v>98.49,</v>
      </c>
      <c r="G4" t="str">
        <f t="shared" si="0"/>
        <v>118.9,</v>
      </c>
      <c r="H4" t="str">
        <f t="shared" si="0"/>
        <v>120.07,</v>
      </c>
      <c r="I4" t="str">
        <f t="shared" si="0"/>
        <v>142.6,</v>
      </c>
      <c r="J4" t="str">
        <f t="shared" si="0"/>
        <v>165.2</v>
      </c>
    </row>
    <row r="7" spans="1:10" x14ac:dyDescent="0.25">
      <c r="A7" s="4" t="s">
        <v>198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</row>
    <row r="8" spans="1:10" x14ac:dyDescent="0.25">
      <c r="A8" t="s">
        <v>200</v>
      </c>
      <c r="B8">
        <v>0</v>
      </c>
      <c r="C8">
        <v>74.48</v>
      </c>
      <c r="D8">
        <v>119.6</v>
      </c>
      <c r="E8">
        <v>129.69999999999999</v>
      </c>
      <c r="F8">
        <v>132.41999999999999</v>
      </c>
      <c r="G8">
        <v>164.85</v>
      </c>
      <c r="H8">
        <v>167.19</v>
      </c>
      <c r="I8">
        <v>197.66</v>
      </c>
      <c r="J8">
        <v>224.721</v>
      </c>
    </row>
    <row r="9" spans="1:10" x14ac:dyDescent="0.25"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</row>
    <row r="10" spans="1:10" x14ac:dyDescent="0.25">
      <c r="B10" t="str">
        <f>CONCATENATE(B8,B9)</f>
        <v>0,</v>
      </c>
      <c r="C10" t="str">
        <f t="shared" ref="C10" si="1">CONCATENATE(C8,C9)</f>
        <v>74.48,</v>
      </c>
      <c r="D10" t="str">
        <f t="shared" ref="D10" si="2">CONCATENATE(D8,D9)</f>
        <v>119.6,</v>
      </c>
      <c r="E10" t="str">
        <f t="shared" ref="E10" si="3">CONCATENATE(E8,E9)</f>
        <v>129.7,</v>
      </c>
      <c r="F10" t="str">
        <f t="shared" ref="F10" si="4">CONCATENATE(F8,F9)</f>
        <v>132.42,</v>
      </c>
      <c r="G10" t="str">
        <f t="shared" ref="G10" si="5">CONCATENATE(G8,G9)</f>
        <v>164.85,</v>
      </c>
      <c r="H10" t="str">
        <f t="shared" ref="H10" si="6">CONCATENATE(H8,H9)</f>
        <v>167.19,</v>
      </c>
      <c r="I10" t="str">
        <f t="shared" ref="I10" si="7">CONCATENATE(I8,I9)</f>
        <v>197.66,</v>
      </c>
      <c r="J10" t="str">
        <f t="shared" ref="J10" si="8">CONCATENATE(J8,J9)</f>
        <v>224.721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0" sqref="B30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I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:J16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8.4905483508239996</v>
      </c>
      <c r="C8" s="21">
        <f t="shared" ref="C8:J8" si="0">C4+C5*$G$1+C6*$G$1^2+C7*$G$1^3</f>
        <v>12.552508454952001</v>
      </c>
      <c r="D8" s="21">
        <f t="shared" si="0"/>
        <v>17.628103899376004</v>
      </c>
      <c r="E8" s="21">
        <f t="shared" si="0"/>
        <v>23.318847378680001</v>
      </c>
      <c r="F8" s="21">
        <f t="shared" si="0"/>
        <v>23.478976175976001</v>
      </c>
      <c r="G8" s="21">
        <f t="shared" si="0"/>
        <v>28.355624542640001</v>
      </c>
      <c r="H8" s="21">
        <f t="shared" si="0"/>
        <v>28.683503190640003</v>
      </c>
      <c r="I8" s="21">
        <f t="shared" si="0"/>
        <v>34.163440351920002</v>
      </c>
      <c r="J8" s="21">
        <f t="shared" si="0"/>
        <v>39.63831029768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85" zoomScaleNormal="85" workbookViewId="0">
      <selection activeCell="A20" sqref="A20:J20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  <vt:lpstr>Проверка профили (2)</vt:lpstr>
      <vt:lpstr>Теплоемкость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2020-01-22T04:24:29Z</dcterms:modified>
</cp:coreProperties>
</file>