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6AD5F035-BC03-4732-AAA4-1029CD3DFB5A}" xr6:coauthVersionLast="40" xr6:coauthVersionMax="40" xr10:uidLastSave="{00000000-0000-0000-0000-000000000000}"/>
  <bookViews>
    <workbookView xWindow="-120" yWindow="-120" windowWidth="29040" windowHeight="15840" activeTab="9" xr2:uid="{00000000-000D-0000-FFFF-FFFF00000000}"/>
  </bookViews>
  <sheets>
    <sheet name="Лист1" sheetId="1" r:id="rId1"/>
    <sheet name="Проверка_пример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10" l="1"/>
  <c r="C38" i="10"/>
  <c r="C39" i="10"/>
  <c r="C40" i="10"/>
  <c r="C36" i="10"/>
  <c r="G40" i="10"/>
  <c r="G39" i="10"/>
  <c r="G38" i="10"/>
  <c r="G37" i="10"/>
  <c r="G36" i="10"/>
  <c r="B40" i="10"/>
  <c r="B39" i="10"/>
  <c r="B38" i="10"/>
  <c r="B37" i="10"/>
  <c r="B36" i="10"/>
  <c r="C37" i="9"/>
  <c r="C38" i="9"/>
  <c r="C39" i="9"/>
  <c r="C40" i="9"/>
  <c r="C36" i="9"/>
  <c r="G40" i="9"/>
  <c r="G39" i="9"/>
  <c r="G38" i="9"/>
  <c r="G37" i="9"/>
  <c r="G36" i="9"/>
  <c r="B40" i="9"/>
  <c r="B39" i="9"/>
  <c r="B38" i="9"/>
  <c r="B37" i="9"/>
  <c r="B36" i="9"/>
  <c r="D10" i="2"/>
  <c r="C37" i="8"/>
  <c r="C38" i="8"/>
  <c r="C39" i="8"/>
  <c r="C40" i="8"/>
  <c r="C36" i="8"/>
  <c r="G40" i="8"/>
  <c r="G39" i="8"/>
  <c r="G38" i="8"/>
  <c r="G37" i="8"/>
  <c r="G36" i="8"/>
  <c r="B40" i="8"/>
  <c r="B39" i="8"/>
  <c r="B38" i="8"/>
  <c r="B37" i="8"/>
  <c r="B36" i="8"/>
  <c r="C37" i="7"/>
  <c r="C38" i="7"/>
  <c r="C39" i="7"/>
  <c r="C40" i="7"/>
  <c r="C36" i="7"/>
  <c r="C37" i="6"/>
  <c r="C38" i="6"/>
  <c r="C39" i="6"/>
  <c r="C40" i="6"/>
  <c r="C36" i="6"/>
  <c r="G40" i="7"/>
  <c r="G39" i="7"/>
  <c r="G38" i="7"/>
  <c r="G37" i="7"/>
  <c r="G36" i="7"/>
  <c r="B40" i="7"/>
  <c r="B39" i="7"/>
  <c r="B38" i="7"/>
  <c r="B37" i="7"/>
  <c r="B36" i="7"/>
  <c r="G36" i="6"/>
  <c r="G40" i="6"/>
  <c r="G39" i="6"/>
  <c r="G38" i="6"/>
  <c r="G37" i="6"/>
  <c r="B37" i="6"/>
  <c r="B38" i="6"/>
  <c r="B39" i="6"/>
  <c r="B40" i="6"/>
  <c r="B36" i="6"/>
  <c r="C36" i="4"/>
  <c r="B36" i="5"/>
  <c r="C36" i="5" s="1"/>
  <c r="G38" i="5"/>
  <c r="C40" i="5"/>
  <c r="C39" i="5"/>
  <c r="C38" i="5"/>
  <c r="C37" i="5"/>
  <c r="G40" i="5"/>
  <c r="G39" i="5"/>
  <c r="G37" i="5"/>
  <c r="G36" i="5"/>
  <c r="B40" i="5"/>
  <c r="B39" i="5"/>
  <c r="B38" i="5"/>
  <c r="B37" i="5"/>
  <c r="B36" i="4"/>
  <c r="C37" i="3"/>
  <c r="C38" i="3"/>
  <c r="C39" i="3"/>
  <c r="C40" i="3"/>
  <c r="C36" i="3"/>
  <c r="G37" i="4"/>
  <c r="B37" i="4"/>
  <c r="C37" i="4" s="1"/>
  <c r="B38" i="4"/>
  <c r="C38" i="4" s="1"/>
  <c r="B39" i="4"/>
  <c r="C39" i="4" s="1"/>
  <c r="B40" i="4"/>
  <c r="C40" i="4" s="1"/>
  <c r="B36" i="3"/>
  <c r="G40" i="4"/>
  <c r="G39" i="4"/>
  <c r="G38" i="4"/>
  <c r="G36" i="4"/>
  <c r="G36" i="3"/>
  <c r="G40" i="3"/>
  <c r="G39" i="3"/>
  <c r="G38" i="3"/>
  <c r="G37" i="3"/>
  <c r="B37" i="3"/>
  <c r="B38" i="3"/>
  <c r="B39" i="3"/>
  <c r="B40" i="3"/>
  <c r="G36" i="2"/>
  <c r="G40" i="2"/>
  <c r="G37" i="2"/>
  <c r="C37" i="2"/>
  <c r="C38" i="2"/>
  <c r="C39" i="2"/>
  <c r="C40" i="2"/>
  <c r="C36" i="2"/>
  <c r="B38" i="2"/>
  <c r="B39" i="2" s="1"/>
  <c r="B37" i="2"/>
  <c r="G2" i="2" l="1"/>
  <c r="G2" i="9" s="1"/>
  <c r="C3" i="10"/>
  <c r="C4" i="10"/>
  <c r="B4" i="10"/>
  <c r="B3" i="10"/>
  <c r="F2" i="10"/>
  <c r="E2" i="10"/>
  <c r="D2" i="10"/>
  <c r="C2" i="10"/>
  <c r="B2" i="10"/>
  <c r="C4" i="9"/>
  <c r="B4" i="9"/>
  <c r="C3" i="9"/>
  <c r="B3" i="9"/>
  <c r="F2" i="9"/>
  <c r="E2" i="9"/>
  <c r="D2" i="9"/>
  <c r="C2" i="9"/>
  <c r="B2" i="9"/>
  <c r="C4" i="8"/>
  <c r="B4" i="8"/>
  <c r="C3" i="8"/>
  <c r="B3" i="8"/>
  <c r="F2" i="8"/>
  <c r="E2" i="8"/>
  <c r="D2" i="8"/>
  <c r="C2" i="8"/>
  <c r="B2" i="8"/>
  <c r="C4" i="7"/>
  <c r="B4" i="7"/>
  <c r="C3" i="7"/>
  <c r="B3" i="7"/>
  <c r="F2" i="7"/>
  <c r="E2" i="7"/>
  <c r="D2" i="7"/>
  <c r="C2" i="7"/>
  <c r="B2" i="7"/>
  <c r="C4" i="6"/>
  <c r="B4" i="6"/>
  <c r="C3" i="6"/>
  <c r="B3" i="6"/>
  <c r="F2" i="6"/>
  <c r="E2" i="6"/>
  <c r="D2" i="6"/>
  <c r="C2" i="6"/>
  <c r="B2" i="6"/>
  <c r="C4" i="5"/>
  <c r="B4" i="5"/>
  <c r="C3" i="5"/>
  <c r="B3" i="5"/>
  <c r="F2" i="5"/>
  <c r="E2" i="5"/>
  <c r="D2" i="5"/>
  <c r="C2" i="5"/>
  <c r="B2" i="5"/>
  <c r="C4" i="4"/>
  <c r="B4" i="4"/>
  <c r="C3" i="4"/>
  <c r="B3" i="4"/>
  <c r="F2" i="4"/>
  <c r="E2" i="4"/>
  <c r="B18" i="4" s="1"/>
  <c r="C18" i="4" s="1"/>
  <c r="D2" i="4"/>
  <c r="C2" i="4"/>
  <c r="B2" i="4"/>
  <c r="C4" i="3"/>
  <c r="C3" i="3"/>
  <c r="B3" i="3"/>
  <c r="B4" i="3"/>
  <c r="D2" i="3"/>
  <c r="E2" i="3"/>
  <c r="F2" i="3"/>
  <c r="C2" i="3"/>
  <c r="B2" i="3"/>
  <c r="D11" i="2"/>
  <c r="B11" i="3" s="1"/>
  <c r="D11" i="3" s="1"/>
  <c r="B11" i="4" s="1"/>
  <c r="D7" i="2"/>
  <c r="B7" i="3" s="1"/>
  <c r="D7" i="3" s="1"/>
  <c r="B7" i="4" s="1"/>
  <c r="D7" i="4" s="1"/>
  <c r="B7" i="5" s="1"/>
  <c r="G39" i="2" l="1"/>
  <c r="G38" i="2"/>
  <c r="B18" i="8"/>
  <c r="C18" i="8" s="1"/>
  <c r="D11" i="4"/>
  <c r="B11" i="5" s="1"/>
  <c r="D11" i="5" s="1"/>
  <c r="B11" i="6" s="1"/>
  <c r="B17" i="6"/>
  <c r="C17" i="6" s="1"/>
  <c r="B16" i="5"/>
  <c r="C16" i="5" s="1"/>
  <c r="B18" i="9"/>
  <c r="C18" i="9" s="1"/>
  <c r="B18" i="10"/>
  <c r="C18" i="10" s="1"/>
  <c r="B17" i="3"/>
  <c r="C17" i="3" s="1"/>
  <c r="B17" i="7"/>
  <c r="C17" i="7" s="1"/>
  <c r="B17" i="5"/>
  <c r="C17" i="5" s="1"/>
  <c r="B16" i="8"/>
  <c r="C16" i="8" s="1"/>
  <c r="B16" i="10"/>
  <c r="C16" i="10" s="1"/>
  <c r="B18" i="3"/>
  <c r="C18" i="3" s="1"/>
  <c r="B16" i="6"/>
  <c r="C16" i="6" s="1"/>
  <c r="B18" i="7"/>
  <c r="C18" i="7" s="1"/>
  <c r="G2" i="3"/>
  <c r="G2" i="10"/>
  <c r="B16" i="7"/>
  <c r="C16" i="7" s="1"/>
  <c r="B17" i="10"/>
  <c r="C17" i="10" s="1"/>
  <c r="G2" i="8"/>
  <c r="B18" i="6"/>
  <c r="C18" i="6" s="1"/>
  <c r="G2" i="6"/>
  <c r="B16" i="4"/>
  <c r="C16" i="4" s="1"/>
  <c r="B17" i="4"/>
  <c r="C17" i="4" s="1"/>
  <c r="B16" i="3"/>
  <c r="C16" i="3" s="1"/>
  <c r="G2" i="4"/>
  <c r="B16" i="9"/>
  <c r="C16" i="9" s="1"/>
  <c r="G2" i="5"/>
  <c r="G2" i="7"/>
  <c r="D7" i="5"/>
  <c r="B7" i="6" s="1"/>
  <c r="B17" i="9"/>
  <c r="C17" i="9" s="1"/>
  <c r="B17" i="8"/>
  <c r="C17" i="8" s="1"/>
  <c r="B18" i="5"/>
  <c r="C18" i="5" s="1"/>
  <c r="D11" i="6" l="1"/>
  <c r="B11" i="7" s="1"/>
  <c r="D7" i="6"/>
  <c r="B7" i="7" s="1"/>
  <c r="K23" i="2"/>
  <c r="F23" i="2"/>
  <c r="B23" i="2"/>
  <c r="D16" i="2"/>
  <c r="B17" i="2"/>
  <c r="C17" i="2" s="1"/>
  <c r="B18" i="2"/>
  <c r="C18" i="2" s="1"/>
  <c r="B16" i="2"/>
  <c r="C16" i="2" s="1"/>
  <c r="C25" i="2" l="1"/>
  <c r="D25" i="2" s="1"/>
  <c r="E25" i="2" s="1"/>
  <c r="C24" i="2"/>
  <c r="D24" i="2" s="1"/>
  <c r="E24" i="2" s="1"/>
  <c r="D11" i="7"/>
  <c r="B11" i="8" s="1"/>
  <c r="D7" i="7"/>
  <c r="B7" i="8" s="1"/>
  <c r="L23" i="2"/>
  <c r="M23" i="2" s="1"/>
  <c r="L24" i="2"/>
  <c r="M24" i="2" s="1"/>
  <c r="L25" i="2"/>
  <c r="M25" i="2" s="1"/>
  <c r="E18" i="2"/>
  <c r="F18" i="2" s="1"/>
  <c r="G18" i="2" s="1"/>
  <c r="E17" i="2"/>
  <c r="F17" i="2" s="1"/>
  <c r="G17" i="2" s="1"/>
  <c r="E16" i="2"/>
  <c r="F16" i="2" s="1"/>
  <c r="G16" i="2" s="1"/>
  <c r="H16" i="2" s="1"/>
  <c r="G24" i="2"/>
  <c r="H24" i="2" s="1"/>
  <c r="G25" i="2"/>
  <c r="H25" i="2" s="1"/>
  <c r="G23" i="2"/>
  <c r="H23" i="2" s="1"/>
  <c r="C23" i="2"/>
  <c r="D23" i="2" s="1"/>
  <c r="E23" i="2" s="1"/>
  <c r="I2" i="1"/>
  <c r="B3" i="1"/>
  <c r="B4" i="1" s="1"/>
  <c r="B5" i="1" s="1"/>
  <c r="B6" i="1" s="1"/>
  <c r="B7" i="1" s="1"/>
  <c r="B8" i="1" s="1"/>
  <c r="B9" i="1" s="1"/>
  <c r="B10" i="1" s="1"/>
  <c r="B11" i="1" s="1"/>
  <c r="B12" i="1" s="1"/>
  <c r="K13" i="1"/>
  <c r="M13" i="1" s="1"/>
  <c r="P13" i="1" s="1"/>
  <c r="K2" i="1"/>
  <c r="M2" i="1" s="1"/>
  <c r="P2" i="1" s="1"/>
  <c r="I24" i="2" l="1"/>
  <c r="J24" i="2" s="1"/>
  <c r="I23" i="2"/>
  <c r="J23" i="2" s="1"/>
  <c r="N23" i="2" s="1"/>
  <c r="I25" i="2"/>
  <c r="J25" i="2" s="1"/>
  <c r="D11" i="8"/>
  <c r="B11" i="9" s="1"/>
  <c r="D7" i="8"/>
  <c r="B7" i="9" s="1"/>
  <c r="P23" i="2"/>
  <c r="Q23" i="2" s="1"/>
  <c r="H17" i="2"/>
  <c r="P24" i="2"/>
  <c r="H18" i="2"/>
  <c r="P25" i="2"/>
  <c r="I3" i="1"/>
  <c r="K3" i="1"/>
  <c r="M3" i="1" s="1"/>
  <c r="P3" i="1" s="1"/>
  <c r="D11" i="9" l="1"/>
  <c r="B11" i="10" s="1"/>
  <c r="D11" i="10" s="1"/>
  <c r="I18" i="2"/>
  <c r="Q25" i="2"/>
  <c r="I17" i="2"/>
  <c r="Q24" i="2"/>
  <c r="O23" i="2"/>
  <c r="D7" i="9"/>
  <c r="B7" i="10" s="1"/>
  <c r="D7" i="10" s="1"/>
  <c r="I16" i="2"/>
  <c r="K16" i="2"/>
  <c r="F31" i="2"/>
  <c r="J17" i="2"/>
  <c r="N24" i="2"/>
  <c r="O24" i="2" s="1"/>
  <c r="N25" i="2"/>
  <c r="O25" i="2" s="1"/>
  <c r="K17" i="2"/>
  <c r="J16" i="2"/>
  <c r="K18" i="2"/>
  <c r="J18" i="2"/>
  <c r="F30" i="2"/>
  <c r="F32" i="2"/>
  <c r="P26" i="2"/>
  <c r="K4" i="1"/>
  <c r="M4" i="1" s="1"/>
  <c r="P4" i="1" s="1"/>
  <c r="I4" i="1"/>
  <c r="I19" i="2" l="1"/>
  <c r="D8" i="2" s="1"/>
  <c r="B8" i="3" s="1"/>
  <c r="B30" i="2"/>
  <c r="C30" i="2" s="1"/>
  <c r="H2" i="2"/>
  <c r="K19" i="2"/>
  <c r="D9" i="2" s="1"/>
  <c r="B9" i="3" s="1"/>
  <c r="I32" i="2"/>
  <c r="L16" i="2"/>
  <c r="M16" i="2"/>
  <c r="N16" i="2"/>
  <c r="L30" i="2"/>
  <c r="O16" i="2"/>
  <c r="I30" i="2"/>
  <c r="J19" i="2"/>
  <c r="E8" i="2" s="1"/>
  <c r="C8" i="3" s="1"/>
  <c r="B32" i="2"/>
  <c r="C32" i="2" s="1"/>
  <c r="F33" i="2"/>
  <c r="B31" i="2"/>
  <c r="C31" i="2" s="1"/>
  <c r="I5" i="1"/>
  <c r="K6" i="1"/>
  <c r="M6" i="1" s="1"/>
  <c r="P6" i="1" s="1"/>
  <c r="K5" i="1"/>
  <c r="M5" i="1" s="1"/>
  <c r="P5" i="1" s="1"/>
  <c r="I6" i="1"/>
  <c r="E7" i="2" l="1"/>
  <c r="C7" i="3" s="1"/>
  <c r="L17" i="2"/>
  <c r="M17" i="2"/>
  <c r="N17" i="2"/>
  <c r="I31" i="2"/>
  <c r="I33" i="2" s="1"/>
  <c r="J31" i="2" s="1"/>
  <c r="K31" i="2" s="1"/>
  <c r="L31" i="2"/>
  <c r="O17" i="2"/>
  <c r="Q26" i="2"/>
  <c r="L18" i="2"/>
  <c r="M18" i="2"/>
  <c r="N18" i="2"/>
  <c r="L32" i="2"/>
  <c r="O18" i="2"/>
  <c r="C33" i="2"/>
  <c r="D36" i="2" s="1"/>
  <c r="G30" i="2"/>
  <c r="H30" i="2" s="1"/>
  <c r="G31" i="2"/>
  <c r="H31" i="2" s="1"/>
  <c r="G32" i="2"/>
  <c r="H32" i="2" s="1"/>
  <c r="I7" i="1"/>
  <c r="K7" i="1"/>
  <c r="M7" i="1" s="1"/>
  <c r="P7" i="1" s="1"/>
  <c r="D31" i="2" l="1"/>
  <c r="E31" i="2" s="1"/>
  <c r="I2" i="2"/>
  <c r="E11" i="2" s="1"/>
  <c r="M19" i="2"/>
  <c r="B10" i="3" s="1"/>
  <c r="L19" i="2"/>
  <c r="E10" i="2" s="1"/>
  <c r="C10" i="3" s="1"/>
  <c r="L33" i="2"/>
  <c r="M32" i="2" s="1"/>
  <c r="N32" i="2" s="1"/>
  <c r="N19" i="2"/>
  <c r="E9" i="2" s="1"/>
  <c r="C9" i="3" s="1"/>
  <c r="O19" i="2"/>
  <c r="J32" i="2"/>
  <c r="K32" i="2" s="1"/>
  <c r="J30" i="2"/>
  <c r="K30" i="2" s="1"/>
  <c r="D30" i="2"/>
  <c r="E30" i="2" s="1"/>
  <c r="D32" i="2"/>
  <c r="E32" i="2" s="1"/>
  <c r="E36" i="2"/>
  <c r="H33" i="2"/>
  <c r="D37" i="2" s="1"/>
  <c r="D16" i="3" s="1"/>
  <c r="I8" i="1"/>
  <c r="K8" i="1"/>
  <c r="M8" i="1" s="1"/>
  <c r="P8" i="1" s="1"/>
  <c r="C11" i="3" l="1"/>
  <c r="J2" i="2"/>
  <c r="K2" i="2" s="1"/>
  <c r="M31" i="2"/>
  <c r="N31" i="2" s="1"/>
  <c r="M30" i="2"/>
  <c r="N30" i="2" s="1"/>
  <c r="K33" i="2"/>
  <c r="D38" i="2" s="1"/>
  <c r="K23" i="3" s="1"/>
  <c r="L25" i="3" s="1"/>
  <c r="M25" i="3" s="1"/>
  <c r="E33" i="2"/>
  <c r="D40" i="2" s="1"/>
  <c r="E18" i="3"/>
  <c r="F18" i="3" s="1"/>
  <c r="G18" i="3" s="1"/>
  <c r="E17" i="3"/>
  <c r="F17" i="3" s="1"/>
  <c r="G17" i="3" s="1"/>
  <c r="E16" i="3"/>
  <c r="F16" i="3" s="1"/>
  <c r="G16" i="3" s="1"/>
  <c r="E37" i="2"/>
  <c r="I9" i="1"/>
  <c r="K9" i="1"/>
  <c r="M9" i="1" s="1"/>
  <c r="P9" i="1" s="1"/>
  <c r="N33" i="2" l="1"/>
  <c r="D39" i="2" s="1"/>
  <c r="F23" i="3" s="1"/>
  <c r="G23" i="3" s="1"/>
  <c r="H23" i="3" s="1"/>
  <c r="L23" i="3"/>
  <c r="M23" i="3" s="1"/>
  <c r="L24" i="3"/>
  <c r="M24" i="3" s="1"/>
  <c r="E38" i="2"/>
  <c r="E40" i="2"/>
  <c r="B23" i="3"/>
  <c r="P23" i="3"/>
  <c r="H16" i="3"/>
  <c r="P24" i="3"/>
  <c r="H17" i="3"/>
  <c r="P25" i="3"/>
  <c r="Q25" i="3" s="1"/>
  <c r="H18" i="3"/>
  <c r="I10" i="1"/>
  <c r="K10" i="1"/>
  <c r="M10" i="1" s="1"/>
  <c r="P10" i="1" s="1"/>
  <c r="G25" i="3" l="1"/>
  <c r="H25" i="3" s="1"/>
  <c r="F30" i="3"/>
  <c r="Q23" i="3"/>
  <c r="F31" i="3"/>
  <c r="Q24" i="3"/>
  <c r="G24" i="3"/>
  <c r="H24" i="3" s="1"/>
  <c r="E39" i="2"/>
  <c r="C25" i="3"/>
  <c r="D25" i="3" s="1"/>
  <c r="E25" i="3" s="1"/>
  <c r="C23" i="3"/>
  <c r="D23" i="3" s="1"/>
  <c r="E23" i="3" s="1"/>
  <c r="I23" i="3" s="1"/>
  <c r="J23" i="3" s="1"/>
  <c r="C24" i="3"/>
  <c r="D24" i="3" s="1"/>
  <c r="E24" i="3" s="1"/>
  <c r="K18" i="3"/>
  <c r="J18" i="3"/>
  <c r="I18" i="3"/>
  <c r="K16" i="3"/>
  <c r="J17" i="3"/>
  <c r="I17" i="3"/>
  <c r="F32" i="3"/>
  <c r="K17" i="3"/>
  <c r="J16" i="3"/>
  <c r="P26" i="3"/>
  <c r="I16" i="3"/>
  <c r="K11" i="1"/>
  <c r="M11" i="1" s="1"/>
  <c r="P11" i="1" s="1"/>
  <c r="I11" i="1"/>
  <c r="I25" i="3" l="1"/>
  <c r="J25" i="3" s="1"/>
  <c r="N25" i="3" s="1"/>
  <c r="I24" i="3"/>
  <c r="J24" i="3" s="1"/>
  <c r="N24" i="3" s="1"/>
  <c r="B31" i="3"/>
  <c r="C31" i="3" s="1"/>
  <c r="H2" i="3"/>
  <c r="J19" i="3"/>
  <c r="B32" i="3"/>
  <c r="C32" i="3" s="1"/>
  <c r="B30" i="3"/>
  <c r="C30" i="3" s="1"/>
  <c r="K19" i="3"/>
  <c r="I19" i="3"/>
  <c r="F33" i="3"/>
  <c r="N23" i="3"/>
  <c r="I13" i="1"/>
  <c r="C13" i="1" s="1"/>
  <c r="K12" i="1"/>
  <c r="M12" i="1" s="1"/>
  <c r="P12" i="1" s="1"/>
  <c r="I12" i="1"/>
  <c r="C12" i="1" s="1"/>
  <c r="C33" i="3" l="1"/>
  <c r="D36" i="3" s="1"/>
  <c r="E36" i="3" s="1"/>
  <c r="D8" i="3"/>
  <c r="B8" i="4" s="1"/>
  <c r="E8" i="3"/>
  <c r="C8" i="4" s="1"/>
  <c r="D9" i="3"/>
  <c r="B9" i="4" s="1"/>
  <c r="E7" i="3"/>
  <c r="C7" i="4" s="1"/>
  <c r="G30" i="3"/>
  <c r="H30" i="3" s="1"/>
  <c r="G31" i="3"/>
  <c r="H31" i="3" s="1"/>
  <c r="G32" i="3"/>
  <c r="H32" i="3" s="1"/>
  <c r="O24" i="3"/>
  <c r="O17" i="3" s="1"/>
  <c r="O23" i="3"/>
  <c r="O25" i="3"/>
  <c r="O18" i="3" s="1"/>
  <c r="C11" i="1"/>
  <c r="L13" i="1"/>
  <c r="N13" i="1" s="1"/>
  <c r="Q13" i="1" s="1"/>
  <c r="H33" i="3" l="1"/>
  <c r="D37" i="3" s="1"/>
  <c r="I30" i="3"/>
  <c r="Q26" i="3"/>
  <c r="L30" i="3"/>
  <c r="L16" i="3"/>
  <c r="M16" i="3"/>
  <c r="N16" i="3"/>
  <c r="O16" i="3"/>
  <c r="O19" i="3" s="1"/>
  <c r="L18" i="3"/>
  <c r="L32" i="3"/>
  <c r="M18" i="3"/>
  <c r="N18" i="3"/>
  <c r="I32" i="3"/>
  <c r="L17" i="3"/>
  <c r="L31" i="3"/>
  <c r="M17" i="3"/>
  <c r="I31" i="3"/>
  <c r="N17" i="3"/>
  <c r="L12" i="1"/>
  <c r="N12" i="1" s="1"/>
  <c r="Q12" i="1" s="1"/>
  <c r="C10" i="1"/>
  <c r="L11" i="1"/>
  <c r="N11" i="1" s="1"/>
  <c r="Q11" i="1" s="1"/>
  <c r="D30" i="3" l="1"/>
  <c r="E30" i="3" s="1"/>
  <c r="I2" i="3"/>
  <c r="M19" i="3"/>
  <c r="D16" i="4"/>
  <c r="E37" i="3"/>
  <c r="D32" i="3"/>
  <c r="E32" i="3" s="1"/>
  <c r="D31" i="3"/>
  <c r="E31" i="3" s="1"/>
  <c r="L33" i="3"/>
  <c r="M32" i="3" s="1"/>
  <c r="N32" i="3" s="1"/>
  <c r="N19" i="3"/>
  <c r="L19" i="3"/>
  <c r="I33" i="3"/>
  <c r="J31" i="3" s="1"/>
  <c r="K31" i="3" s="1"/>
  <c r="C9" i="1"/>
  <c r="L10" i="1"/>
  <c r="N10" i="1" s="1"/>
  <c r="Q10" i="1" s="1"/>
  <c r="D10" i="3" l="1"/>
  <c r="B10" i="4" s="1"/>
  <c r="E10" i="3"/>
  <c r="C10" i="4" s="1"/>
  <c r="E11" i="3"/>
  <c r="C11" i="4" s="1"/>
  <c r="J2" i="3"/>
  <c r="K2" i="3" s="1"/>
  <c r="E9" i="3"/>
  <c r="C9" i="4" s="1"/>
  <c r="J30" i="3"/>
  <c r="K30" i="3" s="1"/>
  <c r="E17" i="4"/>
  <c r="F17" i="4" s="1"/>
  <c r="G17" i="4" s="1"/>
  <c r="E16" i="4"/>
  <c r="F16" i="4" s="1"/>
  <c r="G16" i="4" s="1"/>
  <c r="E18" i="4"/>
  <c r="F18" i="4" s="1"/>
  <c r="G18" i="4" s="1"/>
  <c r="E33" i="3"/>
  <c r="D40" i="3" s="1"/>
  <c r="B23" i="4" s="1"/>
  <c r="M30" i="3"/>
  <c r="N30" i="3" s="1"/>
  <c r="M31" i="3"/>
  <c r="N31" i="3" s="1"/>
  <c r="J32" i="3"/>
  <c r="K32" i="3" s="1"/>
  <c r="C8" i="1"/>
  <c r="L9" i="1"/>
  <c r="N9" i="1" s="1"/>
  <c r="Q9" i="1" s="1"/>
  <c r="K33" i="3" l="1"/>
  <c r="D38" i="3" s="1"/>
  <c r="E38" i="3" s="1"/>
  <c r="N33" i="3"/>
  <c r="D39" i="3" s="1"/>
  <c r="E39" i="3" s="1"/>
  <c r="H18" i="4"/>
  <c r="P25" i="4"/>
  <c r="H16" i="4"/>
  <c r="P23" i="4"/>
  <c r="P24" i="4"/>
  <c r="Q24" i="4" s="1"/>
  <c r="H17" i="4"/>
  <c r="E40" i="3"/>
  <c r="C25" i="4"/>
  <c r="D25" i="4" s="1"/>
  <c r="E25" i="4" s="1"/>
  <c r="C24" i="4"/>
  <c r="D24" i="4" s="1"/>
  <c r="E24" i="4" s="1"/>
  <c r="C23" i="4"/>
  <c r="D23" i="4" s="1"/>
  <c r="E23" i="4" s="1"/>
  <c r="C7" i="1"/>
  <c r="L8" i="1"/>
  <c r="N8" i="1" s="1"/>
  <c r="Q8" i="1" s="1"/>
  <c r="F32" i="4" l="1"/>
  <c r="Q25" i="4"/>
  <c r="J16" i="4"/>
  <c r="Q23" i="4"/>
  <c r="F23" i="4"/>
  <c r="G23" i="4" s="1"/>
  <c r="H23" i="4" s="1"/>
  <c r="I23" i="4" s="1"/>
  <c r="K23" i="4"/>
  <c r="L25" i="4" s="1"/>
  <c r="M25" i="4" s="1"/>
  <c r="I17" i="4"/>
  <c r="J17" i="4"/>
  <c r="J18" i="4"/>
  <c r="I18" i="4"/>
  <c r="F31" i="4"/>
  <c r="F30" i="4"/>
  <c r="I16" i="4"/>
  <c r="P26" i="4"/>
  <c r="K18" i="4"/>
  <c r="K17" i="4"/>
  <c r="K16" i="4"/>
  <c r="C6" i="1"/>
  <c r="L7" i="1"/>
  <c r="N7" i="1" s="1"/>
  <c r="Q7" i="1" s="1"/>
  <c r="G24" i="4" l="1"/>
  <c r="H24" i="4" s="1"/>
  <c r="I24" i="4" s="1"/>
  <c r="J24" i="4" s="1"/>
  <c r="G25" i="4"/>
  <c r="H25" i="4" s="1"/>
  <c r="I25" i="4" s="1"/>
  <c r="J25" i="4" s="1"/>
  <c r="N25" i="4" s="1"/>
  <c r="B32" i="4"/>
  <c r="C32" i="4" s="1"/>
  <c r="H2" i="4"/>
  <c r="E7" i="4" s="1"/>
  <c r="C7" i="5" s="1"/>
  <c r="L23" i="4"/>
  <c r="M23" i="4" s="1"/>
  <c r="L24" i="4"/>
  <c r="M24" i="4" s="1"/>
  <c r="K19" i="4"/>
  <c r="J19" i="4"/>
  <c r="B30" i="4"/>
  <c r="C30" i="4" s="1"/>
  <c r="I19" i="4"/>
  <c r="B31" i="4"/>
  <c r="C31" i="4" s="1"/>
  <c r="F33" i="4"/>
  <c r="J23" i="4"/>
  <c r="C5" i="1"/>
  <c r="L6" i="1"/>
  <c r="N6" i="1" s="1"/>
  <c r="Q6" i="1" s="1"/>
  <c r="D9" i="4" l="1"/>
  <c r="B9" i="5" s="1"/>
  <c r="D8" i="4"/>
  <c r="B8" i="5" s="1"/>
  <c r="E8" i="4"/>
  <c r="C8" i="5" s="1"/>
  <c r="N23" i="4"/>
  <c r="O23" i="4" s="1"/>
  <c r="O16" i="4" s="1"/>
  <c r="N24" i="4"/>
  <c r="O24" i="4" s="1"/>
  <c r="O17" i="4" s="1"/>
  <c r="C33" i="4"/>
  <c r="D36" i="4" s="1"/>
  <c r="E36" i="4" s="1"/>
  <c r="G30" i="4"/>
  <c r="H30" i="4" s="1"/>
  <c r="G32" i="4"/>
  <c r="H32" i="4" s="1"/>
  <c r="G31" i="4"/>
  <c r="H31" i="4" s="1"/>
  <c r="O25" i="4"/>
  <c r="O18" i="4" s="1"/>
  <c r="C4" i="1"/>
  <c r="L5" i="1"/>
  <c r="N5" i="1" s="1"/>
  <c r="Q5" i="1" s="1"/>
  <c r="H33" i="4" l="1"/>
  <c r="D37" i="4" s="1"/>
  <c r="D16" i="5" s="1"/>
  <c r="O19" i="4"/>
  <c r="I31" i="4"/>
  <c r="N17" i="4"/>
  <c r="Q26" i="4"/>
  <c r="L16" i="4"/>
  <c r="L30" i="4"/>
  <c r="M16" i="4"/>
  <c r="N16" i="4"/>
  <c r="L32" i="4"/>
  <c r="L18" i="4"/>
  <c r="M18" i="4"/>
  <c r="I32" i="4"/>
  <c r="I30" i="4"/>
  <c r="N18" i="4"/>
  <c r="L17" i="4"/>
  <c r="L31" i="4"/>
  <c r="M17" i="4"/>
  <c r="C3" i="1"/>
  <c r="C2" i="1" s="1"/>
  <c r="L4" i="1"/>
  <c r="N4" i="1" s="1"/>
  <c r="Q4" i="1" s="1"/>
  <c r="D31" i="4" l="1"/>
  <c r="E31" i="4" s="1"/>
  <c r="I2" i="4"/>
  <c r="E37" i="4"/>
  <c r="E16" i="5"/>
  <c r="F16" i="5" s="1"/>
  <c r="G16" i="5" s="1"/>
  <c r="E17" i="5"/>
  <c r="F17" i="5" s="1"/>
  <c r="G17" i="5" s="1"/>
  <c r="E18" i="5"/>
  <c r="F18" i="5" s="1"/>
  <c r="G18" i="5" s="1"/>
  <c r="D32" i="4"/>
  <c r="E32" i="4" s="1"/>
  <c r="L19" i="4"/>
  <c r="D30" i="4"/>
  <c r="E30" i="4" s="1"/>
  <c r="N19" i="4"/>
  <c r="I33" i="4"/>
  <c r="J31" i="4" s="1"/>
  <c r="K31" i="4" s="1"/>
  <c r="L33" i="4"/>
  <c r="M31" i="4" s="1"/>
  <c r="N31" i="4" s="1"/>
  <c r="M19" i="4"/>
  <c r="L3" i="1"/>
  <c r="N3" i="1" s="1"/>
  <c r="Q3" i="1" s="1"/>
  <c r="E9" i="4" l="1"/>
  <c r="C9" i="5" s="1"/>
  <c r="J2" i="4"/>
  <c r="K2" i="4" s="1"/>
  <c r="E11" i="4"/>
  <c r="C11" i="5" s="1"/>
  <c r="D10" i="4"/>
  <c r="B10" i="5" s="1"/>
  <c r="E10" i="4"/>
  <c r="C10" i="5" s="1"/>
  <c r="H18" i="5"/>
  <c r="P25" i="5"/>
  <c r="H17" i="5"/>
  <c r="P24" i="5"/>
  <c r="E33" i="4"/>
  <c r="D40" i="4" s="1"/>
  <c r="E40" i="4" s="1"/>
  <c r="H16" i="5"/>
  <c r="P23" i="5"/>
  <c r="M30" i="4"/>
  <c r="N30" i="4" s="1"/>
  <c r="J32" i="4"/>
  <c r="K32" i="4" s="1"/>
  <c r="J30" i="4"/>
  <c r="K30" i="4" s="1"/>
  <c r="M32" i="4"/>
  <c r="N32" i="4" s="1"/>
  <c r="L2" i="1"/>
  <c r="N2" i="1" s="1"/>
  <c r="Q2" i="1" s="1"/>
  <c r="J16" i="5" l="1"/>
  <c r="Q23" i="5"/>
  <c r="J18" i="5"/>
  <c r="Q25" i="5"/>
  <c r="J17" i="5"/>
  <c r="Q24" i="5"/>
  <c r="F32" i="5"/>
  <c r="F31" i="5"/>
  <c r="K17" i="5"/>
  <c r="K18" i="5"/>
  <c r="B23" i="5"/>
  <c r="C25" i="5" s="1"/>
  <c r="D25" i="5" s="1"/>
  <c r="E25" i="5" s="1"/>
  <c r="F30" i="5"/>
  <c r="I16" i="5"/>
  <c r="P26" i="5"/>
  <c r="K16" i="5"/>
  <c r="I17" i="5"/>
  <c r="I18" i="5"/>
  <c r="N33" i="4"/>
  <c r="D39" i="4" s="1"/>
  <c r="E39" i="4" s="1"/>
  <c r="K33" i="4"/>
  <c r="D38" i="4" s="1"/>
  <c r="J19" i="5" l="1"/>
  <c r="E8" i="5" s="1"/>
  <c r="C8" i="6" s="1"/>
  <c r="C24" i="5"/>
  <c r="D24" i="5" s="1"/>
  <c r="E24" i="5" s="1"/>
  <c r="B30" i="5"/>
  <c r="C30" i="5" s="1"/>
  <c r="H2" i="5"/>
  <c r="K19" i="5"/>
  <c r="B31" i="5"/>
  <c r="C31" i="5" s="1"/>
  <c r="B32" i="5"/>
  <c r="C32" i="5" s="1"/>
  <c r="F23" i="5"/>
  <c r="G24" i="5" s="1"/>
  <c r="H24" i="5" s="1"/>
  <c r="C23" i="5"/>
  <c r="D23" i="5" s="1"/>
  <c r="E23" i="5" s="1"/>
  <c r="I19" i="5"/>
  <c r="F33" i="5"/>
  <c r="G30" i="5" s="1"/>
  <c r="H30" i="5" s="1"/>
  <c r="E38" i="4"/>
  <c r="K23" i="5"/>
  <c r="I24" i="5" l="1"/>
  <c r="J24" i="5" s="1"/>
  <c r="D8" i="5"/>
  <c r="B8" i="6" s="1"/>
  <c r="D9" i="5"/>
  <c r="B9" i="6" s="1"/>
  <c r="E7" i="5"/>
  <c r="C7" i="6" s="1"/>
  <c r="C33" i="5"/>
  <c r="D36" i="5" s="1"/>
  <c r="G25" i="5"/>
  <c r="H25" i="5" s="1"/>
  <c r="I25" i="5" s="1"/>
  <c r="J25" i="5" s="1"/>
  <c r="G23" i="5"/>
  <c r="H23" i="5" s="1"/>
  <c r="I23" i="5" s="1"/>
  <c r="J23" i="5" s="1"/>
  <c r="G31" i="5"/>
  <c r="H31" i="5" s="1"/>
  <c r="G32" i="5"/>
  <c r="H32" i="5" s="1"/>
  <c r="L23" i="5"/>
  <c r="M23" i="5" s="1"/>
  <c r="L24" i="5"/>
  <c r="M24" i="5" s="1"/>
  <c r="L25" i="5"/>
  <c r="M25" i="5" s="1"/>
  <c r="H33" i="5" l="1"/>
  <c r="D37" i="5" s="1"/>
  <c r="D16" i="6" s="1"/>
  <c r="E36" i="5"/>
  <c r="N23" i="5"/>
  <c r="O23" i="5" s="1"/>
  <c r="N24" i="5"/>
  <c r="O24" i="5" s="1"/>
  <c r="L17" i="5" s="1"/>
  <c r="N25" i="5"/>
  <c r="E37" i="5" l="1"/>
  <c r="E18" i="6"/>
  <c r="F18" i="6" s="1"/>
  <c r="G18" i="6" s="1"/>
  <c r="E17" i="6"/>
  <c r="F17" i="6" s="1"/>
  <c r="G17" i="6" s="1"/>
  <c r="E16" i="6"/>
  <c r="F16" i="6" s="1"/>
  <c r="G16" i="6" s="1"/>
  <c r="O16" i="5"/>
  <c r="N17" i="5"/>
  <c r="O17" i="5"/>
  <c r="I31" i="5"/>
  <c r="L31" i="5"/>
  <c r="M17" i="5"/>
  <c r="O25" i="5"/>
  <c r="Q26" i="5" s="1"/>
  <c r="L16" i="5"/>
  <c r="L30" i="5"/>
  <c r="M16" i="5"/>
  <c r="I30" i="5"/>
  <c r="N16" i="5"/>
  <c r="D30" i="5" l="1"/>
  <c r="E30" i="5" s="1"/>
  <c r="I2" i="5"/>
  <c r="O18" i="5"/>
  <c r="O19" i="5" s="1"/>
  <c r="H16" i="6"/>
  <c r="P23" i="6"/>
  <c r="P24" i="6"/>
  <c r="H17" i="6"/>
  <c r="H18" i="6"/>
  <c r="P25" i="6"/>
  <c r="D32" i="5"/>
  <c r="E32" i="5" s="1"/>
  <c r="D31" i="5"/>
  <c r="E31" i="5" s="1"/>
  <c r="L18" i="5"/>
  <c r="L19" i="5" s="1"/>
  <c r="L32" i="5"/>
  <c r="L33" i="5" s="1"/>
  <c r="M18" i="5"/>
  <c r="M19" i="5" s="1"/>
  <c r="N18" i="5"/>
  <c r="N19" i="5" s="1"/>
  <c r="I32" i="5"/>
  <c r="I33" i="5" s="1"/>
  <c r="J17" i="6" l="1"/>
  <c r="Q24" i="6"/>
  <c r="F32" i="6"/>
  <c r="Q25" i="6"/>
  <c r="F30" i="6"/>
  <c r="Q23" i="6"/>
  <c r="E10" i="5"/>
  <c r="C10" i="6" s="1"/>
  <c r="E9" i="5"/>
  <c r="C9" i="6" s="1"/>
  <c r="D10" i="5"/>
  <c r="B10" i="6" s="1"/>
  <c r="E11" i="5"/>
  <c r="C11" i="6" s="1"/>
  <c r="J2" i="5"/>
  <c r="K2" i="5" s="1"/>
  <c r="J16" i="6"/>
  <c r="K18" i="6"/>
  <c r="K17" i="6"/>
  <c r="K16" i="6"/>
  <c r="I16" i="6"/>
  <c r="P26" i="6"/>
  <c r="J18" i="6"/>
  <c r="I18" i="6"/>
  <c r="F31" i="6"/>
  <c r="I17" i="6"/>
  <c r="M32" i="5"/>
  <c r="N32" i="5" s="1"/>
  <c r="M31" i="5"/>
  <c r="N31" i="5" s="1"/>
  <c r="M30" i="5"/>
  <c r="N30" i="5" s="1"/>
  <c r="J32" i="5"/>
  <c r="K32" i="5" s="1"/>
  <c r="J31" i="5"/>
  <c r="K31" i="5" s="1"/>
  <c r="J30" i="5"/>
  <c r="K30" i="5" s="1"/>
  <c r="E33" i="5"/>
  <c r="D40" i="5" s="1"/>
  <c r="Q26" i="6" l="1"/>
  <c r="J19" i="6"/>
  <c r="E8" i="6" s="1"/>
  <c r="C8" i="7" s="1"/>
  <c r="B30" i="6"/>
  <c r="C30" i="6" s="1"/>
  <c r="H2" i="6"/>
  <c r="B32" i="6"/>
  <c r="C32" i="6" s="1"/>
  <c r="I19" i="6"/>
  <c r="F33" i="6"/>
  <c r="G31" i="6" s="1"/>
  <c r="H31" i="6" s="1"/>
  <c r="B31" i="6"/>
  <c r="C31" i="6" s="1"/>
  <c r="K19" i="6"/>
  <c r="N33" i="5"/>
  <c r="D39" i="5" s="1"/>
  <c r="F23" i="6" s="1"/>
  <c r="E40" i="5"/>
  <c r="B23" i="6"/>
  <c r="K33" i="5"/>
  <c r="D38" i="5" s="1"/>
  <c r="D8" i="6" l="1"/>
  <c r="B8" i="7" s="1"/>
  <c r="D9" i="6"/>
  <c r="B9" i="7" s="1"/>
  <c r="E7" i="6"/>
  <c r="C7" i="7" s="1"/>
  <c r="G30" i="6"/>
  <c r="H30" i="6" s="1"/>
  <c r="G32" i="6"/>
  <c r="H32" i="6" s="1"/>
  <c r="C33" i="6"/>
  <c r="D36" i="6" s="1"/>
  <c r="E39" i="5"/>
  <c r="C25" i="6"/>
  <c r="D25" i="6" s="1"/>
  <c r="E25" i="6" s="1"/>
  <c r="C24" i="6"/>
  <c r="D24" i="6" s="1"/>
  <c r="E24" i="6" s="1"/>
  <c r="C23" i="6"/>
  <c r="D23" i="6" s="1"/>
  <c r="E23" i="6" s="1"/>
  <c r="G24" i="6"/>
  <c r="H24" i="6" s="1"/>
  <c r="G25" i="6"/>
  <c r="H25" i="6" s="1"/>
  <c r="G23" i="6"/>
  <c r="H23" i="6" s="1"/>
  <c r="E38" i="5"/>
  <c r="K23" i="6"/>
  <c r="E36" i="6" l="1"/>
  <c r="H33" i="6"/>
  <c r="D37" i="6" s="1"/>
  <c r="I25" i="6"/>
  <c r="J25" i="6" s="1"/>
  <c r="I24" i="6"/>
  <c r="J24" i="6" s="1"/>
  <c r="L24" i="6"/>
  <c r="M24" i="6" s="1"/>
  <c r="L23" i="6"/>
  <c r="M23" i="6" s="1"/>
  <c r="L25" i="6"/>
  <c r="M25" i="6" s="1"/>
  <c r="I23" i="6"/>
  <c r="E37" i="6" l="1"/>
  <c r="D16" i="7"/>
  <c r="N25" i="6"/>
  <c r="O25" i="6" s="1"/>
  <c r="O18" i="6" s="1"/>
  <c r="N24" i="6"/>
  <c r="O24" i="6" s="1"/>
  <c r="I31" i="6" s="1"/>
  <c r="J23" i="6"/>
  <c r="N23" i="6" s="1"/>
  <c r="E17" i="7" l="1"/>
  <c r="F17" i="7" s="1"/>
  <c r="G17" i="7" s="1"/>
  <c r="E16" i="7"/>
  <c r="F16" i="7" s="1"/>
  <c r="G16" i="7" s="1"/>
  <c r="E18" i="7"/>
  <c r="F18" i="7" s="1"/>
  <c r="G18" i="7" s="1"/>
  <c r="N18" i="6"/>
  <c r="I32" i="6"/>
  <c r="L31" i="6"/>
  <c r="L17" i="6"/>
  <c r="M17" i="6"/>
  <c r="N17" i="6"/>
  <c r="O23" i="6"/>
  <c r="I30" i="6" s="1"/>
  <c r="O17" i="6"/>
  <c r="L18" i="6"/>
  <c r="L32" i="6"/>
  <c r="M18" i="6"/>
  <c r="H17" i="7" l="1"/>
  <c r="P24" i="7"/>
  <c r="Q24" i="7" s="1"/>
  <c r="H18" i="7"/>
  <c r="P25" i="7"/>
  <c r="P23" i="7"/>
  <c r="Q23" i="7" s="1"/>
  <c r="H16" i="7"/>
  <c r="O16" i="6"/>
  <c r="O19" i="6" s="1"/>
  <c r="N16" i="6"/>
  <c r="N19" i="6" s="1"/>
  <c r="I33" i="6"/>
  <c r="J30" i="6" s="1"/>
  <c r="K30" i="6" s="1"/>
  <c r="I2" i="6"/>
  <c r="L16" i="6"/>
  <c r="L19" i="6" s="1"/>
  <c r="L30" i="6"/>
  <c r="M16" i="6"/>
  <c r="M19" i="6" s="1"/>
  <c r="F31" i="7" l="1"/>
  <c r="K16" i="7"/>
  <c r="F32" i="7"/>
  <c r="Q25" i="7"/>
  <c r="E9" i="6"/>
  <c r="C9" i="7" s="1"/>
  <c r="E10" i="6"/>
  <c r="C10" i="7" s="1"/>
  <c r="E11" i="6"/>
  <c r="C11" i="7" s="1"/>
  <c r="J2" i="6"/>
  <c r="K2" i="6" s="1"/>
  <c r="D10" i="6"/>
  <c r="B10" i="7" s="1"/>
  <c r="K17" i="7"/>
  <c r="K18" i="7"/>
  <c r="P26" i="7"/>
  <c r="I16" i="7"/>
  <c r="F30" i="7"/>
  <c r="J17" i="7"/>
  <c r="I17" i="7"/>
  <c r="J16" i="7"/>
  <c r="J18" i="7"/>
  <c r="I18" i="7"/>
  <c r="D31" i="6"/>
  <c r="E31" i="6" s="1"/>
  <c r="D32" i="6"/>
  <c r="E32" i="6" s="1"/>
  <c r="L33" i="6"/>
  <c r="J31" i="6"/>
  <c r="K31" i="6" s="1"/>
  <c r="J32" i="6"/>
  <c r="K32" i="6" s="1"/>
  <c r="D30" i="6"/>
  <c r="E30" i="6" s="1"/>
  <c r="F33" i="7" l="1"/>
  <c r="G30" i="7" s="1"/>
  <c r="H30" i="7" s="1"/>
  <c r="B31" i="7"/>
  <c r="C31" i="7" s="1"/>
  <c r="H2" i="7"/>
  <c r="E7" i="7" s="1"/>
  <c r="C7" i="8" s="1"/>
  <c r="B30" i="7"/>
  <c r="C30" i="7" s="1"/>
  <c r="K19" i="7"/>
  <c r="B32" i="7"/>
  <c r="C32" i="7" s="1"/>
  <c r="J19" i="7"/>
  <c r="I19" i="7"/>
  <c r="E33" i="6"/>
  <c r="D40" i="6" s="1"/>
  <c r="E40" i="6" s="1"/>
  <c r="K33" i="6"/>
  <c r="D38" i="6" s="1"/>
  <c r="E38" i="6" s="1"/>
  <c r="M31" i="6"/>
  <c r="N31" i="6" s="1"/>
  <c r="M32" i="6"/>
  <c r="N32" i="6" s="1"/>
  <c r="M30" i="6"/>
  <c r="N30" i="6" s="1"/>
  <c r="G32" i="7" l="1"/>
  <c r="H32" i="7" s="1"/>
  <c r="G31" i="7"/>
  <c r="H31" i="7" s="1"/>
  <c r="E8" i="7"/>
  <c r="C8" i="8" s="1"/>
  <c r="D8" i="7"/>
  <c r="B8" i="8" s="1"/>
  <c r="D9" i="7"/>
  <c r="B9" i="8" s="1"/>
  <c r="C33" i="7"/>
  <c r="D36" i="7" s="1"/>
  <c r="K23" i="7"/>
  <c r="L24" i="7" s="1"/>
  <c r="M24" i="7" s="1"/>
  <c r="B23" i="7"/>
  <c r="C25" i="7" s="1"/>
  <c r="D25" i="7" s="1"/>
  <c r="E25" i="7" s="1"/>
  <c r="N33" i="6"/>
  <c r="D39" i="6" s="1"/>
  <c r="H33" i="7" l="1"/>
  <c r="D37" i="7" s="1"/>
  <c r="D16" i="8" s="1"/>
  <c r="E16" i="8" s="1"/>
  <c r="F16" i="8" s="1"/>
  <c r="G16" i="8" s="1"/>
  <c r="E36" i="7"/>
  <c r="L25" i="7"/>
  <c r="M25" i="7" s="1"/>
  <c r="L23" i="7"/>
  <c r="M23" i="7" s="1"/>
  <c r="C23" i="7"/>
  <c r="D23" i="7" s="1"/>
  <c r="E23" i="7" s="1"/>
  <c r="C24" i="7"/>
  <c r="D24" i="7" s="1"/>
  <c r="E24" i="7" s="1"/>
  <c r="E39" i="6"/>
  <c r="F23" i="7"/>
  <c r="E17" i="8" l="1"/>
  <c r="F17" i="8" s="1"/>
  <c r="G17" i="8" s="1"/>
  <c r="P24" i="8" s="1"/>
  <c r="E18" i="8"/>
  <c r="F18" i="8" s="1"/>
  <c r="G18" i="8" s="1"/>
  <c r="P25" i="8" s="1"/>
  <c r="Q25" i="8" s="1"/>
  <c r="E37" i="7"/>
  <c r="P23" i="8"/>
  <c r="Q23" i="8" s="1"/>
  <c r="H16" i="8"/>
  <c r="G23" i="7"/>
  <c r="H23" i="7" s="1"/>
  <c r="I23" i="7" s="1"/>
  <c r="G24" i="7"/>
  <c r="H24" i="7" s="1"/>
  <c r="I24" i="7" s="1"/>
  <c r="G25" i="7"/>
  <c r="H25" i="7" s="1"/>
  <c r="I25" i="7" s="1"/>
  <c r="H18" i="8" l="1"/>
  <c r="K18" i="8" s="1"/>
  <c r="H17" i="8"/>
  <c r="K17" i="8" s="1"/>
  <c r="F32" i="8"/>
  <c r="J17" i="8"/>
  <c r="Q24" i="8"/>
  <c r="K16" i="8"/>
  <c r="F31" i="8"/>
  <c r="I17" i="8"/>
  <c r="F30" i="8"/>
  <c r="P26" i="8"/>
  <c r="I16" i="8"/>
  <c r="J16" i="8"/>
  <c r="J18" i="8"/>
  <c r="I18" i="8"/>
  <c r="J25" i="7"/>
  <c r="J24" i="7"/>
  <c r="J23" i="7"/>
  <c r="B30" i="8" l="1"/>
  <c r="C30" i="8" s="1"/>
  <c r="H2" i="8"/>
  <c r="B31" i="8"/>
  <c r="C31" i="8" s="1"/>
  <c r="K19" i="8"/>
  <c r="F33" i="8"/>
  <c r="G30" i="8" s="1"/>
  <c r="H30" i="8" s="1"/>
  <c r="B32" i="8"/>
  <c r="C32" i="8" s="1"/>
  <c r="J19" i="8"/>
  <c r="I19" i="8"/>
  <c r="N24" i="7"/>
  <c r="N23" i="7"/>
  <c r="N25" i="7"/>
  <c r="G32" i="8" l="1"/>
  <c r="H32" i="8" s="1"/>
  <c r="D8" i="8"/>
  <c r="B8" i="9" s="1"/>
  <c r="D9" i="8"/>
  <c r="B9" i="9" s="1"/>
  <c r="E8" i="8"/>
  <c r="C8" i="9" s="1"/>
  <c r="E7" i="8"/>
  <c r="C7" i="9" s="1"/>
  <c r="C33" i="8"/>
  <c r="D36" i="8" s="1"/>
  <c r="G31" i="8"/>
  <c r="H31" i="8" s="1"/>
  <c r="O25" i="7"/>
  <c r="O18" i="7" s="1"/>
  <c r="O24" i="7"/>
  <c r="O23" i="7"/>
  <c r="O16" i="7" s="1"/>
  <c r="H33" i="8" l="1"/>
  <c r="D37" i="8" s="1"/>
  <c r="D16" i="9" s="1"/>
  <c r="E16" i="9" s="1"/>
  <c r="F16" i="9" s="1"/>
  <c r="G16" i="9" s="1"/>
  <c r="E36" i="8"/>
  <c r="L31" i="7"/>
  <c r="L17" i="7"/>
  <c r="M17" i="7"/>
  <c r="N17" i="7"/>
  <c r="I31" i="7"/>
  <c r="O17" i="7"/>
  <c r="O19" i="7" s="1"/>
  <c r="Q26" i="7"/>
  <c r="L30" i="7"/>
  <c r="L16" i="7"/>
  <c r="M16" i="7"/>
  <c r="N16" i="7"/>
  <c r="I30" i="7"/>
  <c r="I32" i="7"/>
  <c r="L18" i="7"/>
  <c r="L32" i="7"/>
  <c r="M18" i="7"/>
  <c r="N18" i="7"/>
  <c r="E37" i="8" l="1"/>
  <c r="E18" i="9"/>
  <c r="F18" i="9" s="1"/>
  <c r="G18" i="9" s="1"/>
  <c r="P25" i="9" s="1"/>
  <c r="E17" i="9"/>
  <c r="F17" i="9" s="1"/>
  <c r="G17" i="9" s="1"/>
  <c r="H17" i="9" s="1"/>
  <c r="D31" i="7"/>
  <c r="E31" i="7" s="1"/>
  <c r="I2" i="7"/>
  <c r="P23" i="9"/>
  <c r="H16" i="9"/>
  <c r="L19" i="7"/>
  <c r="N19" i="7"/>
  <c r="I33" i="7"/>
  <c r="J30" i="7" s="1"/>
  <c r="K30" i="7" s="1"/>
  <c r="L33" i="7"/>
  <c r="M32" i="7" s="1"/>
  <c r="N32" i="7" s="1"/>
  <c r="D32" i="7"/>
  <c r="E32" i="7" s="1"/>
  <c r="M19" i="7"/>
  <c r="D30" i="7"/>
  <c r="E30" i="7" s="1"/>
  <c r="P24" i="9" l="1"/>
  <c r="K17" i="9" s="1"/>
  <c r="H18" i="9"/>
  <c r="K18" i="9" s="1"/>
  <c r="J16" i="9"/>
  <c r="Q23" i="9"/>
  <c r="J18" i="9"/>
  <c r="Q25" i="9"/>
  <c r="E10" i="7"/>
  <c r="C10" i="8" s="1"/>
  <c r="D10" i="7"/>
  <c r="B10" i="8" s="1"/>
  <c r="E9" i="7"/>
  <c r="C9" i="8" s="1"/>
  <c r="J2" i="7"/>
  <c r="K2" i="7" s="1"/>
  <c r="E11" i="7"/>
  <c r="C11" i="8" s="1"/>
  <c r="K16" i="9"/>
  <c r="F32" i="9"/>
  <c r="I18" i="9"/>
  <c r="F30" i="9"/>
  <c r="I16" i="9"/>
  <c r="J31" i="7"/>
  <c r="K31" i="7" s="1"/>
  <c r="E33" i="7"/>
  <c r="D40" i="7" s="1"/>
  <c r="B23" i="8" s="1"/>
  <c r="M30" i="7"/>
  <c r="N30" i="7" s="1"/>
  <c r="J32" i="7"/>
  <c r="K32" i="7" s="1"/>
  <c r="M31" i="7"/>
  <c r="N31" i="7" s="1"/>
  <c r="F31" i="9" l="1"/>
  <c r="F33" i="9" s="1"/>
  <c r="J17" i="9"/>
  <c r="J19" i="9" s="1"/>
  <c r="E8" i="9" s="1"/>
  <c r="C8" i="10" s="1"/>
  <c r="I17" i="9"/>
  <c r="I19" i="9" s="1"/>
  <c r="Q24" i="9"/>
  <c r="P26" i="9"/>
  <c r="B30" i="9" s="1"/>
  <c r="C30" i="9" s="1"/>
  <c r="K19" i="9"/>
  <c r="N33" i="7"/>
  <c r="D39" i="7" s="1"/>
  <c r="F23" i="8" s="1"/>
  <c r="E40" i="7"/>
  <c r="K33" i="7"/>
  <c r="D38" i="7" s="1"/>
  <c r="E38" i="7" s="1"/>
  <c r="C23" i="8"/>
  <c r="D23" i="8" s="1"/>
  <c r="E23" i="8" s="1"/>
  <c r="C25" i="8"/>
  <c r="D25" i="8" s="1"/>
  <c r="E25" i="8" s="1"/>
  <c r="C24" i="8"/>
  <c r="D24" i="8" s="1"/>
  <c r="E24" i="8" s="1"/>
  <c r="H2" i="9" l="1"/>
  <c r="E7" i="9" s="1"/>
  <c r="C7" i="10" s="1"/>
  <c r="B31" i="9"/>
  <c r="C31" i="9" s="1"/>
  <c r="B32" i="9"/>
  <c r="C32" i="9" s="1"/>
  <c r="D8" i="9"/>
  <c r="B8" i="10" s="1"/>
  <c r="D9" i="9"/>
  <c r="B9" i="10" s="1"/>
  <c r="E39" i="7"/>
  <c r="G30" i="9"/>
  <c r="H30" i="9" s="1"/>
  <c r="G31" i="9"/>
  <c r="H31" i="9" s="1"/>
  <c r="G32" i="9"/>
  <c r="H32" i="9" s="1"/>
  <c r="K23" i="8"/>
  <c r="L24" i="8" s="1"/>
  <c r="M24" i="8" s="1"/>
  <c r="G24" i="8"/>
  <c r="H24" i="8" s="1"/>
  <c r="I24" i="8" s="1"/>
  <c r="G25" i="8"/>
  <c r="H25" i="8" s="1"/>
  <c r="I25" i="8" s="1"/>
  <c r="G23" i="8"/>
  <c r="H23" i="8" s="1"/>
  <c r="I23" i="8" s="1"/>
  <c r="C33" i="9" l="1"/>
  <c r="D36" i="9" s="1"/>
  <c r="E36" i="9" s="1"/>
  <c r="H33" i="9"/>
  <c r="D37" i="9" s="1"/>
  <c r="E37" i="9" s="1"/>
  <c r="L25" i="8"/>
  <c r="M25" i="8" s="1"/>
  <c r="L23" i="8"/>
  <c r="M23" i="8" s="1"/>
  <c r="J23" i="8"/>
  <c r="J25" i="8"/>
  <c r="J24" i="8"/>
  <c r="D16" i="10" l="1"/>
  <c r="E18" i="10" s="1"/>
  <c r="F18" i="10" s="1"/>
  <c r="G18" i="10" s="1"/>
  <c r="N23" i="8"/>
  <c r="O23" i="8" s="1"/>
  <c r="N25" i="8"/>
  <c r="O25" i="8" s="1"/>
  <c r="N24" i="8"/>
  <c r="E17" i="10" l="1"/>
  <c r="F17" i="10" s="1"/>
  <c r="G17" i="10" s="1"/>
  <c r="H17" i="10" s="1"/>
  <c r="E16" i="10"/>
  <c r="F16" i="10" s="1"/>
  <c r="G16" i="10" s="1"/>
  <c r="H16" i="10" s="1"/>
  <c r="H18" i="10"/>
  <c r="P25" i="10"/>
  <c r="D55" i="10" s="1"/>
  <c r="L16" i="8"/>
  <c r="L30" i="8"/>
  <c r="M16" i="8"/>
  <c r="I30" i="8"/>
  <c r="N16" i="8"/>
  <c r="O18" i="8"/>
  <c r="L18" i="8"/>
  <c r="L32" i="8"/>
  <c r="M18" i="8"/>
  <c r="I32" i="8"/>
  <c r="O24" i="8"/>
  <c r="O17" i="8" s="1"/>
  <c r="O16" i="8"/>
  <c r="N18" i="8"/>
  <c r="J18" i="10" l="1"/>
  <c r="D56" i="10" s="1"/>
  <c r="Q25" i="10"/>
  <c r="D59" i="10" s="1"/>
  <c r="P23" i="10"/>
  <c r="P24" i="10"/>
  <c r="C55" i="10" s="1"/>
  <c r="K18" i="10"/>
  <c r="D65" i="10" s="1"/>
  <c r="F32" i="10"/>
  <c r="I18" i="10"/>
  <c r="D64" i="10" s="1"/>
  <c r="O19" i="8"/>
  <c r="N17" i="8"/>
  <c r="N19" i="8" s="1"/>
  <c r="L17" i="8"/>
  <c r="L19" i="8" s="1"/>
  <c r="L31" i="8"/>
  <c r="M17" i="8"/>
  <c r="M19" i="8" s="1"/>
  <c r="I31" i="8"/>
  <c r="I33" i="8" s="1"/>
  <c r="Q26" i="8"/>
  <c r="I2" i="8" s="1"/>
  <c r="F30" i="10" l="1"/>
  <c r="B55" i="10"/>
  <c r="I17" i="10"/>
  <c r="C64" i="10" s="1"/>
  <c r="Q24" i="10"/>
  <c r="C59" i="10" s="1"/>
  <c r="J17" i="10"/>
  <c r="C56" i="10" s="1"/>
  <c r="I16" i="10"/>
  <c r="B64" i="10" s="1"/>
  <c r="Q23" i="10"/>
  <c r="B59" i="10" s="1"/>
  <c r="F31" i="10"/>
  <c r="K17" i="10"/>
  <c r="C65" i="10" s="1"/>
  <c r="E11" i="8"/>
  <c r="C11" i="9" s="1"/>
  <c r="J2" i="8"/>
  <c r="K2" i="8" s="1"/>
  <c r="E10" i="8"/>
  <c r="C10" i="9" s="1"/>
  <c r="E9" i="8"/>
  <c r="C9" i="9" s="1"/>
  <c r="D10" i="8"/>
  <c r="B10" i="9" s="1"/>
  <c r="K16" i="10"/>
  <c r="B65" i="10" s="1"/>
  <c r="P26" i="10"/>
  <c r="B31" i="10" s="1"/>
  <c r="J16" i="10"/>
  <c r="J31" i="8"/>
  <c r="K31" i="8" s="1"/>
  <c r="J32" i="8"/>
  <c r="K32" i="8" s="1"/>
  <c r="J30" i="8"/>
  <c r="K30" i="8" s="1"/>
  <c r="D32" i="8"/>
  <c r="E32" i="8" s="1"/>
  <c r="D30" i="8"/>
  <c r="E30" i="8" s="1"/>
  <c r="D31" i="8"/>
  <c r="E31" i="8" s="1"/>
  <c r="L33" i="8"/>
  <c r="M31" i="8" s="1"/>
  <c r="N31" i="8" s="1"/>
  <c r="F33" i="10" l="1"/>
  <c r="G31" i="10" s="1"/>
  <c r="C48" i="10" s="1"/>
  <c r="J19" i="10"/>
  <c r="E8" i="10" s="1"/>
  <c r="B56" i="10"/>
  <c r="I19" i="10"/>
  <c r="D8" i="10" s="1"/>
  <c r="K19" i="10"/>
  <c r="D9" i="10" s="1"/>
  <c r="B30" i="10"/>
  <c r="C30" i="10" s="1"/>
  <c r="H2" i="10"/>
  <c r="B32" i="10"/>
  <c r="C31" i="10"/>
  <c r="C47" i="10"/>
  <c r="K33" i="8"/>
  <c r="D38" i="8" s="1"/>
  <c r="E38" i="8" s="1"/>
  <c r="M32" i="8"/>
  <c r="N32" i="8" s="1"/>
  <c r="M30" i="8"/>
  <c r="N30" i="8" s="1"/>
  <c r="E33" i="8"/>
  <c r="D40" i="8" s="1"/>
  <c r="G30" i="10" l="1"/>
  <c r="B48" i="10" s="1"/>
  <c r="H31" i="10"/>
  <c r="G32" i="10"/>
  <c r="D48" i="10" s="1"/>
  <c r="B47" i="10"/>
  <c r="E7" i="10"/>
  <c r="D47" i="10"/>
  <c r="C32" i="10"/>
  <c r="C33" i="10" s="1"/>
  <c r="D36" i="10" s="1"/>
  <c r="E36" i="10" s="1"/>
  <c r="N33" i="8"/>
  <c r="D39" i="8" s="1"/>
  <c r="E39" i="8" s="1"/>
  <c r="K23" i="9"/>
  <c r="L23" i="9" s="1"/>
  <c r="M23" i="9" s="1"/>
  <c r="E40" i="8"/>
  <c r="B23" i="9"/>
  <c r="H30" i="10" l="1"/>
  <c r="H32" i="10"/>
  <c r="E48" i="10"/>
  <c r="E47" i="10"/>
  <c r="F23" i="9"/>
  <c r="G23" i="9" s="1"/>
  <c r="H23" i="9" s="1"/>
  <c r="L24" i="9"/>
  <c r="M24" i="9" s="1"/>
  <c r="L25" i="9"/>
  <c r="M25" i="9" s="1"/>
  <c r="C23" i="9"/>
  <c r="D23" i="9" s="1"/>
  <c r="E23" i="9" s="1"/>
  <c r="C24" i="9"/>
  <c r="D24" i="9" s="1"/>
  <c r="E24" i="9" s="1"/>
  <c r="C25" i="9"/>
  <c r="D25" i="9" s="1"/>
  <c r="E25" i="9" s="1"/>
  <c r="H33" i="10" l="1"/>
  <c r="D37" i="10" s="1"/>
  <c r="E37" i="10" s="1"/>
  <c r="G25" i="9"/>
  <c r="H25" i="9" s="1"/>
  <c r="I25" i="9" s="1"/>
  <c r="J25" i="9" s="1"/>
  <c r="G24" i="9"/>
  <c r="H24" i="9" s="1"/>
  <c r="I24" i="9" s="1"/>
  <c r="J24" i="9" s="1"/>
  <c r="I23" i="9"/>
  <c r="J23" i="9" s="1"/>
  <c r="N24" i="9" l="1"/>
  <c r="N23" i="9"/>
  <c r="N25" i="9"/>
  <c r="O25" i="9" s="1"/>
  <c r="I32" i="9" s="1"/>
  <c r="N18" i="9" l="1"/>
  <c r="O24" i="9"/>
  <c r="O17" i="9" s="1"/>
  <c r="O23" i="9"/>
  <c r="O18" i="9"/>
  <c r="M18" i="9"/>
  <c r="L18" i="9"/>
  <c r="L32" i="9"/>
  <c r="Q26" i="9" l="1"/>
  <c r="I2" i="9" s="1"/>
  <c r="M16" i="9"/>
  <c r="L16" i="9"/>
  <c r="L30" i="9"/>
  <c r="I30" i="9"/>
  <c r="N16" i="9"/>
  <c r="L17" i="9"/>
  <c r="L31" i="9"/>
  <c r="M17" i="9"/>
  <c r="I31" i="9"/>
  <c r="N17" i="9"/>
  <c r="O16" i="9"/>
  <c r="O19" i="9" s="1"/>
  <c r="J2" i="9" l="1"/>
  <c r="K2" i="9" s="1"/>
  <c r="E11" i="9"/>
  <c r="C11" i="10" s="1"/>
  <c r="L19" i="9"/>
  <c r="N19" i="9"/>
  <c r="M19" i="9"/>
  <c r="I33" i="9"/>
  <c r="J30" i="9" s="1"/>
  <c r="K30" i="9" s="1"/>
  <c r="D31" i="9"/>
  <c r="E31" i="9" s="1"/>
  <c r="D32" i="9"/>
  <c r="E32" i="9" s="1"/>
  <c r="L33" i="9"/>
  <c r="M30" i="9" s="1"/>
  <c r="N30" i="9" s="1"/>
  <c r="D30" i="9"/>
  <c r="E30" i="9" s="1"/>
  <c r="E10" i="9" l="1"/>
  <c r="C10" i="10" s="1"/>
  <c r="D10" i="9"/>
  <c r="B10" i="10" s="1"/>
  <c r="E9" i="9"/>
  <c r="C9" i="10" s="1"/>
  <c r="E33" i="9"/>
  <c r="D40" i="9" s="1"/>
  <c r="E40" i="9" s="1"/>
  <c r="M31" i="9"/>
  <c r="N31" i="9" s="1"/>
  <c r="M32" i="9"/>
  <c r="N32" i="9" s="1"/>
  <c r="J31" i="9"/>
  <c r="K31" i="9" s="1"/>
  <c r="J32" i="9"/>
  <c r="K32" i="9" s="1"/>
  <c r="K33" i="9" l="1"/>
  <c r="D38" i="9" s="1"/>
  <c r="E38" i="9" s="1"/>
  <c r="N33" i="9"/>
  <c r="D39" i="9" s="1"/>
  <c r="E39" i="9" s="1"/>
  <c r="B23" i="10"/>
  <c r="C25" i="10" s="1"/>
  <c r="D25" i="10" s="1"/>
  <c r="E25" i="10" s="1"/>
  <c r="F23" i="10" l="1"/>
  <c r="G24" i="10" s="1"/>
  <c r="H24" i="10" s="1"/>
  <c r="K23" i="10"/>
  <c r="L23" i="10" s="1"/>
  <c r="M23" i="10" s="1"/>
  <c r="C24" i="10"/>
  <c r="D24" i="10" s="1"/>
  <c r="E24" i="10" s="1"/>
  <c r="C23" i="10"/>
  <c r="D23" i="10" s="1"/>
  <c r="E23" i="10" s="1"/>
  <c r="G25" i="10" l="1"/>
  <c r="H25" i="10" s="1"/>
  <c r="I25" i="10" s="1"/>
  <c r="J25" i="10" s="1"/>
  <c r="G23" i="10"/>
  <c r="H23" i="10" s="1"/>
  <c r="I23" i="10" s="1"/>
  <c r="J23" i="10" s="1"/>
  <c r="N23" i="10" s="1"/>
  <c r="L25" i="10"/>
  <c r="M25" i="10" s="1"/>
  <c r="L24" i="10"/>
  <c r="M24" i="10" s="1"/>
  <c r="I24" i="10"/>
  <c r="J24" i="10" s="1"/>
  <c r="N24" i="10" l="1"/>
  <c r="O24" i="10" s="1"/>
  <c r="I31" i="10" s="1"/>
  <c r="N25" i="10"/>
  <c r="O23" i="10"/>
  <c r="I30" i="10" s="1"/>
  <c r="O16" i="10" l="1"/>
  <c r="N16" i="10"/>
  <c r="B57" i="10" s="1"/>
  <c r="L31" i="10"/>
  <c r="L17" i="10"/>
  <c r="C58" i="10" s="1"/>
  <c r="M17" i="10"/>
  <c r="C66" i="10" s="1"/>
  <c r="O25" i="10"/>
  <c r="O18" i="10" s="1"/>
  <c r="L16" i="10"/>
  <c r="B58" i="10" s="1"/>
  <c r="L30" i="10"/>
  <c r="M16" i="10"/>
  <c r="B66" i="10" s="1"/>
  <c r="N17" i="10"/>
  <c r="C57" i="10" s="1"/>
  <c r="O17" i="10"/>
  <c r="O19" i="10" l="1"/>
  <c r="Q26" i="10"/>
  <c r="D30" i="10" s="1"/>
  <c r="E30" i="10" s="1"/>
  <c r="L32" i="10"/>
  <c r="L18" i="10"/>
  <c r="M18" i="10"/>
  <c r="N18" i="10"/>
  <c r="I32" i="10"/>
  <c r="M19" i="10" l="1"/>
  <c r="D10" i="10" s="1"/>
  <c r="D66" i="10"/>
  <c r="L19" i="10"/>
  <c r="E10" i="10" s="1"/>
  <c r="D58" i="10"/>
  <c r="N19" i="10"/>
  <c r="E9" i="10" s="1"/>
  <c r="D57" i="10"/>
  <c r="D32" i="10"/>
  <c r="E32" i="10" s="1"/>
  <c r="I2" i="10"/>
  <c r="D31" i="10"/>
  <c r="B51" i="10"/>
  <c r="I33" i="10"/>
  <c r="L33" i="10"/>
  <c r="D51" i="10" l="1"/>
  <c r="E11" i="10"/>
  <c r="J2" i="10"/>
  <c r="K2" i="10" s="1"/>
  <c r="C51" i="10"/>
  <c r="E31" i="10"/>
  <c r="E33" i="10" s="1"/>
  <c r="D40" i="10" s="1"/>
  <c r="E40" i="10" s="1"/>
  <c r="M31" i="10"/>
  <c r="M30" i="10"/>
  <c r="M32" i="10"/>
  <c r="J30" i="10"/>
  <c r="J31" i="10"/>
  <c r="J32" i="10"/>
  <c r="E51" i="10" l="1"/>
  <c r="K30" i="10"/>
  <c r="B49" i="10"/>
  <c r="N32" i="10"/>
  <c r="D50" i="10"/>
  <c r="K32" i="10"/>
  <c r="D49" i="10"/>
  <c r="N30" i="10"/>
  <c r="B50" i="10"/>
  <c r="K31" i="10"/>
  <c r="C49" i="10"/>
  <c r="N31" i="10"/>
  <c r="C50" i="10"/>
  <c r="E49" i="10" l="1"/>
  <c r="E50" i="10"/>
  <c r="N33" i="10"/>
  <c r="D39" i="10" s="1"/>
  <c r="E39" i="10" s="1"/>
  <c r="K33" i="10"/>
  <c r="D38" i="10" s="1"/>
  <c r="E38" i="10" s="1"/>
</calcChain>
</file>

<file path=xl/sharedStrings.xml><?xml version="1.0" encoding="utf-8"?>
<sst xmlns="http://schemas.openxmlformats.org/spreadsheetml/2006/main" count="693" uniqueCount="88">
  <si>
    <t>L</t>
  </si>
  <si>
    <t>V</t>
  </si>
  <si>
    <t>Fl</t>
  </si>
  <si>
    <t>Fv</t>
  </si>
  <si>
    <t>Wl</t>
  </si>
  <si>
    <t>Wv</t>
  </si>
  <si>
    <t>Vj-Vj+1</t>
  </si>
  <si>
    <t>bj</t>
  </si>
  <si>
    <t>Bj</t>
  </si>
  <si>
    <t>WjL</t>
  </si>
  <si>
    <t>WjV</t>
  </si>
  <si>
    <t>Компонент</t>
  </si>
  <si>
    <t>Xi</t>
  </si>
  <si>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</rPr>
      <t>i</t>
    </r>
  </si>
  <si>
    <t>№ тарелки</t>
  </si>
  <si>
    <t>L0/D</t>
  </si>
  <si>
    <t>Расчет укрепляющей секции</t>
  </si>
  <si>
    <t>K1i=K1b*alphai</t>
  </si>
  <si>
    <t>K1b</t>
  </si>
  <si>
    <t>A1i=L1/(K1b*V1)</t>
  </si>
  <si>
    <t>l1i/di=A1i*(v1i/di)</t>
  </si>
  <si>
    <t>v1i/di=L0/D+1</t>
  </si>
  <si>
    <t>v2i/di=l1i/di+1</t>
  </si>
  <si>
    <t>Расчет исчерпывающей секции</t>
  </si>
  <si>
    <t>K4i=K4b*alphai</t>
  </si>
  <si>
    <t>K4b</t>
  </si>
  <si>
    <t>S4i=(K4i*V4)/B</t>
  </si>
  <si>
    <t>F, моль / ч</t>
  </si>
  <si>
    <t>D, моль / ч</t>
  </si>
  <si>
    <t>L0, моль / ч</t>
  </si>
  <si>
    <t>B, моль / ч</t>
  </si>
  <si>
    <t>l3i/bi=S4i+1</t>
  </si>
  <si>
    <t>K3b</t>
  </si>
  <si>
    <t>K3i=K3b*alphai</t>
  </si>
  <si>
    <t>S3i=K3i*V3/L3</t>
  </si>
  <si>
    <t>v3i/bi=S3i*l3i/bi</t>
  </si>
  <si>
    <t>l2i/bi=v3i/bi+1</t>
  </si>
  <si>
    <t>K2b</t>
  </si>
  <si>
    <t>K2i=K2b*alphai</t>
  </si>
  <si>
    <t>S2i=K2i*V2/L2</t>
  </si>
  <si>
    <t>v2i/bi=S2i*l2i/bi</t>
  </si>
  <si>
    <t>bi/di=(v2i/di)/(v2i/bi)</t>
  </si>
  <si>
    <t>di=F*Xi/(1+l1i/di)</t>
  </si>
  <si>
    <t>Расчет составов</t>
  </si>
  <si>
    <t>bi</t>
  </si>
  <si>
    <t>XDi=di/Sum(di)</t>
  </si>
  <si>
    <t>xBi=bi/Sum(bi)</t>
  </si>
  <si>
    <t>alphai * xBi</t>
  </si>
  <si>
    <t>alphai * XDi</t>
  </si>
  <si>
    <t>(l1i/di)*di</t>
  </si>
  <si>
    <t>x1i=(l1i/di)*di / Sum((l1i/di)*di)</t>
  </si>
  <si>
    <t>alphai*x1i</t>
  </si>
  <si>
    <t>(l2i/bi)*bi</t>
  </si>
  <si>
    <t>x2i=(l2i/bi)*bi / Sum((l2i/bi)*bi)</t>
  </si>
  <si>
    <t>alphai * x2i</t>
  </si>
  <si>
    <t>(l3i/bi)*bi</t>
  </si>
  <si>
    <t>x3i=(l3i/bi)*bi / Sum((l3i/bi)*bi)</t>
  </si>
  <si>
    <t>alphai * x3i</t>
  </si>
  <si>
    <t>Kjb</t>
  </si>
  <si>
    <t>Recalc</t>
  </si>
  <si>
    <t>Ex</t>
  </si>
  <si>
    <r>
      <t>Δ,</t>
    </r>
    <r>
      <rPr>
        <sz val="11"/>
        <color theme="1"/>
        <rFont val="Calibri"/>
        <family val="2"/>
      </rPr>
      <t xml:space="preserve"> %</t>
    </r>
  </si>
  <si>
    <t>l1i</t>
  </si>
  <si>
    <t>Recalc V</t>
  </si>
  <si>
    <t>Recalc L</t>
  </si>
  <si>
    <t>v1i</t>
  </si>
  <si>
    <t>v2i</t>
  </si>
  <si>
    <t>l3i</t>
  </si>
  <si>
    <t>v3i</t>
  </si>
  <si>
    <t>l2i</t>
  </si>
  <si>
    <t>Компонент 1</t>
  </si>
  <si>
    <t>Компонент 2</t>
  </si>
  <si>
    <t>Компонент 3</t>
  </si>
  <si>
    <t>№</t>
  </si>
  <si>
    <t>Recalc D</t>
  </si>
  <si>
    <t>Recalc B</t>
  </si>
  <si>
    <t>Recalc F</t>
  </si>
  <si>
    <t>Баланс</t>
  </si>
  <si>
    <t>Состав, мол. доли</t>
  </si>
  <si>
    <t>Мольный поток (жидкость), моль / ч</t>
  </si>
  <si>
    <t>Мольный поток (пар), моль / ч</t>
  </si>
  <si>
    <t>v4i</t>
  </si>
  <si>
    <t>t, °C</t>
  </si>
  <si>
    <t>Tray No</t>
  </si>
  <si>
    <t>a0</t>
  </si>
  <si>
    <t>a1</t>
  </si>
  <si>
    <t>a2</t>
  </si>
  <si>
    <t>Recalc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</si>
</sst>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"/>
    <numFmt numFmtId="166" formatCode="0.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1" xfId="0" applyNumberFormat="1" applyBorder="1"/>
    <xf numFmtId="0" fontId="2" fillId="0" borderId="0" xfId="0" applyFont="1"/>
    <xf numFmtId="2" fontId="1" fillId="0" borderId="1" xfId="0" applyNumberFormat="1" applyFont="1" applyBorder="1"/>
    <xf numFmtId="2" fontId="2" fillId="0" borderId="0" xfId="0" applyNumberFormat="1" applyFont="1"/>
    <xf numFmtId="0" fontId="0" fillId="2" borderId="3" xfId="0" applyFill="1" applyBorder="1" applyAlignment="1">
      <alignment horizontal="center" vertical="center"/>
    </xf>
    <xf numFmtId="164" fontId="0" fillId="0" borderId="0" xfId="0" applyNumberFormat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1" fillId="0" borderId="1" xfId="0" applyNumberFormat="1" applyFont="1" applyBorder="1"/>
    <xf numFmtId="166" fontId="1" fillId="0" borderId="1" xfId="0" applyNumberFormat="1" applyFont="1" applyBorder="1"/>
    <xf numFmtId="0" fontId="2" fillId="0" borderId="1" xfId="0" applyFont="1" applyFill="1" applyBorder="1"/>
    <xf numFmtId="2" fontId="0" fillId="0" borderId="1" xfId="0" applyNumberForma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Лист1!$B$2:$B$13</c:f>
              <c:numCache>
                <c:formatCode>0.00</c:formatCode>
                <c:ptCount val="12"/>
                <c:pt idx="0">
                  <c:v>1000</c:v>
                </c:pt>
                <c:pt idx="1">
                  <c:v>981.81818181818187</c:v>
                </c:pt>
                <c:pt idx="2">
                  <c:v>963.63636363636374</c:v>
                </c:pt>
                <c:pt idx="3">
                  <c:v>945.45454545454561</c:v>
                </c:pt>
                <c:pt idx="4">
                  <c:v>927.27272727272748</c:v>
                </c:pt>
                <c:pt idx="5">
                  <c:v>909.09090909090935</c:v>
                </c:pt>
                <c:pt idx="6">
                  <c:v>890.90909090909122</c:v>
                </c:pt>
                <c:pt idx="7">
                  <c:v>872.72727272727309</c:v>
                </c:pt>
                <c:pt idx="8">
                  <c:v>854.54545454545496</c:v>
                </c:pt>
                <c:pt idx="9">
                  <c:v>836.36363636363683</c:v>
                </c:pt>
                <c:pt idx="10">
                  <c:v>818.1818181818187</c:v>
                </c:pt>
                <c:pt idx="11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3-4661-AB45-63880700E643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Лист1!$C$2:$C$13</c:f>
              <c:numCache>
                <c:formatCode>0.00</c:formatCode>
                <c:ptCount val="12"/>
                <c:pt idx="0">
                  <c:v>699.99999999999966</c:v>
                </c:pt>
                <c:pt idx="1">
                  <c:v>699.99999999999966</c:v>
                </c:pt>
                <c:pt idx="2">
                  <c:v>1181.8181818181815</c:v>
                </c:pt>
                <c:pt idx="3">
                  <c:v>1163.6363636363635</c:v>
                </c:pt>
                <c:pt idx="4">
                  <c:v>1145.4545454545455</c:v>
                </c:pt>
                <c:pt idx="5">
                  <c:v>1127.2727272727275</c:v>
                </c:pt>
                <c:pt idx="6">
                  <c:v>109.09090909090935</c:v>
                </c:pt>
                <c:pt idx="7">
                  <c:v>90.909090909091219</c:v>
                </c:pt>
                <c:pt idx="8">
                  <c:v>72.727272727273089</c:v>
                </c:pt>
                <c:pt idx="9">
                  <c:v>54.545454545454959</c:v>
                </c:pt>
                <c:pt idx="10">
                  <c:v>36.363636363636829</c:v>
                </c:pt>
                <c:pt idx="11">
                  <c:v>18.181818181818699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D3-4661-AB45-63880700E643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Fl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Лист1!$D$2:$D$13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D3-4661-AB45-63880700E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0864"/>
        <c:axId val="48581440"/>
      </c:scatterChart>
      <c:valAx>
        <c:axId val="48580864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581440"/>
        <c:crosses val="autoZero"/>
        <c:crossBetween val="midCat"/>
        <c:majorUnit val="1"/>
      </c:valAx>
      <c:valAx>
        <c:axId val="485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58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Проверка_пример!$D$7:$D$11</c:f>
              <c:numCache>
                <c:formatCode>General</c:formatCode>
                <c:ptCount val="5"/>
                <c:pt idx="0">
                  <c:v>0</c:v>
                </c:pt>
                <c:pt idx="1">
                  <c:v>138.5970461688465</c:v>
                </c:pt>
                <c:pt idx="2" formatCode="0.00">
                  <c:v>100</c:v>
                </c:pt>
                <c:pt idx="3" formatCode="0.00">
                  <c:v>639.90321377402552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C-4342-9122-CF435FB8F99C}"/>
            </c:ext>
          </c:extLst>
        </c:ser>
        <c:ser>
          <c:idx val="1"/>
          <c:order val="1"/>
          <c:tx>
            <c:strRef>
              <c:f>Проверка_пример!$E$6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Проверка_пример!$E$7:$E$11</c:f>
              <c:numCache>
                <c:formatCode>General</c:formatCode>
                <c:ptCount val="5"/>
                <c:pt idx="0">
                  <c:v>69.298523084423252</c:v>
                </c:pt>
                <c:pt idx="1">
                  <c:v>30.701476915576741</c:v>
                </c:pt>
                <c:pt idx="2" formatCode="0.00">
                  <c:v>670.60469068960219</c:v>
                </c:pt>
                <c:pt idx="3" formatCode="0.00">
                  <c:v>256.32457532997796</c:v>
                </c:pt>
                <c:pt idx="4">
                  <c:v>30.701476915576741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BC-4342-9122-CF435FB8F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0192"/>
        <c:axId val="88879616"/>
      </c:scatterChart>
      <c:valAx>
        <c:axId val="88880192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8879616"/>
        <c:crosses val="autoZero"/>
        <c:crossBetween val="midCat"/>
      </c:valAx>
      <c:valAx>
        <c:axId val="88879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8880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Проверка_пример!$D$7:$D$11</c:f>
              <c:numCache>
                <c:formatCode>General</c:formatCode>
                <c:ptCount val="5"/>
                <c:pt idx="0">
                  <c:v>0</c:v>
                </c:pt>
                <c:pt idx="1">
                  <c:v>138.5970461688465</c:v>
                </c:pt>
                <c:pt idx="2" formatCode="0.00">
                  <c:v>100</c:v>
                </c:pt>
                <c:pt idx="3" formatCode="0.00">
                  <c:v>639.90321377402552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2-4CF4-BACD-692918FE94EF}"/>
            </c:ext>
          </c:extLst>
        </c:ser>
        <c:ser>
          <c:idx val="1"/>
          <c:order val="1"/>
          <c:tx>
            <c:strRef>
              <c:f>Проверка_пример!$E$6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Проверка_пример!$E$7:$E$11</c:f>
              <c:numCache>
                <c:formatCode>General</c:formatCode>
                <c:ptCount val="5"/>
                <c:pt idx="0">
                  <c:v>69.298523084423252</c:v>
                </c:pt>
                <c:pt idx="1">
                  <c:v>30.701476915576741</c:v>
                </c:pt>
                <c:pt idx="2" formatCode="0.00">
                  <c:v>670.60469068960219</c:v>
                </c:pt>
                <c:pt idx="3" formatCode="0.00">
                  <c:v>256.32457532997796</c:v>
                </c:pt>
                <c:pt idx="4">
                  <c:v>30.701476915576741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2-4CF4-BACD-692918FE9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57056"/>
        <c:axId val="154157632"/>
      </c:scatterChart>
      <c:valAx>
        <c:axId val="154157056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54157632"/>
        <c:crosses val="autoZero"/>
        <c:crossBetween val="midCat"/>
      </c:valAx>
      <c:valAx>
        <c:axId val="154157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4157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Проверка_пример!$D$7:$D$11</c:f>
              <c:numCache>
                <c:formatCode>General</c:formatCode>
                <c:ptCount val="5"/>
                <c:pt idx="0">
                  <c:v>0</c:v>
                </c:pt>
                <c:pt idx="1">
                  <c:v>138.5970461688465</c:v>
                </c:pt>
                <c:pt idx="2" formatCode="0.00">
                  <c:v>100</c:v>
                </c:pt>
                <c:pt idx="3" formatCode="0.00">
                  <c:v>639.90321377402552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A-4222-9C4F-10E6AD2F7FAC}"/>
            </c:ext>
          </c:extLst>
        </c:ser>
        <c:ser>
          <c:idx val="1"/>
          <c:order val="1"/>
          <c:tx>
            <c:strRef>
              <c:f>Проверка_пример!$E$6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Проверка_пример!$E$7:$E$11</c:f>
              <c:numCache>
                <c:formatCode>General</c:formatCode>
                <c:ptCount val="5"/>
                <c:pt idx="0">
                  <c:v>69.298523084423252</c:v>
                </c:pt>
                <c:pt idx="1">
                  <c:v>30.701476915576741</c:v>
                </c:pt>
                <c:pt idx="2" formatCode="0.00">
                  <c:v>670.60469068960219</c:v>
                </c:pt>
                <c:pt idx="3" formatCode="0.00">
                  <c:v>256.32457532997796</c:v>
                </c:pt>
                <c:pt idx="4">
                  <c:v>30.701476915576741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A-4222-9C4F-10E6AD2F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3504"/>
        <c:axId val="88876736"/>
      </c:scatterChart>
      <c:valAx>
        <c:axId val="41613504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8876736"/>
        <c:crosses val="autoZero"/>
        <c:crossBetween val="midCat"/>
      </c:valAx>
      <c:valAx>
        <c:axId val="88876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1613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Проверка_пример!$D$7:$D$11</c:f>
              <c:numCache>
                <c:formatCode>General</c:formatCode>
                <c:ptCount val="5"/>
                <c:pt idx="0">
                  <c:v>0</c:v>
                </c:pt>
                <c:pt idx="1">
                  <c:v>138.5970461688465</c:v>
                </c:pt>
                <c:pt idx="2" formatCode="0.00">
                  <c:v>100</c:v>
                </c:pt>
                <c:pt idx="3" formatCode="0.00">
                  <c:v>639.90321377402552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4-4C66-9C18-15CF3E93214B}"/>
            </c:ext>
          </c:extLst>
        </c:ser>
        <c:ser>
          <c:idx val="1"/>
          <c:order val="1"/>
          <c:tx>
            <c:strRef>
              <c:f>Проверка_пример!$E$6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Проверка_пример!$E$7:$E$11</c:f>
              <c:numCache>
                <c:formatCode>General</c:formatCode>
                <c:ptCount val="5"/>
                <c:pt idx="0">
                  <c:v>69.298523084423252</c:v>
                </c:pt>
                <c:pt idx="1">
                  <c:v>30.701476915576741</c:v>
                </c:pt>
                <c:pt idx="2" formatCode="0.00">
                  <c:v>670.60469068960219</c:v>
                </c:pt>
                <c:pt idx="3" formatCode="0.00">
                  <c:v>256.32457532997796</c:v>
                </c:pt>
                <c:pt idx="4">
                  <c:v>30.701476915576741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4-4C66-9C18-15CF3E932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8896"/>
        <c:axId val="41609472"/>
      </c:scatterChart>
      <c:valAx>
        <c:axId val="41608896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1609472"/>
        <c:crosses val="autoZero"/>
        <c:crossBetween val="midCat"/>
      </c:valAx>
      <c:valAx>
        <c:axId val="416094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1608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Проверка_пример!$D$7:$D$11</c:f>
              <c:numCache>
                <c:formatCode>General</c:formatCode>
                <c:ptCount val="5"/>
                <c:pt idx="0">
                  <c:v>0</c:v>
                </c:pt>
                <c:pt idx="1">
                  <c:v>138.5970461688465</c:v>
                </c:pt>
                <c:pt idx="2" formatCode="0.00">
                  <c:v>100</c:v>
                </c:pt>
                <c:pt idx="3" formatCode="0.00">
                  <c:v>639.90321377402552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C-4D74-93EA-1ED41F7C0803}"/>
            </c:ext>
          </c:extLst>
        </c:ser>
        <c:ser>
          <c:idx val="1"/>
          <c:order val="1"/>
          <c:tx>
            <c:strRef>
              <c:f>Проверка_пример!$E$6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Проверка_пример!$E$7:$E$11</c:f>
              <c:numCache>
                <c:formatCode>General</c:formatCode>
                <c:ptCount val="5"/>
                <c:pt idx="0">
                  <c:v>69.298523084423252</c:v>
                </c:pt>
                <c:pt idx="1">
                  <c:v>30.701476915576741</c:v>
                </c:pt>
                <c:pt idx="2" formatCode="0.00">
                  <c:v>670.60469068960219</c:v>
                </c:pt>
                <c:pt idx="3" formatCode="0.00">
                  <c:v>256.32457532997796</c:v>
                </c:pt>
                <c:pt idx="4">
                  <c:v>30.701476915576741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7C-4D74-93EA-1ED41F7C0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4656"/>
        <c:axId val="174748160"/>
      </c:scatterChart>
      <c:valAx>
        <c:axId val="41614656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74748160"/>
        <c:crosses val="autoZero"/>
        <c:crossBetween val="midCat"/>
      </c:valAx>
      <c:valAx>
        <c:axId val="174748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1614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Проверка_пример!$D$7:$D$11</c:f>
              <c:numCache>
                <c:formatCode>General</c:formatCode>
                <c:ptCount val="5"/>
                <c:pt idx="0">
                  <c:v>0</c:v>
                </c:pt>
                <c:pt idx="1">
                  <c:v>138.5970461688465</c:v>
                </c:pt>
                <c:pt idx="2" formatCode="0.00">
                  <c:v>100</c:v>
                </c:pt>
                <c:pt idx="3" formatCode="0.00">
                  <c:v>639.90321377402552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6-4B38-8F28-2CCB79346E5E}"/>
            </c:ext>
          </c:extLst>
        </c:ser>
        <c:ser>
          <c:idx val="1"/>
          <c:order val="1"/>
          <c:tx>
            <c:strRef>
              <c:f>Проверка_пример!$E$6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Проверка_пример!$E$7:$E$11</c:f>
              <c:numCache>
                <c:formatCode>General</c:formatCode>
                <c:ptCount val="5"/>
                <c:pt idx="0">
                  <c:v>69.298523084423252</c:v>
                </c:pt>
                <c:pt idx="1">
                  <c:v>30.701476915576741</c:v>
                </c:pt>
                <c:pt idx="2" formatCode="0.00">
                  <c:v>670.60469068960219</c:v>
                </c:pt>
                <c:pt idx="3" formatCode="0.00">
                  <c:v>256.32457532997796</c:v>
                </c:pt>
                <c:pt idx="4">
                  <c:v>30.701476915576741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C6-4B38-8F28-2CCB79346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4080"/>
        <c:axId val="51094656"/>
      </c:scatterChart>
      <c:valAx>
        <c:axId val="51094080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51094656"/>
        <c:crosses val="autoZero"/>
        <c:crossBetween val="midCat"/>
      </c:valAx>
      <c:valAx>
        <c:axId val="51094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1094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Проверка_пример!$D$7:$D$11</c:f>
              <c:numCache>
                <c:formatCode>General</c:formatCode>
                <c:ptCount val="5"/>
                <c:pt idx="0">
                  <c:v>0</c:v>
                </c:pt>
                <c:pt idx="1">
                  <c:v>138.5970461688465</c:v>
                </c:pt>
                <c:pt idx="2" formatCode="0.00">
                  <c:v>100</c:v>
                </c:pt>
                <c:pt idx="3" formatCode="0.00">
                  <c:v>639.90321377402552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3-4EFB-B12D-E467CC54C56E}"/>
            </c:ext>
          </c:extLst>
        </c:ser>
        <c:ser>
          <c:idx val="1"/>
          <c:order val="1"/>
          <c:tx>
            <c:strRef>
              <c:f>Проверка_пример!$E$6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Проверка_пример!$E$7:$E$11</c:f>
              <c:numCache>
                <c:formatCode>General</c:formatCode>
                <c:ptCount val="5"/>
                <c:pt idx="0">
                  <c:v>69.298523084423252</c:v>
                </c:pt>
                <c:pt idx="1">
                  <c:v>30.701476915576741</c:v>
                </c:pt>
                <c:pt idx="2" formatCode="0.00">
                  <c:v>670.60469068960219</c:v>
                </c:pt>
                <c:pt idx="3" formatCode="0.00">
                  <c:v>256.32457532997796</c:v>
                </c:pt>
                <c:pt idx="4">
                  <c:v>30.701476915576741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23-4EFB-B12D-E467CC54C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8688"/>
        <c:axId val="51099264"/>
      </c:scatterChart>
      <c:valAx>
        <c:axId val="51098688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51099264"/>
        <c:crosses val="autoZero"/>
        <c:crossBetween val="midCat"/>
      </c:valAx>
      <c:valAx>
        <c:axId val="51099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1098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Проверка_пример!$D$7:$D$11</c:f>
              <c:numCache>
                <c:formatCode>General</c:formatCode>
                <c:ptCount val="5"/>
                <c:pt idx="0">
                  <c:v>0</c:v>
                </c:pt>
                <c:pt idx="1">
                  <c:v>138.5970461688465</c:v>
                </c:pt>
                <c:pt idx="2" formatCode="0.00">
                  <c:v>100</c:v>
                </c:pt>
                <c:pt idx="3" formatCode="0.00">
                  <c:v>639.90321377402552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A5-4024-A456-3BB79B9F971B}"/>
            </c:ext>
          </c:extLst>
        </c:ser>
        <c:ser>
          <c:idx val="1"/>
          <c:order val="1"/>
          <c:tx>
            <c:strRef>
              <c:f>Проверка_пример!$E$6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Проверка_пример!$E$7:$E$11</c:f>
              <c:numCache>
                <c:formatCode>General</c:formatCode>
                <c:ptCount val="5"/>
                <c:pt idx="0">
                  <c:v>69.298523084423252</c:v>
                </c:pt>
                <c:pt idx="1">
                  <c:v>30.701476915576741</c:v>
                </c:pt>
                <c:pt idx="2" formatCode="0.00">
                  <c:v>670.60469068960219</c:v>
                </c:pt>
                <c:pt idx="3" formatCode="0.00">
                  <c:v>256.32457532997796</c:v>
                </c:pt>
                <c:pt idx="4">
                  <c:v>30.701476915576741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A5-4024-A456-3BB79B9F9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0768"/>
        <c:axId val="51161344"/>
      </c:scatterChart>
      <c:valAx>
        <c:axId val="51160768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51161344"/>
        <c:crosses val="autoZero"/>
        <c:crossBetween val="midCat"/>
      </c:valAx>
      <c:valAx>
        <c:axId val="51161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1160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18817723542135E-2"/>
          <c:y val="3.337848439211067E-2"/>
          <c:w val="0.87113338105464089"/>
          <c:h val="0.80024917513702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Лист10!$B$46</c:f>
              <c:strCache>
                <c:ptCount val="1"/>
                <c:pt idx="0">
                  <c:v>Компонент 1</c:v>
                </c:pt>
              </c:strCache>
            </c:strRef>
          </c:tx>
          <c:marker>
            <c:symbol val="none"/>
          </c:marker>
          <c:xVal>
            <c:numRef>
              <c:f>Лист10!$A$47:$A$51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Лист10!$B$47:$B$51</c:f>
              <c:numCache>
                <c:formatCode>General</c:formatCode>
                <c:ptCount val="5"/>
                <c:pt idx="0">
                  <c:v>0.26668921268243578</c:v>
                </c:pt>
                <c:pt idx="1">
                  <c:v>0.46876077658545551</c:v>
                </c:pt>
                <c:pt idx="2">
                  <c:v>0.20394495133662385</c:v>
                </c:pt>
                <c:pt idx="3">
                  <c:v>0.3340358242852009</c:v>
                </c:pt>
                <c:pt idx="4">
                  <c:v>0.46876077658545545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06-40CA-B413-6C07B89771C5}"/>
            </c:ext>
          </c:extLst>
        </c:ser>
        <c:ser>
          <c:idx val="1"/>
          <c:order val="1"/>
          <c:tx>
            <c:strRef>
              <c:f>Лист10!$C$46</c:f>
              <c:strCache>
                <c:ptCount val="1"/>
                <c:pt idx="0">
                  <c:v>Компонент 2</c:v>
                </c:pt>
              </c:strCache>
            </c:strRef>
          </c:tx>
          <c:marker>
            <c:symbol val="none"/>
          </c:marker>
          <c:xVal>
            <c:numRef>
              <c:f>Лист10!$A$47:$A$51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Лист10!$C$47:$C$51</c:f>
              <c:numCache>
                <c:formatCode>General</c:formatCode>
                <c:ptCount val="5"/>
                <c:pt idx="0">
                  <c:v>0.34678659407447177</c:v>
                </c:pt>
                <c:pt idx="1">
                  <c:v>0.30477414424209426</c:v>
                </c:pt>
                <c:pt idx="2">
                  <c:v>0.3294876981423453</c:v>
                </c:pt>
                <c:pt idx="3">
                  <c:v>0.33278464304934041</c:v>
                </c:pt>
                <c:pt idx="4">
                  <c:v>0.30477414424209426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06-40CA-B413-6C07B89771C5}"/>
            </c:ext>
          </c:extLst>
        </c:ser>
        <c:ser>
          <c:idx val="2"/>
          <c:order val="2"/>
          <c:tx>
            <c:strRef>
              <c:f>Лист10!$D$46</c:f>
              <c:strCache>
                <c:ptCount val="1"/>
                <c:pt idx="0">
                  <c:v>Компонент 3</c:v>
                </c:pt>
              </c:strCache>
            </c:strRef>
          </c:tx>
          <c:marker>
            <c:symbol val="none"/>
          </c:marker>
          <c:xVal>
            <c:numRef>
              <c:f>Лист10!$A$47:$A$51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Лист10!$D$47:$D$51</c:f>
              <c:numCache>
                <c:formatCode>General</c:formatCode>
                <c:ptCount val="5"/>
                <c:pt idx="0">
                  <c:v>0.3865241932430924</c:v>
                </c:pt>
                <c:pt idx="1">
                  <c:v>0.22646507917245018</c:v>
                </c:pt>
                <c:pt idx="2">
                  <c:v>0.46656735052103077</c:v>
                </c:pt>
                <c:pt idx="3">
                  <c:v>0.33317953266545869</c:v>
                </c:pt>
                <c:pt idx="4">
                  <c:v>0.22646507917245018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06-40CA-B413-6C07B8977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28864"/>
        <c:axId val="154028288"/>
      </c:scatterChart>
      <c:valAx>
        <c:axId val="154028864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 тарелки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028288"/>
        <c:crosses val="autoZero"/>
        <c:crossBetween val="midCat"/>
        <c:majorUnit val="1"/>
      </c:valAx>
      <c:valAx>
        <c:axId val="154028288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Мольная доля</a:t>
                </a:r>
              </a:p>
              <a:p>
                <a:pPr>
                  <a:defRPr/>
                </a:pPr>
                <a:r>
                  <a:rPr lang="ru-RU"/>
                  <a:t>(жидкость)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02886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3386046441164551"/>
          <c:y val="0.93661657755605732"/>
          <c:w val="0.54581745844329566"/>
          <c:h val="5.43642577842966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Проверка_пример!$D$6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Лист10!$A$7:$A$11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Лист10!$D$7:$D$11</c:f>
              <c:numCache>
                <c:formatCode>General</c:formatCode>
                <c:ptCount val="5"/>
                <c:pt idx="0">
                  <c:v>0</c:v>
                </c:pt>
                <c:pt idx="1">
                  <c:v>134.36900666598615</c:v>
                </c:pt>
                <c:pt idx="2" formatCode="0.00">
                  <c:v>100</c:v>
                </c:pt>
                <c:pt idx="3" formatCode="0.00">
                  <c:v>235.78740492280505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6-4870-89F9-59CD719C989F}"/>
            </c:ext>
          </c:extLst>
        </c:ser>
        <c:ser>
          <c:idx val="1"/>
          <c:order val="1"/>
          <c:tx>
            <c:strRef>
              <c:f>Лист10!$E$6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Лист10!$A$7:$A$11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Лист10!$E$7:$E$11</c:f>
              <c:numCache>
                <c:formatCode>General</c:formatCode>
                <c:ptCount val="5"/>
                <c:pt idx="0">
                  <c:v>67.184503332993074</c:v>
                </c:pt>
                <c:pt idx="1">
                  <c:v>32.815496667006926</c:v>
                </c:pt>
                <c:pt idx="2" formatCode="0.00">
                  <c:v>268.60290158981201</c:v>
                </c:pt>
                <c:pt idx="3" formatCode="0.00">
                  <c:v>98.461950407675232</c:v>
                </c:pt>
                <c:pt idx="4" formatCode="0.00">
                  <c:v>32.815496667006926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6-4870-89F9-59CD719C9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3328"/>
        <c:axId val="86284480"/>
      </c:scatterChart>
      <c:valAx>
        <c:axId val="86283328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6284480"/>
        <c:crosses val="autoZero"/>
        <c:crossBetween val="midCat"/>
      </c:valAx>
      <c:valAx>
        <c:axId val="86284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6283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18817723542135E-2"/>
          <c:y val="3.337848439211067E-2"/>
          <c:w val="0.87113338105464089"/>
          <c:h val="0.80024917513702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Лист10!$B$46</c:f>
              <c:strCache>
                <c:ptCount val="1"/>
                <c:pt idx="0">
                  <c:v>Компонент 1</c:v>
                </c:pt>
              </c:strCache>
            </c:strRef>
          </c:tx>
          <c:marker>
            <c:symbol val="none"/>
          </c:marker>
          <c:xVal>
            <c:numRef>
              <c:f>Лист10!$A$55:$A$59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Лист10!$B$55:$B$59</c:f>
              <c:numCache>
                <c:formatCode>0.00</c:formatCode>
                <c:ptCount val="5"/>
                <c:pt idx="0">
                  <c:v>17.917382298336406</c:v>
                </c:pt>
                <c:pt idx="1">
                  <c:v>15.382617701663593</c:v>
                </c:pt>
                <c:pt idx="2">
                  <c:v>54.780205693610178</c:v>
                </c:pt>
                <c:pt idx="3">
                  <c:v>32.88981876515637</c:v>
                </c:pt>
                <c:pt idx="4">
                  <c:v>15.382617701663591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1B-4440-A1AC-8572DEF38482}"/>
            </c:ext>
          </c:extLst>
        </c:ser>
        <c:ser>
          <c:idx val="1"/>
          <c:order val="1"/>
          <c:tx>
            <c:strRef>
              <c:f>Лист10!$C$46</c:f>
              <c:strCache>
                <c:ptCount val="1"/>
                <c:pt idx="0">
                  <c:v>Компонент 2</c:v>
                </c:pt>
              </c:strCache>
            </c:strRef>
          </c:tx>
          <c:marker>
            <c:symbol val="none"/>
          </c:marker>
          <c:xVal>
            <c:numRef>
              <c:f>Лист10!$A$55:$A$59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Лист10!$C$55:$C$59</c:f>
              <c:numCache>
                <c:formatCode>0.00</c:formatCode>
                <c:ptCount val="5"/>
                <c:pt idx="0">
                  <c:v>23.298685085433664</c:v>
                </c:pt>
                <c:pt idx="1">
                  <c:v>10.001314914566333</c:v>
                </c:pt>
                <c:pt idx="2">
                  <c:v>88.501351759182057</c:v>
                </c:pt>
                <c:pt idx="3">
                  <c:v>32.76662502036006</c:v>
                </c:pt>
                <c:pt idx="4">
                  <c:v>10.001314914566333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1B-4440-A1AC-8572DEF38482}"/>
            </c:ext>
          </c:extLst>
        </c:ser>
        <c:ser>
          <c:idx val="2"/>
          <c:order val="2"/>
          <c:tx>
            <c:strRef>
              <c:f>Лист10!$D$46</c:f>
              <c:strCache>
                <c:ptCount val="1"/>
                <c:pt idx="0">
                  <c:v>Компонент 3</c:v>
                </c:pt>
              </c:strCache>
            </c:strRef>
          </c:tx>
          <c:marker>
            <c:symbol val="none"/>
          </c:marker>
          <c:xVal>
            <c:numRef>
              <c:f>Лист10!$A$55:$A$59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Лист10!$D$55:$D$59</c:f>
              <c:numCache>
                <c:formatCode>0.00</c:formatCode>
                <c:ptCount val="5"/>
                <c:pt idx="0">
                  <c:v>25.968435949223</c:v>
                </c:pt>
                <c:pt idx="1">
                  <c:v>7.4315640507769984</c:v>
                </c:pt>
                <c:pt idx="2">
                  <c:v>125.32134413701975</c:v>
                </c:pt>
                <c:pt idx="3">
                  <c:v>32.805506622158802</c:v>
                </c:pt>
                <c:pt idx="4">
                  <c:v>7.4315640507769984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1B-4440-A1AC-8572DEF38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10208"/>
        <c:axId val="146768448"/>
      </c:scatterChart>
      <c:valAx>
        <c:axId val="177710208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 тарелки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768448"/>
        <c:crosses val="autoZero"/>
        <c:crossBetween val="midCat"/>
        <c:majorUnit val="1"/>
      </c:valAx>
      <c:valAx>
        <c:axId val="1467684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Мольнаый</a:t>
                </a:r>
                <a:r>
                  <a:rPr lang="ru-RU" baseline="0"/>
                  <a:t> поток, моль / ч </a:t>
                </a:r>
                <a:r>
                  <a:rPr lang="ru-RU"/>
                  <a:t>(жидкость)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7771020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3386046441164551"/>
          <c:y val="0.93661657755605732"/>
          <c:w val="0.54493359713310563"/>
          <c:h val="5.43642577842966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18817723542135E-2"/>
          <c:y val="3.337848439211067E-2"/>
          <c:w val="0.87113338105464089"/>
          <c:h val="0.80024917513702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Лист10!$B$46</c:f>
              <c:strCache>
                <c:ptCount val="1"/>
                <c:pt idx="0">
                  <c:v>Компонент 1</c:v>
                </c:pt>
              </c:strCache>
            </c:strRef>
          </c:tx>
          <c:marker>
            <c:symbol val="none"/>
          </c:marker>
          <c:xVal>
            <c:numRef>
              <c:f>Лист10!$A$63:$A$67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Лист10!$B$63:$B$67</c:f>
              <c:numCache>
                <c:formatCode>0.00</c:formatCode>
                <c:ptCount val="5"/>
                <c:pt idx="0">
                  <c:v>0</c:v>
                </c:pt>
                <c:pt idx="1">
                  <c:v>35.834764596672812</c:v>
                </c:pt>
                <c:pt idx="2">
                  <c:v>33.299999999999997</c:v>
                </c:pt>
                <c:pt idx="3">
                  <c:v>39.397587991946587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5C-4D14-8A36-0BAEB0B4315C}"/>
            </c:ext>
          </c:extLst>
        </c:ser>
        <c:ser>
          <c:idx val="1"/>
          <c:order val="1"/>
          <c:tx>
            <c:strRef>
              <c:f>Лист10!$C$46</c:f>
              <c:strCache>
                <c:ptCount val="1"/>
                <c:pt idx="0">
                  <c:v>Компонент 2</c:v>
                </c:pt>
              </c:strCache>
            </c:strRef>
          </c:tx>
          <c:marker>
            <c:symbol val="none"/>
          </c:marker>
          <c:xVal>
            <c:numRef>
              <c:f>Лист10!$A$63:$A$67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Лист10!$C$63:$C$67</c:f>
              <c:numCache>
                <c:formatCode>0.00</c:formatCode>
                <c:ptCount val="5"/>
                <c:pt idx="0">
                  <c:v>0</c:v>
                </c:pt>
                <c:pt idx="1">
                  <c:v>46.597370170867329</c:v>
                </c:pt>
                <c:pt idx="2">
                  <c:v>33.299999999999997</c:v>
                </c:pt>
                <c:pt idx="3">
                  <c:v>78.500036844615721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5C-4D14-8A36-0BAEB0B4315C}"/>
            </c:ext>
          </c:extLst>
        </c:ser>
        <c:ser>
          <c:idx val="2"/>
          <c:order val="2"/>
          <c:tx>
            <c:strRef>
              <c:f>Лист10!$D$46</c:f>
              <c:strCache>
                <c:ptCount val="1"/>
                <c:pt idx="0">
                  <c:v>Компонент 3</c:v>
                </c:pt>
              </c:strCache>
            </c:strRef>
          </c:tx>
          <c:marker>
            <c:symbol val="none"/>
          </c:marker>
          <c:xVal>
            <c:numRef>
              <c:f>Лист10!$A$63:$A$67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Лист10!$D$63:$D$67</c:f>
              <c:numCache>
                <c:formatCode>0.00</c:formatCode>
                <c:ptCount val="5"/>
                <c:pt idx="0">
                  <c:v>0</c:v>
                </c:pt>
                <c:pt idx="1">
                  <c:v>51.936871898446</c:v>
                </c:pt>
                <c:pt idx="2">
                  <c:v>33.4</c:v>
                </c:pt>
                <c:pt idx="3">
                  <c:v>117.88978008624275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5C-4D14-8A36-0BAEB0B4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9632"/>
        <c:axId val="51096384"/>
      </c:scatterChart>
      <c:valAx>
        <c:axId val="177709632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 тарелки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96384"/>
        <c:crosses val="autoZero"/>
        <c:crossBetween val="midCat"/>
        <c:majorUnit val="1"/>
      </c:valAx>
      <c:valAx>
        <c:axId val="51096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Мольнаый</a:t>
                </a:r>
                <a:r>
                  <a:rPr lang="ru-RU" baseline="0"/>
                  <a:t> поток, моль / ч </a:t>
                </a:r>
                <a:r>
                  <a:rPr lang="ru-RU"/>
                  <a:t>(пар)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7770963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3386046441164551"/>
          <c:y val="0.93661657755605732"/>
          <c:w val="0.54493359713310563"/>
          <c:h val="5.43642577842966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18817723542135E-2"/>
          <c:y val="3.337848439211067E-2"/>
          <c:w val="0.87113338105464089"/>
          <c:h val="0.80024917513702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Лист10!$B$35</c:f>
              <c:strCache>
                <c:ptCount val="1"/>
                <c:pt idx="0">
                  <c:v>t, °C</c:v>
                </c:pt>
              </c:strCache>
            </c:strRef>
          </c:tx>
          <c:marker>
            <c:symbol val="none"/>
          </c:marker>
          <c:xVal>
            <c:numRef>
              <c:f>Лист10!$A$36:$A$40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Лист10!$F$36:$F$40</c:f>
              <c:numCache>
                <c:formatCode>General</c:formatCode>
                <c:ptCount val="5"/>
                <c:pt idx="0">
                  <c:v>28.837650387635417</c:v>
                </c:pt>
                <c:pt idx="1">
                  <c:v>34.79616518900162</c:v>
                </c:pt>
                <c:pt idx="2">
                  <c:v>26.920297311216835</c:v>
                </c:pt>
                <c:pt idx="3">
                  <c:v>30.601166579176741</c:v>
                </c:pt>
                <c:pt idx="4">
                  <c:v>34.797283352074054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5C-4D14-8A36-0BAEB0B4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9632"/>
        <c:axId val="51096384"/>
      </c:scatterChart>
      <c:valAx>
        <c:axId val="177709632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 тарелки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96384"/>
        <c:crosses val="autoZero"/>
        <c:crossBetween val="midCat"/>
        <c:majorUnit val="1"/>
      </c:valAx>
      <c:valAx>
        <c:axId val="51096384"/>
        <c:scaling>
          <c:orientation val="minMax"/>
          <c:min val="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Температурный</a:t>
                </a:r>
                <a:r>
                  <a:rPr lang="ru-RU" baseline="0"/>
                  <a:t> профиль, °С</a:t>
                </a:r>
                <a:endParaRPr lang="ru-RU"/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7770963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3386046441164551"/>
          <c:y val="0.93661657755605732"/>
          <c:w val="0.54493359713310563"/>
          <c:h val="5.43642577842966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14</xdr:row>
      <xdr:rowOff>185737</xdr:rowOff>
    </xdr:from>
    <xdr:to>
      <xdr:col>13</xdr:col>
      <xdr:colOff>9525</xdr:colOff>
      <xdr:row>37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376E361-9B03-4C46-9E16-696541727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1933575</xdr:colOff>
      <xdr:row>40</xdr:row>
      <xdr:rowOff>53444</xdr:rowOff>
    </xdr:from>
    <xdr:to>
      <xdr:col>15</xdr:col>
      <xdr:colOff>428624</xdr:colOff>
      <xdr:row>64</xdr:row>
      <xdr:rowOff>86782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120773</xdr:colOff>
      <xdr:row>40</xdr:row>
      <xdr:rowOff>155294</xdr:rowOff>
    </xdr:from>
    <xdr:to>
      <xdr:col>9</xdr:col>
      <xdr:colOff>1700802</xdr:colOff>
      <xdr:row>64</xdr:row>
      <xdr:rowOff>188632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135590</xdr:colOff>
      <xdr:row>66</xdr:row>
      <xdr:rowOff>53695</xdr:rowOff>
    </xdr:from>
    <xdr:to>
      <xdr:col>9</xdr:col>
      <xdr:colOff>1715619</xdr:colOff>
      <xdr:row>88</xdr:row>
      <xdr:rowOff>87033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118657</xdr:colOff>
      <xdr:row>66</xdr:row>
      <xdr:rowOff>110845</xdr:rowOff>
    </xdr:from>
    <xdr:to>
      <xdr:col>15</xdr:col>
      <xdr:colOff>608602</xdr:colOff>
      <xdr:row>88</xdr:row>
      <xdr:rowOff>144183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9D8E43-BE20-4D14-A4F1-21A80679D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C13" sqref="C13"/>
    </sheetView>
  </sheetViews>
  <sheetFormatPr defaultRowHeight="15" x14ac:dyDescent="0.25"/>
  <cols>
    <col min="3" max="3" width="12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7</v>
      </c>
      <c r="L1" t="s">
        <v>8</v>
      </c>
      <c r="M1" t="s">
        <v>9</v>
      </c>
      <c r="N1" t="s">
        <v>10</v>
      </c>
    </row>
    <row r="2" spans="1:17" x14ac:dyDescent="0.25">
      <c r="A2">
        <v>0</v>
      </c>
      <c r="B2" s="2">
        <v>1000</v>
      </c>
      <c r="C2" s="2">
        <f>I2+C3</f>
        <v>699.99999999999966</v>
      </c>
      <c r="D2" s="2">
        <v>0</v>
      </c>
      <c r="E2" s="2">
        <v>0</v>
      </c>
      <c r="F2" s="2">
        <v>500</v>
      </c>
      <c r="G2" s="2">
        <v>0</v>
      </c>
      <c r="I2" s="2">
        <f>D2+E2-G3</f>
        <v>0</v>
      </c>
      <c r="K2">
        <f>1-F2/B2</f>
        <v>0.5</v>
      </c>
      <c r="L2">
        <f>1-G2/C2</f>
        <v>1</v>
      </c>
      <c r="M2">
        <f>B2-K2*B2</f>
        <v>500</v>
      </c>
      <c r="N2">
        <f>C2-L2*C2</f>
        <v>0</v>
      </c>
      <c r="P2" s="2">
        <f>M2-F2</f>
        <v>0</v>
      </c>
      <c r="Q2" s="2">
        <f>N2-G2</f>
        <v>0</v>
      </c>
    </row>
    <row r="3" spans="1:17" x14ac:dyDescent="0.25">
      <c r="A3" s="1">
        <v>1</v>
      </c>
      <c r="B3" s="2">
        <f>B2+($B$13-$B$2)/$A$13</f>
        <v>981.81818181818187</v>
      </c>
      <c r="C3" s="2">
        <f t="shared" ref="C3:C11" si="0">I3+C4</f>
        <v>699.99999999999966</v>
      </c>
      <c r="D3" s="2">
        <v>0</v>
      </c>
      <c r="E3" s="2">
        <v>0</v>
      </c>
      <c r="F3" s="2">
        <v>0</v>
      </c>
      <c r="G3" s="2">
        <v>0</v>
      </c>
      <c r="I3" s="2">
        <f>D3+E3+B2-B3-F2-G4</f>
        <v>-481.81818181818187</v>
      </c>
      <c r="K3">
        <f t="shared" ref="K3:K13" si="1">1-F3/B3</f>
        <v>1</v>
      </c>
      <c r="L3">
        <f t="shared" ref="L3:L13" si="2">1-G3/C3</f>
        <v>1</v>
      </c>
      <c r="M3">
        <f t="shared" ref="M3:M13" si="3">B3-K3*B3</f>
        <v>0</v>
      </c>
      <c r="N3">
        <f t="shared" ref="N3:N13" si="4">C3-L3*C3</f>
        <v>0</v>
      </c>
      <c r="P3" s="2">
        <f t="shared" ref="P3:P13" si="5">M3-F3</f>
        <v>0</v>
      </c>
      <c r="Q3" s="2">
        <f t="shared" ref="Q3:Q13" si="6">N3-G3</f>
        <v>0</v>
      </c>
    </row>
    <row r="4" spans="1:17" x14ac:dyDescent="0.25">
      <c r="A4" s="1">
        <v>2</v>
      </c>
      <c r="B4" s="2">
        <f t="shared" ref="B4:B12" si="7">B3+($B$13-$B$2)/$A$13</f>
        <v>963.63636363636374</v>
      </c>
      <c r="C4" s="2">
        <f t="shared" si="0"/>
        <v>1181.8181818181815</v>
      </c>
      <c r="D4" s="2">
        <v>0</v>
      </c>
      <c r="E4" s="2">
        <v>0</v>
      </c>
      <c r="F4" s="2">
        <v>0</v>
      </c>
      <c r="G4" s="2">
        <v>0</v>
      </c>
      <c r="I4">
        <f t="shared" ref="I4:I11" si="8">D4+E4+B3-B4-F3-G5</f>
        <v>18.18181818181813</v>
      </c>
      <c r="K4">
        <f t="shared" si="1"/>
        <v>1</v>
      </c>
      <c r="L4">
        <f t="shared" si="2"/>
        <v>1</v>
      </c>
      <c r="M4">
        <f t="shared" si="3"/>
        <v>0</v>
      </c>
      <c r="N4">
        <f t="shared" si="4"/>
        <v>0</v>
      </c>
      <c r="P4" s="2">
        <f t="shared" si="5"/>
        <v>0</v>
      </c>
      <c r="Q4" s="2">
        <f t="shared" si="6"/>
        <v>0</v>
      </c>
    </row>
    <row r="5" spans="1:17" x14ac:dyDescent="0.25">
      <c r="A5" s="1">
        <v>3</v>
      </c>
      <c r="B5" s="2">
        <f t="shared" si="7"/>
        <v>945.45454545454561</v>
      </c>
      <c r="C5" s="2">
        <f t="shared" si="0"/>
        <v>1163.6363636363635</v>
      </c>
      <c r="D5" s="2">
        <v>0</v>
      </c>
      <c r="E5" s="2">
        <v>0</v>
      </c>
      <c r="F5" s="2">
        <v>0</v>
      </c>
      <c r="G5" s="2">
        <v>0</v>
      </c>
      <c r="I5">
        <f t="shared" si="8"/>
        <v>18.18181818181813</v>
      </c>
      <c r="K5">
        <f t="shared" si="1"/>
        <v>1</v>
      </c>
      <c r="L5">
        <f t="shared" si="2"/>
        <v>1</v>
      </c>
      <c r="M5">
        <f t="shared" si="3"/>
        <v>0</v>
      </c>
      <c r="N5">
        <f t="shared" si="4"/>
        <v>0</v>
      </c>
      <c r="P5" s="2">
        <f t="shared" si="5"/>
        <v>0</v>
      </c>
      <c r="Q5" s="2">
        <f t="shared" si="6"/>
        <v>0</v>
      </c>
    </row>
    <row r="6" spans="1:17" x14ac:dyDescent="0.25">
      <c r="A6" s="1">
        <v>4</v>
      </c>
      <c r="B6" s="2">
        <f t="shared" si="7"/>
        <v>927.27272727272748</v>
      </c>
      <c r="C6" s="2">
        <f t="shared" si="0"/>
        <v>1145.4545454545455</v>
      </c>
      <c r="D6" s="2">
        <v>0</v>
      </c>
      <c r="E6" s="2">
        <v>0</v>
      </c>
      <c r="F6" s="2">
        <v>0</v>
      </c>
      <c r="G6" s="2">
        <v>0</v>
      </c>
      <c r="I6">
        <f t="shared" si="8"/>
        <v>18.18181818181813</v>
      </c>
      <c r="K6">
        <f t="shared" si="1"/>
        <v>1</v>
      </c>
      <c r="L6">
        <f t="shared" si="2"/>
        <v>1</v>
      </c>
      <c r="M6">
        <f t="shared" si="3"/>
        <v>0</v>
      </c>
      <c r="N6">
        <f t="shared" si="4"/>
        <v>0</v>
      </c>
      <c r="P6" s="2">
        <f t="shared" si="5"/>
        <v>0</v>
      </c>
      <c r="Q6" s="2">
        <f t="shared" si="6"/>
        <v>0</v>
      </c>
    </row>
    <row r="7" spans="1:17" x14ac:dyDescent="0.25">
      <c r="A7" s="1">
        <v>5</v>
      </c>
      <c r="B7" s="2">
        <f t="shared" si="7"/>
        <v>909.09090909090935</v>
      </c>
      <c r="C7" s="2">
        <f t="shared" si="0"/>
        <v>1127.2727272727275</v>
      </c>
      <c r="D7" s="2">
        <v>1000</v>
      </c>
      <c r="E7" s="2">
        <v>0</v>
      </c>
      <c r="F7" s="2">
        <v>0</v>
      </c>
      <c r="G7" s="2">
        <v>0</v>
      </c>
      <c r="I7">
        <f t="shared" si="8"/>
        <v>1018.1818181818181</v>
      </c>
      <c r="K7">
        <f t="shared" si="1"/>
        <v>1</v>
      </c>
      <c r="L7">
        <f t="shared" si="2"/>
        <v>1</v>
      </c>
      <c r="M7">
        <f t="shared" si="3"/>
        <v>0</v>
      </c>
      <c r="N7">
        <f t="shared" si="4"/>
        <v>0</v>
      </c>
      <c r="P7" s="2">
        <f t="shared" si="5"/>
        <v>0</v>
      </c>
      <c r="Q7" s="2">
        <f t="shared" si="6"/>
        <v>0</v>
      </c>
    </row>
    <row r="8" spans="1:17" x14ac:dyDescent="0.25">
      <c r="A8" s="1">
        <v>6</v>
      </c>
      <c r="B8" s="2">
        <f t="shared" si="7"/>
        <v>890.90909090909122</v>
      </c>
      <c r="C8" s="2">
        <f t="shared" si="0"/>
        <v>109.09090909090935</v>
      </c>
      <c r="D8" s="2">
        <v>0</v>
      </c>
      <c r="E8" s="2">
        <v>0</v>
      </c>
      <c r="F8" s="2">
        <v>0</v>
      </c>
      <c r="G8" s="2">
        <v>0</v>
      </c>
      <c r="I8">
        <f t="shared" si="8"/>
        <v>18.18181818181813</v>
      </c>
      <c r="K8">
        <f t="shared" si="1"/>
        <v>1</v>
      </c>
      <c r="L8">
        <f t="shared" si="2"/>
        <v>1</v>
      </c>
      <c r="M8">
        <f t="shared" si="3"/>
        <v>0</v>
      </c>
      <c r="N8">
        <f t="shared" si="4"/>
        <v>0</v>
      </c>
      <c r="P8" s="2">
        <f t="shared" si="5"/>
        <v>0</v>
      </c>
      <c r="Q8" s="2">
        <f t="shared" si="6"/>
        <v>0</v>
      </c>
    </row>
    <row r="9" spans="1:17" x14ac:dyDescent="0.25">
      <c r="A9" s="1">
        <v>7</v>
      </c>
      <c r="B9" s="2">
        <f t="shared" si="7"/>
        <v>872.72727272727309</v>
      </c>
      <c r="C9" s="2">
        <f t="shared" si="0"/>
        <v>90.909090909091219</v>
      </c>
      <c r="D9" s="2">
        <v>0</v>
      </c>
      <c r="E9" s="2">
        <v>0</v>
      </c>
      <c r="F9" s="2">
        <v>0</v>
      </c>
      <c r="G9" s="2">
        <v>0</v>
      </c>
      <c r="I9">
        <f t="shared" si="8"/>
        <v>18.18181818181813</v>
      </c>
      <c r="K9">
        <f t="shared" si="1"/>
        <v>1</v>
      </c>
      <c r="L9">
        <f t="shared" si="2"/>
        <v>1</v>
      </c>
      <c r="M9">
        <f t="shared" si="3"/>
        <v>0</v>
      </c>
      <c r="N9">
        <f t="shared" si="4"/>
        <v>0</v>
      </c>
      <c r="P9" s="2">
        <f t="shared" si="5"/>
        <v>0</v>
      </c>
      <c r="Q9" s="2">
        <f t="shared" si="6"/>
        <v>0</v>
      </c>
    </row>
    <row r="10" spans="1:17" x14ac:dyDescent="0.25">
      <c r="A10" s="1">
        <v>8</v>
      </c>
      <c r="B10" s="2">
        <f t="shared" si="7"/>
        <v>854.54545454545496</v>
      </c>
      <c r="C10" s="2">
        <f t="shared" si="0"/>
        <v>72.727272727273089</v>
      </c>
      <c r="D10" s="2">
        <v>0</v>
      </c>
      <c r="E10" s="2">
        <v>0</v>
      </c>
      <c r="F10" s="2">
        <v>0</v>
      </c>
      <c r="G10" s="2">
        <v>0</v>
      </c>
      <c r="I10">
        <f t="shared" si="8"/>
        <v>18.18181818181813</v>
      </c>
      <c r="K10">
        <f t="shared" si="1"/>
        <v>1</v>
      </c>
      <c r="L10">
        <f t="shared" si="2"/>
        <v>1</v>
      </c>
      <c r="M10">
        <f t="shared" si="3"/>
        <v>0</v>
      </c>
      <c r="N10">
        <f t="shared" si="4"/>
        <v>0</v>
      </c>
      <c r="P10" s="2">
        <f t="shared" si="5"/>
        <v>0</v>
      </c>
      <c r="Q10" s="2">
        <f t="shared" si="6"/>
        <v>0</v>
      </c>
    </row>
    <row r="11" spans="1:17" x14ac:dyDescent="0.25">
      <c r="A11" s="1">
        <v>9</v>
      </c>
      <c r="B11" s="2">
        <f t="shared" si="7"/>
        <v>836.36363636363683</v>
      </c>
      <c r="C11" s="2">
        <f t="shared" si="0"/>
        <v>54.545454545454959</v>
      </c>
      <c r="D11" s="2">
        <v>0</v>
      </c>
      <c r="E11" s="2">
        <v>0</v>
      </c>
      <c r="F11" s="2">
        <v>0</v>
      </c>
      <c r="G11" s="2">
        <v>0</v>
      </c>
      <c r="I11">
        <f t="shared" si="8"/>
        <v>18.18181818181813</v>
      </c>
      <c r="K11">
        <f t="shared" si="1"/>
        <v>1</v>
      </c>
      <c r="L11">
        <f t="shared" si="2"/>
        <v>1</v>
      </c>
      <c r="M11">
        <f t="shared" si="3"/>
        <v>0</v>
      </c>
      <c r="N11">
        <f t="shared" si="4"/>
        <v>0</v>
      </c>
      <c r="P11" s="2">
        <f t="shared" si="5"/>
        <v>0</v>
      </c>
      <c r="Q11" s="2">
        <f t="shared" si="6"/>
        <v>0</v>
      </c>
    </row>
    <row r="12" spans="1:17" x14ac:dyDescent="0.25">
      <c r="A12" s="1">
        <v>10</v>
      </c>
      <c r="B12" s="2">
        <f t="shared" si="7"/>
        <v>818.1818181818187</v>
      </c>
      <c r="C12" s="2">
        <f>I12+C13</f>
        <v>36.363636363636829</v>
      </c>
      <c r="D12" s="2">
        <v>0</v>
      </c>
      <c r="E12" s="2">
        <v>0</v>
      </c>
      <c r="F12" s="2">
        <v>0</v>
      </c>
      <c r="G12" s="2">
        <v>0</v>
      </c>
      <c r="I12">
        <f>D12+E12+B11-B12-F11-G13</f>
        <v>18.18181818181813</v>
      </c>
      <c r="K12">
        <f t="shared" si="1"/>
        <v>1</v>
      </c>
      <c r="L12">
        <f t="shared" si="2"/>
        <v>1</v>
      </c>
      <c r="M12">
        <f t="shared" si="3"/>
        <v>0</v>
      </c>
      <c r="N12">
        <f t="shared" si="4"/>
        <v>0</v>
      </c>
      <c r="P12" s="2">
        <f t="shared" si="5"/>
        <v>0</v>
      </c>
      <c r="Q12" s="2">
        <f t="shared" si="6"/>
        <v>0</v>
      </c>
    </row>
    <row r="13" spans="1:17" x14ac:dyDescent="0.25">
      <c r="A13">
        <v>11</v>
      </c>
      <c r="B13" s="2">
        <v>800</v>
      </c>
      <c r="C13" s="2">
        <f>I13</f>
        <v>18.181818181818699</v>
      </c>
      <c r="D13" s="2">
        <v>0</v>
      </c>
      <c r="E13" s="2">
        <v>0</v>
      </c>
      <c r="F13" s="2">
        <v>500</v>
      </c>
      <c r="G13" s="2">
        <v>0</v>
      </c>
      <c r="I13" s="2">
        <f>D13+E13+B12-B13-F12</f>
        <v>18.181818181818699</v>
      </c>
      <c r="K13">
        <f t="shared" si="1"/>
        <v>0.375</v>
      </c>
      <c r="L13">
        <f t="shared" si="2"/>
        <v>1</v>
      </c>
      <c r="M13">
        <f t="shared" si="3"/>
        <v>500</v>
      </c>
      <c r="N13">
        <f t="shared" si="4"/>
        <v>0</v>
      </c>
      <c r="P13" s="2">
        <f t="shared" si="5"/>
        <v>0</v>
      </c>
      <c r="Q13" s="2">
        <f t="shared" si="6"/>
        <v>0</v>
      </c>
    </row>
  </sheetData>
  <conditionalFormatting sqref="P2:Q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workbookViewId="0">
      <selection activeCell="E9" sqref="E9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5" x14ac:dyDescent="0.25">
      <c r="A2" s="4">
        <v>1</v>
      </c>
      <c r="B2" s="4">
        <v>33.299999999999997</v>
      </c>
      <c r="C2" s="4">
        <v>1</v>
      </c>
      <c r="D2" s="5">
        <v>100</v>
      </c>
      <c r="E2" s="5">
        <v>50</v>
      </c>
      <c r="F2" s="5">
        <v>50</v>
      </c>
      <c r="G2" s="5">
        <f>D2-E2</f>
        <v>50</v>
      </c>
      <c r="H2" s="5">
        <f>P26</f>
        <v>69.298523084423252</v>
      </c>
      <c r="I2" s="5">
        <f>Q26</f>
        <v>30.701476915576741</v>
      </c>
      <c r="J2" s="5">
        <f>SUM(H2:I2)</f>
        <v>100</v>
      </c>
      <c r="K2" s="21">
        <f>J2-D2</f>
        <v>0</v>
      </c>
    </row>
    <row r="3" spans="1:15" x14ac:dyDescent="0.25">
      <c r="A3" s="4">
        <v>2</v>
      </c>
      <c r="B3" s="4">
        <v>33.299999999999997</v>
      </c>
      <c r="C3" s="4">
        <v>2</v>
      </c>
    </row>
    <row r="4" spans="1:15" x14ac:dyDescent="0.25">
      <c r="A4" s="4">
        <v>3</v>
      </c>
      <c r="B4" s="4">
        <v>33.4</v>
      </c>
      <c r="C4" s="4">
        <v>3</v>
      </c>
    </row>
    <row r="6" spans="1:15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5" x14ac:dyDescent="0.25">
      <c r="A7" s="4">
        <v>0</v>
      </c>
      <c r="B7" s="4">
        <v>0</v>
      </c>
      <c r="C7" s="4">
        <v>50</v>
      </c>
      <c r="D7" s="4">
        <f>B7</f>
        <v>0</v>
      </c>
      <c r="E7" s="4">
        <f>H2</f>
        <v>69.298523084423252</v>
      </c>
    </row>
    <row r="8" spans="1:15" x14ac:dyDescent="0.25">
      <c r="A8" s="4">
        <v>1</v>
      </c>
      <c r="B8" s="4">
        <v>100</v>
      </c>
      <c r="C8" s="4">
        <v>50</v>
      </c>
      <c r="D8" s="4">
        <f>I19</f>
        <v>138.5970461688465</v>
      </c>
      <c r="E8" s="4">
        <f>J19</f>
        <v>30.701476915576741</v>
      </c>
    </row>
    <row r="9" spans="1:15" x14ac:dyDescent="0.25">
      <c r="A9" s="4">
        <v>2</v>
      </c>
      <c r="B9" s="4">
        <v>100</v>
      </c>
      <c r="C9" s="4">
        <v>150</v>
      </c>
      <c r="D9" s="10">
        <f>K19</f>
        <v>100</v>
      </c>
      <c r="E9" s="10">
        <f>N19</f>
        <v>670.60469068960219</v>
      </c>
    </row>
    <row r="10" spans="1:15" x14ac:dyDescent="0.25">
      <c r="A10" s="4">
        <v>3</v>
      </c>
      <c r="B10" s="4">
        <v>100</v>
      </c>
      <c r="C10" s="4">
        <v>150</v>
      </c>
      <c r="D10" s="10">
        <f>M19</f>
        <v>639.90321377402552</v>
      </c>
      <c r="E10" s="10">
        <f>L19</f>
        <v>256.32457532997796</v>
      </c>
    </row>
    <row r="11" spans="1:15" x14ac:dyDescent="0.25">
      <c r="A11" s="4">
        <v>4</v>
      </c>
      <c r="B11" s="4">
        <v>100</v>
      </c>
      <c r="C11" s="4">
        <v>50</v>
      </c>
      <c r="D11" s="4">
        <f>B11</f>
        <v>100</v>
      </c>
      <c r="E11" s="4">
        <f>I2</f>
        <v>30.701476915576741</v>
      </c>
    </row>
    <row r="13" spans="1:15" x14ac:dyDescent="0.25">
      <c r="A13" s="11" t="s">
        <v>16</v>
      </c>
    </row>
    <row r="15" spans="1:15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</row>
    <row r="16" spans="1:15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1.2900000000000003</v>
      </c>
      <c r="E16" s="10">
        <f>$D$16*C2</f>
        <v>1.2900000000000003</v>
      </c>
      <c r="F16" s="10">
        <f>$C$8/(E16*$B$8)</f>
        <v>0.38759689922480611</v>
      </c>
      <c r="G16" s="10">
        <f>F16*C16</f>
        <v>0.77519379844961223</v>
      </c>
      <c r="H16" s="10">
        <f>G16+1</f>
        <v>1.7751937984496122</v>
      </c>
      <c r="I16" s="10">
        <f>C16*P23</f>
        <v>37.517030567685588</v>
      </c>
      <c r="J16" s="10">
        <f>G16*P23</f>
        <v>14.541484716157202</v>
      </c>
      <c r="K16" s="10">
        <f>H16*P23</f>
        <v>33.299999999999997</v>
      </c>
      <c r="L16" s="10">
        <f>E23*Q23</f>
        <v>75.615720524017462</v>
      </c>
      <c r="M16" s="10">
        <f>I23*Q23</f>
        <v>91.24296943231441</v>
      </c>
      <c r="N16" s="10">
        <f>J23*Q23</f>
        <v>105.78445414847161</v>
      </c>
      <c r="O16" s="10">
        <f>N23*Q23</f>
        <v>108.60537292576419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2.5800000000000005</v>
      </c>
      <c r="F17" s="10">
        <f t="shared" ref="F17:F18" si="2">$C$8/(E17*$B$8)</f>
        <v>0.19379844961240306</v>
      </c>
      <c r="G17" s="10">
        <f t="shared" ref="G17:G18" si="3">F17*C17</f>
        <v>0.38759689922480611</v>
      </c>
      <c r="H17" s="10">
        <f t="shared" ref="H17:H18" si="4">G17+1</f>
        <v>1.387596899224806</v>
      </c>
      <c r="I17" s="10">
        <f t="shared" ref="I17" si="5">C17*P24</f>
        <v>47.996648044692741</v>
      </c>
      <c r="J17" s="10">
        <f>G17*P24</f>
        <v>9.3016759776536304</v>
      </c>
      <c r="K17" s="10">
        <f t="shared" ref="K17:K18" si="6">H17*P24</f>
        <v>33.299999999999997</v>
      </c>
      <c r="L17" s="10">
        <f t="shared" ref="L17:L18" si="7">E24*Q24</f>
        <v>87.435754189944092</v>
      </c>
      <c r="M17" s="10">
        <f t="shared" ref="M17:M18" si="8">I24*Q24</f>
        <v>211.01162011173176</v>
      </c>
      <c r="N17" s="10">
        <f t="shared" ref="N17:N18" si="9">J24*Q24</f>
        <v>220.3132960893854</v>
      </c>
      <c r="O17" s="10">
        <f t="shared" ref="O17:O18" si="10">N24*Q24</f>
        <v>452.3766346368713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3.870000000000001</v>
      </c>
      <c r="F18" s="10">
        <f t="shared" si="2"/>
        <v>0.1291989664082687</v>
      </c>
      <c r="G18" s="10">
        <f t="shared" si="3"/>
        <v>0.25839793281653739</v>
      </c>
      <c r="H18" s="10">
        <f t="shared" si="4"/>
        <v>1.2583979328165373</v>
      </c>
      <c r="I18" s="10">
        <f>C18*P25</f>
        <v>53.083367556468176</v>
      </c>
      <c r="J18" s="10">
        <f>G18*P25</f>
        <v>6.8583162217659117</v>
      </c>
      <c r="K18" s="10">
        <f t="shared" si="6"/>
        <v>33.4</v>
      </c>
      <c r="L18" s="10">
        <f t="shared" si="7"/>
        <v>93.273100616016393</v>
      </c>
      <c r="M18" s="10">
        <f t="shared" si="8"/>
        <v>337.64862422997936</v>
      </c>
      <c r="N18" s="10">
        <f t="shared" si="9"/>
        <v>344.50694045174527</v>
      </c>
      <c r="O18" s="10">
        <f t="shared" si="10"/>
        <v>1061.0813765913756</v>
      </c>
    </row>
    <row r="19" spans="1:17" x14ac:dyDescent="0.25">
      <c r="I19" s="11">
        <f t="shared" ref="I19:O19" si="11">SUM(I16:I18)</f>
        <v>138.5970461688465</v>
      </c>
      <c r="J19" s="13">
        <f t="shared" si="11"/>
        <v>30.701476915576741</v>
      </c>
      <c r="K19" s="13">
        <f t="shared" si="11"/>
        <v>100</v>
      </c>
      <c r="L19" s="13">
        <f t="shared" si="11"/>
        <v>256.32457532997796</v>
      </c>
      <c r="M19" s="13">
        <f t="shared" si="11"/>
        <v>639.90321377402552</v>
      </c>
      <c r="N19" s="13">
        <f t="shared" si="11"/>
        <v>670.60469068960219</v>
      </c>
      <c r="O19" s="13">
        <f t="shared" si="11"/>
        <v>1622.0633841540111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7" t="s">
        <v>42</v>
      </c>
      <c r="Q22" s="17" t="s">
        <v>44</v>
      </c>
    </row>
    <row r="23" spans="1:17" x14ac:dyDescent="0.25">
      <c r="A23" s="4">
        <v>1</v>
      </c>
      <c r="B23" s="10">
        <f>C40</f>
        <v>2.1</v>
      </c>
      <c r="C23" s="10">
        <f>$B$23*C2</f>
        <v>2.1</v>
      </c>
      <c r="D23" s="10">
        <f>C23*$B$11/$G$2</f>
        <v>4.2</v>
      </c>
      <c r="E23" s="10">
        <f>D23+1</f>
        <v>5.2</v>
      </c>
      <c r="F23" s="10">
        <f>C39</f>
        <v>1.81</v>
      </c>
      <c r="G23" s="10">
        <f>$F$23*C2</f>
        <v>1.81</v>
      </c>
      <c r="H23" s="10">
        <f>G23*$B$10/$C$10</f>
        <v>1.2066666666666668</v>
      </c>
      <c r="I23" s="10">
        <f>H23*E23</f>
        <v>6.2746666666666675</v>
      </c>
      <c r="J23" s="10">
        <f>I23+1</f>
        <v>7.2746666666666675</v>
      </c>
      <c r="K23" s="10">
        <f>C38</f>
        <v>1.54</v>
      </c>
      <c r="L23" s="10">
        <f>$K$23*C2</f>
        <v>1.54</v>
      </c>
      <c r="M23" s="10">
        <f>L23*$B$9/$C$9</f>
        <v>1.0266666666666666</v>
      </c>
      <c r="N23" s="10">
        <f>M23*J23</f>
        <v>7.4686577777777785</v>
      </c>
      <c r="O23" s="10">
        <f>H16/N23</f>
        <v>0.23768578655880021</v>
      </c>
      <c r="P23" s="10">
        <f>$D$2*B2/100/(1+G16)</f>
        <v>18.758515283842794</v>
      </c>
      <c r="Q23" s="10">
        <f>$D$2*B2/100-P23</f>
        <v>14.541484716157203</v>
      </c>
    </row>
    <row r="24" spans="1:17" x14ac:dyDescent="0.25">
      <c r="A24" s="4">
        <v>2</v>
      </c>
      <c r="C24" s="10">
        <f t="shared" ref="C24:C25" si="12">$B$23*C3</f>
        <v>4.2</v>
      </c>
      <c r="D24" s="10">
        <f t="shared" ref="D24:D25" si="13">C24*$B$11/$G$2</f>
        <v>8.4</v>
      </c>
      <c r="E24" s="10">
        <f t="shared" ref="E24:E25" si="14">D24+1</f>
        <v>9.4</v>
      </c>
      <c r="G24" s="10">
        <f t="shared" ref="G24:G25" si="15">$F$23*C3</f>
        <v>3.62</v>
      </c>
      <c r="H24" s="10">
        <f t="shared" ref="H24:H25" si="16">G24*$B$10/$C$10</f>
        <v>2.4133333333333336</v>
      </c>
      <c r="I24" s="10">
        <f t="shared" ref="I24:I25" si="17">H24*E24</f>
        <v>22.685333333333336</v>
      </c>
      <c r="J24" s="10">
        <f t="shared" ref="J24:J25" si="18">I24+1</f>
        <v>23.685333333333336</v>
      </c>
      <c r="L24" s="10">
        <f t="shared" ref="L24:L25" si="19">$K$23*C3</f>
        <v>3.08</v>
      </c>
      <c r="M24" s="10">
        <f t="shared" ref="M24:M25" si="20">L24*$B$9/$C$9</f>
        <v>2.0533333333333332</v>
      </c>
      <c r="N24" s="10">
        <f t="shared" ref="N24:N25" si="21">M24*J24</f>
        <v>48.633884444444448</v>
      </c>
      <c r="O24" s="19">
        <f>H17/N24</f>
        <v>2.8531484068682368E-2</v>
      </c>
      <c r="P24" s="12">
        <f>$D$2*B3/100/(1+G17)</f>
        <v>23.99832402234637</v>
      </c>
      <c r="Q24" s="10">
        <f t="shared" ref="Q24:Q25" si="22">$D$2*B3/100-P24</f>
        <v>9.3016759776536269</v>
      </c>
    </row>
    <row r="25" spans="1:17" x14ac:dyDescent="0.25">
      <c r="A25" s="4">
        <v>3</v>
      </c>
      <c r="C25" s="10">
        <f t="shared" si="12"/>
        <v>6.3000000000000007</v>
      </c>
      <c r="D25" s="10">
        <f t="shared" si="13"/>
        <v>12.600000000000001</v>
      </c>
      <c r="E25" s="10">
        <f t="shared" si="14"/>
        <v>13.600000000000001</v>
      </c>
      <c r="G25" s="10">
        <f t="shared" si="15"/>
        <v>5.43</v>
      </c>
      <c r="H25" s="10">
        <f t="shared" si="16"/>
        <v>3.62</v>
      </c>
      <c r="I25" s="10">
        <f t="shared" si="17"/>
        <v>49.232000000000006</v>
      </c>
      <c r="J25" s="10">
        <f t="shared" si="18"/>
        <v>50.232000000000006</v>
      </c>
      <c r="L25" s="10">
        <f t="shared" si="19"/>
        <v>4.62</v>
      </c>
      <c r="M25" s="10">
        <f t="shared" si="20"/>
        <v>3.08</v>
      </c>
      <c r="N25" s="10">
        <f t="shared" si="21"/>
        <v>154.71456000000003</v>
      </c>
      <c r="O25" s="20">
        <f>H18/N25</f>
        <v>8.1336748966389268E-3</v>
      </c>
      <c r="P25" s="12">
        <f>$D$2*B4/100/(1+G18)</f>
        <v>26.541683778234088</v>
      </c>
      <c r="Q25" s="10">
        <f t="shared" si="22"/>
        <v>6.8583162217659108</v>
      </c>
    </row>
    <row r="26" spans="1:17" x14ac:dyDescent="0.25">
      <c r="P26" s="13">
        <f>SUM(P23:P25)</f>
        <v>69.298523084423252</v>
      </c>
      <c r="Q26" s="13">
        <f>SUM(Q23:Q25)</f>
        <v>30.701476915576741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0.27069141518341083</v>
      </c>
      <c r="C30" s="4">
        <f>B30*C2</f>
        <v>0.27069141518341083</v>
      </c>
      <c r="D30" s="4">
        <f>Q23/$Q$26</f>
        <v>0.47364121133792808</v>
      </c>
      <c r="E30" s="4">
        <f>D30*C2</f>
        <v>0.47364121133792808</v>
      </c>
      <c r="F30" s="4">
        <f>G16*P23</f>
        <v>14.541484716157202</v>
      </c>
      <c r="G30" s="4">
        <f>F30/$F$33</f>
        <v>0.47364121133792803</v>
      </c>
      <c r="H30" s="4">
        <f>C2*G30</f>
        <v>0.47364121133792803</v>
      </c>
      <c r="I30" s="4">
        <f>J23*Q23</f>
        <v>105.78445414847161</v>
      </c>
      <c r="J30" s="4">
        <f>I30/$I$33</f>
        <v>0.15774487655266831</v>
      </c>
      <c r="K30" s="4">
        <f>C2*J30</f>
        <v>0.15774487655266831</v>
      </c>
      <c r="L30" s="4">
        <f>E23*Q23</f>
        <v>75.615720524017462</v>
      </c>
      <c r="M30" s="4">
        <f>L30/$L$33</f>
        <v>0.29499988608846422</v>
      </c>
      <c r="N30" s="4">
        <f>C2*M30</f>
        <v>0.29499988608846422</v>
      </c>
    </row>
    <row r="31" spans="1:17" x14ac:dyDescent="0.25">
      <c r="A31" s="4">
        <v>2</v>
      </c>
      <c r="B31" s="4">
        <f>P24/$P$26</f>
        <v>0.34630354232961502</v>
      </c>
      <c r="C31" s="4">
        <f t="shared" ref="C31" si="23">B31*C3</f>
        <v>0.69260708465923004</v>
      </c>
      <c r="D31" s="4">
        <f t="shared" ref="D31:D32" si="24">Q24/$Q$26</f>
        <v>0.3029716128390656</v>
      </c>
      <c r="E31" s="4">
        <f t="shared" ref="E31:E32" si="25">D31*C3</f>
        <v>0.60594322567813119</v>
      </c>
      <c r="F31" s="4">
        <f t="shared" ref="F31:F32" si="26">G17*P24</f>
        <v>9.3016759776536304</v>
      </c>
      <c r="G31" s="4">
        <f t="shared" ref="G31:G32" si="27">F31/$F$33</f>
        <v>0.30297161283906571</v>
      </c>
      <c r="H31" s="4">
        <f t="shared" ref="H31:H32" si="28">C3*G31</f>
        <v>0.60594322567813141</v>
      </c>
      <c r="I31" s="4">
        <f t="shared" ref="I31:I32" si="29">J24*Q24</f>
        <v>220.3132960893854</v>
      </c>
      <c r="J31" s="4">
        <f t="shared" ref="J31:J32" si="30">I31/$I$33</f>
        <v>0.32852930966353794</v>
      </c>
      <c r="K31" s="4">
        <f t="shared" ref="K31:K32" si="31">C3*J31</f>
        <v>0.65705861932707588</v>
      </c>
      <c r="L31" s="4">
        <f t="shared" ref="L31:L32" si="32">E24*Q24</f>
        <v>87.435754189944092</v>
      </c>
      <c r="M31" s="4">
        <f t="shared" ref="M31:M32" si="33">L31/$L$33</f>
        <v>0.34111342651161786</v>
      </c>
      <c r="N31" s="4">
        <f t="shared" ref="N31:N32" si="34">C3*M31</f>
        <v>0.68222685302323571</v>
      </c>
    </row>
    <row r="32" spans="1:17" x14ac:dyDescent="0.25">
      <c r="A32" s="4">
        <v>3</v>
      </c>
      <c r="B32" s="4">
        <f>P25/$P$26</f>
        <v>0.38300504248697415</v>
      </c>
      <c r="C32" s="4">
        <f>B32*C4</f>
        <v>1.1490151274609224</v>
      </c>
      <c r="D32" s="4">
        <f t="shared" si="24"/>
        <v>0.2233871758230063</v>
      </c>
      <c r="E32" s="4">
        <f t="shared" si="25"/>
        <v>0.67016152746901891</v>
      </c>
      <c r="F32" s="4">
        <f t="shared" si="26"/>
        <v>6.8583162217659117</v>
      </c>
      <c r="G32" s="4">
        <f t="shared" si="27"/>
        <v>0.22338717582300632</v>
      </c>
      <c r="H32" s="4">
        <f t="shared" si="28"/>
        <v>0.67016152746901891</v>
      </c>
      <c r="I32" s="4">
        <f t="shared" si="29"/>
        <v>344.50694045174527</v>
      </c>
      <c r="J32" s="4">
        <f t="shared" si="30"/>
        <v>0.51372581378379389</v>
      </c>
      <c r="K32" s="4">
        <f t="shared" si="31"/>
        <v>1.5411774413513817</v>
      </c>
      <c r="L32" s="4">
        <f t="shared" si="32"/>
        <v>93.273100616016393</v>
      </c>
      <c r="M32" s="4">
        <f t="shared" si="33"/>
        <v>0.36388668739991786</v>
      </c>
      <c r="N32" s="4">
        <f t="shared" si="34"/>
        <v>1.0916600621997536</v>
      </c>
    </row>
    <row r="33" spans="1:14" x14ac:dyDescent="0.25">
      <c r="C33" s="11">
        <f>SUM(C30:C32)</f>
        <v>2.1123136273035632</v>
      </c>
      <c r="E33" s="11">
        <f>SUM(E30:E32)</f>
        <v>1.7497459644850781</v>
      </c>
      <c r="F33" s="11">
        <f>SUM(F30:F32)</f>
        <v>30.701476915576741</v>
      </c>
      <c r="H33" s="11">
        <f>SUM(H30:H32)</f>
        <v>1.7497459644850784</v>
      </c>
      <c r="I33" s="11">
        <f>SUM(I30:I32)</f>
        <v>670.60469068960219</v>
      </c>
      <c r="K33" s="11">
        <f>SUM(K30:K32)</f>
        <v>2.3559809372311258</v>
      </c>
      <c r="L33" s="11">
        <f>SUM(L30:L32)</f>
        <v>256.32457532997796</v>
      </c>
      <c r="N33" s="11">
        <f>SUM(N30:N32)</f>
        <v>2.0688868013114536</v>
      </c>
    </row>
    <row r="35" spans="1:14" x14ac:dyDescent="0.25">
      <c r="A35" t="s">
        <v>83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v>60</v>
      </c>
      <c r="C36">
        <f>$C$43*B36^2+$B$43*B36+$A$43</f>
        <v>1.06</v>
      </c>
      <c r="D36">
        <f>1/C33</f>
        <v>0.47341454747727607</v>
      </c>
      <c r="E36">
        <f>ABS(D36-C36)/C36*100</f>
        <v>55.338250237992824</v>
      </c>
      <c r="F36">
        <v>28.957710690348335</v>
      </c>
      <c r="G36">
        <f>$C$43*F36^2+$B$43*F36+$A$43</f>
        <v>0.47343200774607486</v>
      </c>
    </row>
    <row r="37" spans="1:14" x14ac:dyDescent="0.25">
      <c r="A37">
        <v>1</v>
      </c>
      <c r="B37">
        <f>($B$40-$B$36)/($A$40)+B36</f>
        <v>70</v>
      </c>
      <c r="C37">
        <f t="shared" ref="C37:C40" si="35">$C$43*B37^2+$B$43*B37+$A$43</f>
        <v>1.2900000000000003</v>
      </c>
      <c r="D37">
        <f>1/H33</f>
        <v>0.57151153384387643</v>
      </c>
      <c r="E37">
        <f t="shared" ref="E37:E40" si="36">ABS(D37-C37)/C37*100</f>
        <v>55.696780322180132</v>
      </c>
      <c r="F37">
        <v>31.556969392911832</v>
      </c>
      <c r="G37">
        <f t="shared" ref="G37:G40" si="37">$C$43*F37^2+$B$43*F37+$A$43</f>
        <v>0.51515392565563578</v>
      </c>
    </row>
    <row r="38" spans="1:14" x14ac:dyDescent="0.25">
      <c r="A38">
        <v>2</v>
      </c>
      <c r="B38">
        <f t="shared" ref="B38:B39" si="38">($B$40-$B$36)/($A$40)+B37</f>
        <v>80</v>
      </c>
      <c r="C38">
        <f t="shared" si="35"/>
        <v>1.54</v>
      </c>
      <c r="D38">
        <f>1/K33</f>
        <v>0.42445165162297671</v>
      </c>
      <c r="E38">
        <f t="shared" si="36"/>
        <v>72.438204440066443</v>
      </c>
      <c r="F38">
        <v>25.832477892020059</v>
      </c>
      <c r="G38">
        <f t="shared" si="37"/>
        <v>0.42505647032437111</v>
      </c>
    </row>
    <row r="39" spans="1:14" x14ac:dyDescent="0.25">
      <c r="A39">
        <v>3</v>
      </c>
      <c r="B39">
        <f t="shared" si="38"/>
        <v>90</v>
      </c>
      <c r="C39">
        <f t="shared" si="35"/>
        <v>1.81</v>
      </c>
      <c r="D39">
        <f>1/N33</f>
        <v>0.48335172294883733</v>
      </c>
      <c r="E39">
        <f t="shared" si="36"/>
        <v>73.295484919953736</v>
      </c>
      <c r="F39">
        <v>29.584094571495132</v>
      </c>
      <c r="G39">
        <f t="shared" si="37"/>
        <v>0.48336281087646815</v>
      </c>
    </row>
    <row r="40" spans="1:14" x14ac:dyDescent="0.25">
      <c r="A40">
        <v>4</v>
      </c>
      <c r="B40">
        <v>100</v>
      </c>
      <c r="C40">
        <f t="shared" si="35"/>
        <v>2.1</v>
      </c>
      <c r="D40">
        <f>1/E33</f>
        <v>0.57151153384387643</v>
      </c>
      <c r="E40">
        <f t="shared" si="36"/>
        <v>72.785165055053511</v>
      </c>
      <c r="F40">
        <v>34.987952610013949</v>
      </c>
      <c r="G40">
        <f t="shared" si="37"/>
        <v>0.57229520888419771</v>
      </c>
    </row>
    <row r="42" spans="1:14" x14ac:dyDescent="0.25">
      <c r="A42" t="s">
        <v>84</v>
      </c>
      <c r="B42" t="s">
        <v>85</v>
      </c>
      <c r="C42" t="s">
        <v>86</v>
      </c>
    </row>
    <row r="43" spans="1:14" x14ac:dyDescent="0.25">
      <c r="A43">
        <v>0.1</v>
      </c>
      <c r="B43">
        <v>0.01</v>
      </c>
      <c r="C43">
        <v>1E-4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"/>
  <sheetViews>
    <sheetView workbookViewId="0">
      <selection activeCell="G40" sqref="G40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5" x14ac:dyDescent="0.25">
      <c r="A2" s="4">
        <v>1</v>
      </c>
      <c r="B2" s="4">
        <f>Проверка_пример!B2</f>
        <v>33.299999999999997</v>
      </c>
      <c r="C2" s="4">
        <f>Проверка_пример!C2</f>
        <v>1</v>
      </c>
      <c r="D2" s="4">
        <f>Проверка_пример!D2</f>
        <v>100</v>
      </c>
      <c r="E2" s="4">
        <f>Проверка_пример!E2</f>
        <v>50</v>
      </c>
      <c r="F2" s="4">
        <f>Проверка_пример!F2</f>
        <v>50</v>
      </c>
      <c r="G2" s="4">
        <f>Проверка_пример!G2</f>
        <v>50</v>
      </c>
      <c r="H2" s="22">
        <f>P26</f>
        <v>67.148496839966867</v>
      </c>
      <c r="I2" s="22">
        <f>Q26</f>
        <v>32.851503160033133</v>
      </c>
      <c r="J2" s="5">
        <f>SUM(H2:I2)</f>
        <v>100</v>
      </c>
      <c r="K2" s="21">
        <f>J2-D2</f>
        <v>0</v>
      </c>
    </row>
    <row r="3" spans="1:15" x14ac:dyDescent="0.25">
      <c r="A3" s="4">
        <v>2</v>
      </c>
      <c r="B3" s="4">
        <f>Проверка_пример!B3</f>
        <v>33.299999999999997</v>
      </c>
      <c r="C3" s="4">
        <f>Проверка_пример!C3</f>
        <v>2</v>
      </c>
    </row>
    <row r="4" spans="1:15" x14ac:dyDescent="0.25">
      <c r="A4" s="4">
        <v>3</v>
      </c>
      <c r="B4" s="4">
        <f>Проверка_пример!B4</f>
        <v>33.4</v>
      </c>
      <c r="C4" s="4">
        <f>Проверка_пример!C4</f>
        <v>3</v>
      </c>
    </row>
    <row r="6" spans="1:15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5" x14ac:dyDescent="0.25">
      <c r="A7" s="4">
        <v>0</v>
      </c>
      <c r="B7" s="10">
        <f>Проверка_пример!D7</f>
        <v>0</v>
      </c>
      <c r="C7" s="10">
        <f>Проверка_пример!E7</f>
        <v>69.298523084423252</v>
      </c>
      <c r="D7" s="4">
        <f>B7</f>
        <v>0</v>
      </c>
      <c r="E7" s="4">
        <f>H2</f>
        <v>67.148496839966867</v>
      </c>
    </row>
    <row r="8" spans="1:15" x14ac:dyDescent="0.25">
      <c r="A8" s="4">
        <v>1</v>
      </c>
      <c r="B8" s="10">
        <f>Проверка_пример!D8</f>
        <v>138.5970461688465</v>
      </c>
      <c r="C8" s="10">
        <f>Проверка_пример!E8</f>
        <v>30.701476915576741</v>
      </c>
      <c r="D8" s="4">
        <f>I19</f>
        <v>134.29699367993373</v>
      </c>
      <c r="E8" s="4">
        <f>J19</f>
        <v>32.851503160033133</v>
      </c>
    </row>
    <row r="9" spans="1:15" x14ac:dyDescent="0.25">
      <c r="A9" s="4">
        <v>2</v>
      </c>
      <c r="B9" s="10">
        <f>Проверка_пример!D9</f>
        <v>100</v>
      </c>
      <c r="C9" s="10">
        <f>Проверка_пример!E9</f>
        <v>670.60469068960219</v>
      </c>
      <c r="D9" s="10">
        <f>K19</f>
        <v>100</v>
      </c>
      <c r="E9" s="10">
        <f>N19</f>
        <v>271.62229845252352</v>
      </c>
    </row>
    <row r="10" spans="1:15" x14ac:dyDescent="0.25">
      <c r="A10" s="4">
        <v>3</v>
      </c>
      <c r="B10" s="10">
        <f>Проверка_пример!D10</f>
        <v>639.90321377402552</v>
      </c>
      <c r="C10" s="10">
        <f>Проверка_пример!E10</f>
        <v>256.32457532997796</v>
      </c>
      <c r="D10" s="10">
        <f>M19</f>
        <v>238.77079529249039</v>
      </c>
      <c r="E10" s="10">
        <f>L19</f>
        <v>98.948948815308114</v>
      </c>
    </row>
    <row r="11" spans="1:15" x14ac:dyDescent="0.25">
      <c r="A11" s="4">
        <v>4</v>
      </c>
      <c r="B11" s="10">
        <f>Проверка_пример!D11</f>
        <v>100</v>
      </c>
      <c r="C11" s="10">
        <f>Проверка_пример!E11</f>
        <v>30.701476915576741</v>
      </c>
      <c r="D11" s="4">
        <f>B11</f>
        <v>100</v>
      </c>
      <c r="E11" s="10">
        <f>I2</f>
        <v>32.851503160033133</v>
      </c>
    </row>
    <row r="13" spans="1:15" x14ac:dyDescent="0.25">
      <c r="A13" s="11" t="s">
        <v>16</v>
      </c>
    </row>
    <row r="15" spans="1:15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</row>
    <row r="16" spans="1:15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0.51515392565563578</v>
      </c>
      <c r="E16" s="10">
        <f>$D$16*C2</f>
        <v>0.51515392565563578</v>
      </c>
      <c r="F16" s="10">
        <f>$C$8/(E16*$B$8)</f>
        <v>0.42999982598827341</v>
      </c>
      <c r="G16" s="10">
        <f>F16*C16</f>
        <v>0.85999965197654682</v>
      </c>
      <c r="H16" s="10">
        <f>G16+1</f>
        <v>1.8599996519765467</v>
      </c>
      <c r="I16" s="10">
        <f>C16*P23</f>
        <v>35.806458312627562</v>
      </c>
      <c r="J16" s="10">
        <f>G16*P23</f>
        <v>15.396770843686218</v>
      </c>
      <c r="K16" s="10">
        <f>H16*P23</f>
        <v>33.299999999999997</v>
      </c>
      <c r="L16" s="10">
        <f>E23*Q23</f>
        <v>33.019767215945272</v>
      </c>
      <c r="M16" s="10">
        <f>I23*Q23</f>
        <v>39.844766445286098</v>
      </c>
      <c r="N16" s="10">
        <f>J23*Q23</f>
        <v>55.24153728897231</v>
      </c>
      <c r="O16" s="10">
        <f>N23*Q23</f>
        <v>3.5014328383532098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1.0303078513112716</v>
      </c>
      <c r="F17" s="10">
        <f t="shared" ref="F17:F18" si="2">$C$8/(E17*$B$8)</f>
        <v>0.2149999129941367</v>
      </c>
      <c r="G17" s="10">
        <f t="shared" ref="G17:G18" si="3">F17*C17</f>
        <v>0.42999982598827341</v>
      </c>
      <c r="H17" s="10">
        <f t="shared" ref="H17:H18" si="4">G17+1</f>
        <v>1.4299998259882734</v>
      </c>
      <c r="I17" s="10">
        <f t="shared" ref="I17" si="5">C17*P24</f>
        <v>46.573432240785564</v>
      </c>
      <c r="J17" s="10">
        <f>G17*P24</f>
        <v>10.013283879607217</v>
      </c>
      <c r="K17" s="10">
        <f t="shared" ref="K17:K18" si="6">H17*P24</f>
        <v>33.299999999999997</v>
      </c>
      <c r="L17" s="10">
        <f t="shared" ref="L17:L18" si="7">E24*Q24</f>
        <v>32.935501437593537</v>
      </c>
      <c r="M17" s="10">
        <f t="shared" ref="M17:M18" si="8">I24*Q24</f>
        <v>79.486166813773579</v>
      </c>
      <c r="N17" s="10">
        <f t="shared" ref="N17:N18" si="9">J24*Q24</f>
        <v>89.499450693380808</v>
      </c>
      <c r="O17" s="10">
        <f t="shared" ref="O17:O18" si="10">N24*Q24</f>
        <v>11.3456768602613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1.5454617769669072</v>
      </c>
      <c r="F18" s="10">
        <f t="shared" si="2"/>
        <v>0.14333327532942447</v>
      </c>
      <c r="G18" s="10">
        <f t="shared" si="3"/>
        <v>0.28666655065884894</v>
      </c>
      <c r="H18" s="10">
        <f t="shared" si="4"/>
        <v>1.2866665506588491</v>
      </c>
      <c r="I18" s="10">
        <f>C18*P25</f>
        <v>51.917103126520594</v>
      </c>
      <c r="J18" s="10">
        <f>G18*P25</f>
        <v>7.4414484367397007</v>
      </c>
      <c r="K18" s="10">
        <f t="shared" si="6"/>
        <v>33.4</v>
      </c>
      <c r="L18" s="10">
        <f t="shared" si="7"/>
        <v>32.993680161769312</v>
      </c>
      <c r="M18" s="10">
        <f t="shared" si="8"/>
        <v>119.43986203343071</v>
      </c>
      <c r="N18" s="10">
        <f t="shared" si="9"/>
        <v>126.88131047017042</v>
      </c>
      <c r="O18" s="10">
        <f t="shared" si="10"/>
        <v>24.12675726579921</v>
      </c>
    </row>
    <row r="19" spans="1:17" x14ac:dyDescent="0.25">
      <c r="I19" s="11">
        <f t="shared" ref="I19:O19" si="11">SUM(I16:I18)</f>
        <v>134.29699367993373</v>
      </c>
      <c r="J19" s="13">
        <f t="shared" si="11"/>
        <v>32.851503160033133</v>
      </c>
      <c r="K19" s="13">
        <f t="shared" si="11"/>
        <v>100</v>
      </c>
      <c r="L19" s="13">
        <f t="shared" si="11"/>
        <v>98.948948815308114</v>
      </c>
      <c r="M19" s="13">
        <f t="shared" si="11"/>
        <v>238.77079529249039</v>
      </c>
      <c r="N19" s="13">
        <f t="shared" si="11"/>
        <v>271.62229845252352</v>
      </c>
      <c r="O19" s="13">
        <f t="shared" si="11"/>
        <v>38.973866964413716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9" t="s">
        <v>42</v>
      </c>
      <c r="Q22" s="14" t="s">
        <v>44</v>
      </c>
    </row>
    <row r="23" spans="1:17" x14ac:dyDescent="0.25">
      <c r="A23" s="4">
        <v>1</v>
      </c>
      <c r="B23" s="10">
        <f>C40</f>
        <v>0.57229520888419771</v>
      </c>
      <c r="C23" s="10">
        <f>$B$23*C2</f>
        <v>0.57229520888419771</v>
      </c>
      <c r="D23" s="10">
        <f>C23*$B$11/$G$2</f>
        <v>1.1445904177683954</v>
      </c>
      <c r="E23" s="10">
        <f>D23+1</f>
        <v>2.1445904177683954</v>
      </c>
      <c r="F23" s="10">
        <f>C39</f>
        <v>0.48336281087646815</v>
      </c>
      <c r="G23" s="10">
        <f>$F$23*C2</f>
        <v>0.48336281087646815</v>
      </c>
      <c r="H23" s="10">
        <f>G23*$B$10/$C$10</f>
        <v>1.206694347198336</v>
      </c>
      <c r="I23" s="10">
        <f>H23*E23</f>
        <v>2.5878651341768406</v>
      </c>
      <c r="J23" s="10">
        <f>I23+1</f>
        <v>3.5878651341768406</v>
      </c>
      <c r="K23" s="10">
        <f>C38</f>
        <v>0.42505647032437111</v>
      </c>
      <c r="L23" s="10">
        <f>$K$23*C2</f>
        <v>0.42505647032437111</v>
      </c>
      <c r="M23" s="10">
        <f>L23*$B$9/$C$9</f>
        <v>6.3384058630319637E-2</v>
      </c>
      <c r="N23" s="10">
        <f>M23*J23</f>
        <v>0.2274134540223445</v>
      </c>
      <c r="O23" s="10">
        <f>H16/N23</f>
        <v>8.1789340915326516</v>
      </c>
      <c r="P23" s="10">
        <f>$D$2*B2/100/(1+G16)</f>
        <v>17.903229156313781</v>
      </c>
      <c r="Q23" s="10">
        <f>$D$2*B2/100-P23</f>
        <v>15.396770843686216</v>
      </c>
    </row>
    <row r="24" spans="1:17" x14ac:dyDescent="0.25">
      <c r="A24" s="4">
        <v>2</v>
      </c>
      <c r="C24" s="10">
        <f t="shared" ref="C24:C25" si="12">$B$23*C3</f>
        <v>1.1445904177683954</v>
      </c>
      <c r="D24" s="10">
        <f t="shared" ref="D24:D25" si="13">C24*$B$11/$G$2</f>
        <v>2.2891808355367909</v>
      </c>
      <c r="E24" s="10">
        <f t="shared" ref="E24:E25" si="14">D24+1</f>
        <v>3.2891808355367909</v>
      </c>
      <c r="G24" s="10">
        <f t="shared" ref="G24:G25" si="15">$F$23*C3</f>
        <v>0.9667256217529363</v>
      </c>
      <c r="H24" s="10">
        <f t="shared" ref="H24:H25" si="16">G24*$B$10/$C$10</f>
        <v>2.413388694396672</v>
      </c>
      <c r="I24" s="10">
        <f t="shared" ref="I24:I25" si="17">H24*E24</f>
        <v>7.9380718423106904</v>
      </c>
      <c r="J24" s="10">
        <f t="shared" ref="J24:J25" si="18">I24+1</f>
        <v>8.9380718423106913</v>
      </c>
      <c r="L24" s="10">
        <f t="shared" ref="L24:L25" si="19">$K$23*C3</f>
        <v>0.85011294064874221</v>
      </c>
      <c r="M24" s="10">
        <f t="shared" ref="M24:M25" si="20">L24*$B$9/$C$9</f>
        <v>0.12676811726063927</v>
      </c>
      <c r="N24" s="10">
        <f t="shared" ref="N24:N25" si="21">M24*J24</f>
        <v>1.1330625393900597</v>
      </c>
      <c r="O24" s="12">
        <f t="shared" ref="O24" si="22">H17/N24</f>
        <v>1.2620661051578479</v>
      </c>
      <c r="P24" s="12">
        <f>$D$2*B3/100/(1+G17)</f>
        <v>23.286716120392782</v>
      </c>
      <c r="Q24" s="10">
        <f t="shared" ref="Q24:Q25" si="23">$D$2*B3/100-P24</f>
        <v>10.013283879607215</v>
      </c>
    </row>
    <row r="25" spans="1:17" x14ac:dyDescent="0.25">
      <c r="A25" s="4">
        <v>3</v>
      </c>
      <c r="C25" s="10">
        <f t="shared" si="12"/>
        <v>1.7168856266525931</v>
      </c>
      <c r="D25" s="10">
        <f t="shared" si="13"/>
        <v>3.4337712533051867</v>
      </c>
      <c r="E25" s="10">
        <f t="shared" si="14"/>
        <v>4.4337712533051867</v>
      </c>
      <c r="G25" s="10">
        <f t="shared" si="15"/>
        <v>1.4500884326294043</v>
      </c>
      <c r="H25" s="10">
        <f t="shared" si="16"/>
        <v>3.6200830415950076</v>
      </c>
      <c r="I25" s="10">
        <f t="shared" si="17"/>
        <v>16.050620124401551</v>
      </c>
      <c r="J25" s="10">
        <f t="shared" si="18"/>
        <v>17.050620124401551</v>
      </c>
      <c r="L25" s="10">
        <f t="shared" si="19"/>
        <v>1.2751694109731133</v>
      </c>
      <c r="M25" s="10">
        <f t="shared" si="20"/>
        <v>0.1901521758909589</v>
      </c>
      <c r="N25" s="10">
        <f t="shared" si="21"/>
        <v>3.242212516945127</v>
      </c>
      <c r="O25" s="12">
        <f>H18/N25</f>
        <v>0.39684830773251417</v>
      </c>
      <c r="P25" s="12">
        <f>$D$2*B4/100/(1+G18)</f>
        <v>25.958551563260297</v>
      </c>
      <c r="Q25" s="10">
        <f t="shared" si="23"/>
        <v>7.4414484367397016</v>
      </c>
    </row>
    <row r="26" spans="1:17" x14ac:dyDescent="0.25">
      <c r="P26" s="13">
        <f>SUM(P23:P25)</f>
        <v>67.148496839966867</v>
      </c>
      <c r="Q26" s="13">
        <f>SUM(Q23:Q25)</f>
        <v>32.851503160033133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0.26662144349980083</v>
      </c>
      <c r="C30" s="4">
        <f>B30*C2</f>
        <v>0.26662144349980083</v>
      </c>
      <c r="D30" s="4">
        <f>Q23/$Q$26</f>
        <v>0.46867781874948727</v>
      </c>
      <c r="E30" s="4">
        <f>D30*C2</f>
        <v>0.46867781874948727</v>
      </c>
      <c r="F30" s="4">
        <f>G16*P23</f>
        <v>15.396770843686218</v>
      </c>
      <c r="G30" s="4">
        <f>F30/$F$33</f>
        <v>0.46867781874948727</v>
      </c>
      <c r="H30" s="4">
        <f>C2*G30</f>
        <v>0.46867781874948727</v>
      </c>
      <c r="I30" s="4">
        <f>J23*Q23</f>
        <v>55.24153728897231</v>
      </c>
      <c r="J30" s="4">
        <f>I30/$I$33</f>
        <v>0.20337629717328934</v>
      </c>
      <c r="K30" s="4">
        <f>C2*J30</f>
        <v>0.20337629717328934</v>
      </c>
      <c r="L30" s="4">
        <f>E23*Q23</f>
        <v>33.019767215945272</v>
      </c>
      <c r="M30" s="4">
        <f>L30/$L$33</f>
        <v>0.33370508339181948</v>
      </c>
      <c r="N30" s="4">
        <f>C2*M30</f>
        <v>0.33370508339181948</v>
      </c>
    </row>
    <row r="31" spans="1:17" x14ac:dyDescent="0.25">
      <c r="A31" s="4">
        <v>2</v>
      </c>
      <c r="B31" s="4">
        <f>P24/$P$26</f>
        <v>0.34679430242334924</v>
      </c>
      <c r="C31" s="4">
        <f t="shared" ref="C31" si="24">B31*C3</f>
        <v>0.69358860484669849</v>
      </c>
      <c r="D31" s="4">
        <f t="shared" ref="D31:D32" si="25">Q24/$Q$26</f>
        <v>0.30480443560918374</v>
      </c>
      <c r="E31" s="4">
        <f t="shared" ref="E31:E32" si="26">D31*C3</f>
        <v>0.60960887121836749</v>
      </c>
      <c r="F31" s="4">
        <f t="shared" ref="F31:F32" si="27">G17*P24</f>
        <v>10.013283879607217</v>
      </c>
      <c r="G31" s="4">
        <f t="shared" ref="G31:G32" si="28">F31/$F$33</f>
        <v>0.3048044356091838</v>
      </c>
      <c r="H31" s="4">
        <f t="shared" ref="H31:H32" si="29">C3*G31</f>
        <v>0.6096088712183676</v>
      </c>
      <c r="I31" s="4">
        <f t="shared" ref="I31:I32" si="30">J24*Q24</f>
        <v>89.499450693380808</v>
      </c>
      <c r="J31" s="4">
        <f t="shared" ref="J31:J32" si="31">I31/$I$33</f>
        <v>0.32949964418707062</v>
      </c>
      <c r="K31" s="4">
        <f t="shared" ref="K31:K32" si="32">C3*J31</f>
        <v>0.65899928837414123</v>
      </c>
      <c r="L31" s="4">
        <f t="shared" ref="L31:L32" si="33">E24*Q24</f>
        <v>32.935501437593537</v>
      </c>
      <c r="M31" s="4">
        <f t="shared" ref="M31:M32" si="34">L31/$L$33</f>
        <v>0.33285347476574889</v>
      </c>
      <c r="N31" s="4">
        <f t="shared" ref="N31:N32" si="35">C3*M31</f>
        <v>0.66570694953149778</v>
      </c>
    </row>
    <row r="32" spans="1:17" x14ac:dyDescent="0.25">
      <c r="A32" s="4">
        <v>3</v>
      </c>
      <c r="B32" s="4">
        <f>P25/$P$26</f>
        <v>0.38658425407684982</v>
      </c>
      <c r="C32" s="4">
        <f>B32*C4</f>
        <v>1.1597527622305495</v>
      </c>
      <c r="D32" s="4">
        <f t="shared" si="25"/>
        <v>0.22651774564132901</v>
      </c>
      <c r="E32" s="4">
        <f t="shared" si="26"/>
        <v>0.67955323692398706</v>
      </c>
      <c r="F32" s="4">
        <f t="shared" si="27"/>
        <v>7.4414484367397007</v>
      </c>
      <c r="G32" s="4">
        <f t="shared" si="28"/>
        <v>0.22651774564132898</v>
      </c>
      <c r="H32" s="4">
        <f t="shared" si="29"/>
        <v>0.67955323692398695</v>
      </c>
      <c r="I32" s="4">
        <f t="shared" si="30"/>
        <v>126.88131047017042</v>
      </c>
      <c r="J32" s="4">
        <f t="shared" si="31"/>
        <v>0.46712405863964007</v>
      </c>
      <c r="K32" s="4">
        <f t="shared" si="32"/>
        <v>1.4013721759189202</v>
      </c>
      <c r="L32" s="4">
        <f t="shared" si="33"/>
        <v>32.993680161769312</v>
      </c>
      <c r="M32" s="4">
        <f t="shared" si="34"/>
        <v>0.33344144184243169</v>
      </c>
      <c r="N32" s="4">
        <f t="shared" si="35"/>
        <v>1.0003243255272951</v>
      </c>
    </row>
    <row r="33" spans="1:14" x14ac:dyDescent="0.25">
      <c r="C33" s="11">
        <f>SUM(C30:C32)</f>
        <v>2.1199628105770487</v>
      </c>
      <c r="E33" s="11">
        <f>SUM(E30:E32)</f>
        <v>1.7578399268918417</v>
      </c>
      <c r="F33" s="11">
        <f>SUM(F30:F32)</f>
        <v>32.851503160033133</v>
      </c>
      <c r="H33" s="11">
        <f>SUM(H30:H32)</f>
        <v>1.7578399268918419</v>
      </c>
      <c r="I33" s="11">
        <f>SUM(I30:I32)</f>
        <v>271.62229845252352</v>
      </c>
      <c r="K33" s="11">
        <f>SUM(K30:K32)</f>
        <v>2.2637477614663508</v>
      </c>
      <c r="L33" s="11">
        <f>SUM(L30:L32)</f>
        <v>98.948948815308114</v>
      </c>
      <c r="N33" s="11">
        <f>SUM(N30:N32)</f>
        <v>1.9997363584506123</v>
      </c>
    </row>
    <row r="35" spans="1:14" x14ac:dyDescent="0.25">
      <c r="A35" t="s">
        <v>58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f>Проверка_пример!F36</f>
        <v>28.957710690348335</v>
      </c>
      <c r="C36">
        <f>$C$43*B36^2+$B$43*B36+$A$43</f>
        <v>0.47343200774607486</v>
      </c>
      <c r="D36" s="1">
        <f>1/C33</f>
        <v>0.47170638796621267</v>
      </c>
      <c r="E36" s="15">
        <f>ABS(D36-C36)/C36*100</f>
        <v>0.36449157463551179</v>
      </c>
      <c r="F36">
        <v>28.848236374479683</v>
      </c>
      <c r="G36">
        <f>$C$43*F36^2+$B$43*F36+$A$43</f>
        <v>0.47170443793658212</v>
      </c>
    </row>
    <row r="37" spans="1:14" x14ac:dyDescent="0.25">
      <c r="A37">
        <v>1</v>
      </c>
      <c r="B37">
        <f>Проверка_пример!F37</f>
        <v>31.556969392911832</v>
      </c>
      <c r="C37">
        <f t="shared" ref="C37:C40" si="36">$C$43*B37^2+$B$43*B37+$A$43</f>
        <v>0.51515392565563578</v>
      </c>
      <c r="D37" s="1">
        <f>1/H33</f>
        <v>0.5688800127370921</v>
      </c>
      <c r="E37" s="15">
        <f t="shared" ref="E37:E40" si="37">ABS(D37-C37)/C37*100</f>
        <v>10.429132809786744</v>
      </c>
      <c r="F37">
        <v>34.842712606284628</v>
      </c>
      <c r="G37">
        <f t="shared" ref="G37:G40" si="38">$C$43*F37^2+$B$43*F37+$A$43</f>
        <v>0.56982858823926086</v>
      </c>
    </row>
    <row r="38" spans="1:14" x14ac:dyDescent="0.25">
      <c r="A38">
        <v>2</v>
      </c>
      <c r="B38">
        <f>Проверка_пример!F38</f>
        <v>25.832477892020059</v>
      </c>
      <c r="C38">
        <f t="shared" si="36"/>
        <v>0.42505647032437111</v>
      </c>
      <c r="D38" s="1">
        <f>1/K33</f>
        <v>0.44174532914932463</v>
      </c>
      <c r="E38" s="15">
        <f t="shared" si="37"/>
        <v>3.9262686231356132</v>
      </c>
      <c r="F38">
        <v>26.930861029022367</v>
      </c>
      <c r="G38">
        <f t="shared" si="38"/>
        <v>0.44183573786667529</v>
      </c>
    </row>
    <row r="39" spans="1:14" x14ac:dyDescent="0.25">
      <c r="A39">
        <v>3</v>
      </c>
      <c r="B39">
        <f>Проверка_пример!F39</f>
        <v>29.584094571495132</v>
      </c>
      <c r="C39">
        <f t="shared" si="36"/>
        <v>0.48336281087646815</v>
      </c>
      <c r="D39" s="1">
        <f>1/N33</f>
        <v>0.50006591907685072</v>
      </c>
      <c r="E39" s="15">
        <f t="shared" si="37"/>
        <v>3.4556047392424114</v>
      </c>
      <c r="F39">
        <v>30.63149672509395</v>
      </c>
      <c r="G39">
        <f t="shared" si="38"/>
        <v>0.50014382641288357</v>
      </c>
    </row>
    <row r="40" spans="1:14" x14ac:dyDescent="0.25">
      <c r="A40">
        <v>4</v>
      </c>
      <c r="B40">
        <f>Проверка_пример!F40</f>
        <v>34.987952610013949</v>
      </c>
      <c r="C40">
        <f t="shared" si="36"/>
        <v>0.57229520888419771</v>
      </c>
      <c r="D40" s="1">
        <f>1/E33</f>
        <v>0.5688800127370921</v>
      </c>
      <c r="E40" s="15">
        <f t="shared" si="37"/>
        <v>0.59675427892611799</v>
      </c>
      <c r="F40">
        <v>34.786616006593867</v>
      </c>
      <c r="G40">
        <f t="shared" si="38"/>
        <v>0.56887702538495999</v>
      </c>
    </row>
    <row r="42" spans="1:14" x14ac:dyDescent="0.25">
      <c r="A42" t="s">
        <v>84</v>
      </c>
      <c r="B42" t="s">
        <v>85</v>
      </c>
      <c r="C42" t="s">
        <v>86</v>
      </c>
    </row>
    <row r="43" spans="1:14" x14ac:dyDescent="0.25">
      <c r="A43">
        <v>0.1</v>
      </c>
      <c r="B43">
        <v>0.01</v>
      </c>
      <c r="C43">
        <v>1E-4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"/>
  <sheetViews>
    <sheetView topLeftCell="A7" workbookViewId="0">
      <selection activeCell="C37" sqref="C36:C40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5" x14ac:dyDescent="0.25">
      <c r="A2" s="4">
        <v>1</v>
      </c>
      <c r="B2" s="4">
        <f>Проверка_пример!B2</f>
        <v>33.299999999999997</v>
      </c>
      <c r="C2" s="4">
        <f>Проверка_пример!C2</f>
        <v>1</v>
      </c>
      <c r="D2" s="4">
        <f>Проверка_пример!D2</f>
        <v>100</v>
      </c>
      <c r="E2" s="4">
        <f>Проверка_пример!E2</f>
        <v>50</v>
      </c>
      <c r="F2" s="4">
        <f>Проверка_пример!F2</f>
        <v>50</v>
      </c>
      <c r="G2" s="4">
        <f>Проверка_пример!G2</f>
        <v>50</v>
      </c>
      <c r="H2" s="22">
        <f>P26</f>
        <v>67.154381136059413</v>
      </c>
      <c r="I2" s="22">
        <f>Q26</f>
        <v>32.845618863940587</v>
      </c>
      <c r="J2" s="5">
        <f>SUM(H2:I2)</f>
        <v>100</v>
      </c>
      <c r="K2" s="21">
        <f>J2-D2</f>
        <v>0</v>
      </c>
    </row>
    <row r="3" spans="1:15" x14ac:dyDescent="0.25">
      <c r="A3" s="4">
        <v>2</v>
      </c>
      <c r="B3" s="4">
        <f>Проверка_пример!B3</f>
        <v>33.299999999999997</v>
      </c>
      <c r="C3" s="4">
        <f>Проверка_пример!C3</f>
        <v>2</v>
      </c>
    </row>
    <row r="4" spans="1:15" x14ac:dyDescent="0.25">
      <c r="A4" s="4">
        <v>3</v>
      </c>
      <c r="B4" s="4">
        <f>Проверка_пример!B4</f>
        <v>33.4</v>
      </c>
      <c r="C4" s="4">
        <f>Проверка_пример!C4</f>
        <v>3</v>
      </c>
    </row>
    <row r="6" spans="1:15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5" x14ac:dyDescent="0.25">
      <c r="A7" s="4">
        <v>0</v>
      </c>
      <c r="B7" s="10">
        <f>Лист3!D7</f>
        <v>0</v>
      </c>
      <c r="C7" s="10">
        <f>Лист3!E7</f>
        <v>67.148496839966867</v>
      </c>
      <c r="D7" s="4">
        <f>B7</f>
        <v>0</v>
      </c>
      <c r="E7" s="4">
        <f>H2</f>
        <v>67.154381136059413</v>
      </c>
    </row>
    <row r="8" spans="1:15" x14ac:dyDescent="0.25">
      <c r="A8" s="4">
        <v>1</v>
      </c>
      <c r="B8" s="10">
        <f>Лист3!D8</f>
        <v>134.29699367993373</v>
      </c>
      <c r="C8" s="10">
        <f>Лист3!E8</f>
        <v>32.851503160033133</v>
      </c>
      <c r="D8" s="4">
        <f>I19</f>
        <v>134.30876227211883</v>
      </c>
      <c r="E8" s="4">
        <f>J19</f>
        <v>32.845618863940587</v>
      </c>
    </row>
    <row r="9" spans="1:15" x14ac:dyDescent="0.25">
      <c r="A9" s="4">
        <v>2</v>
      </c>
      <c r="B9" s="10">
        <f>Лист3!D9</f>
        <v>100</v>
      </c>
      <c r="C9" s="10">
        <f>Лист3!E9</f>
        <v>271.62229845252352</v>
      </c>
      <c r="D9" s="10">
        <f>K19</f>
        <v>100</v>
      </c>
      <c r="E9" s="10">
        <f>N19</f>
        <v>270.41722153338628</v>
      </c>
    </row>
    <row r="10" spans="1:15" x14ac:dyDescent="0.25">
      <c r="A10" s="4">
        <v>3</v>
      </c>
      <c r="B10" s="10">
        <f>Лист3!D10</f>
        <v>238.77079529249039</v>
      </c>
      <c r="C10" s="10">
        <f>Лист3!E10</f>
        <v>98.948948815308114</v>
      </c>
      <c r="D10" s="10">
        <f>M19</f>
        <v>237.57160266944572</v>
      </c>
      <c r="E10" s="10">
        <f>L19</f>
        <v>98.556572565103835</v>
      </c>
    </row>
    <row r="11" spans="1:15" x14ac:dyDescent="0.25">
      <c r="A11" s="4">
        <v>4</v>
      </c>
      <c r="B11" s="10">
        <f>Лист3!D11</f>
        <v>100</v>
      </c>
      <c r="C11" s="10">
        <f>Лист3!E11</f>
        <v>32.851503160033133</v>
      </c>
      <c r="D11" s="4">
        <f>B11</f>
        <v>100</v>
      </c>
      <c r="E11" s="10">
        <f>I2</f>
        <v>32.845618863940587</v>
      </c>
    </row>
    <row r="13" spans="1:15" x14ac:dyDescent="0.25">
      <c r="A13" s="11" t="s">
        <v>16</v>
      </c>
    </row>
    <row r="15" spans="1:15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</row>
    <row r="16" spans="1:15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0.56903896307604507</v>
      </c>
      <c r="E16" s="10">
        <f>$D$16*C2</f>
        <v>0.56903896307604507</v>
      </c>
      <c r="F16" s="10">
        <f>$C$8/(E16*$B$8)</f>
        <v>0.42987971361895322</v>
      </c>
      <c r="G16" s="10">
        <f>F16*C16</f>
        <v>0.85975942723790644</v>
      </c>
      <c r="H16" s="10">
        <f>G16+1</f>
        <v>1.8597594272379063</v>
      </c>
      <c r="I16" s="10">
        <f>C16*P23</f>
        <v>35.811083425404952</v>
      </c>
      <c r="J16" s="10">
        <f>G16*P23</f>
        <v>15.394458287297523</v>
      </c>
      <c r="K16" s="10">
        <f>H16*P23</f>
        <v>33.299999999999997</v>
      </c>
      <c r="L16" s="10">
        <f>E23*Q23</f>
        <v>32.915135309006452</v>
      </c>
      <c r="M16" s="10">
        <f>I23*Q23</f>
        <v>39.685854375509059</v>
      </c>
      <c r="N16" s="10">
        <f>J23*Q23</f>
        <v>55.080312662806577</v>
      </c>
      <c r="O16" s="10">
        <f>N23*Q23</f>
        <v>8.9563702435127315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1.1380779261520901</v>
      </c>
      <c r="F17" s="10">
        <f t="shared" ref="F17:F18" si="2">$C$8/(E17*$B$8)</f>
        <v>0.21493985680947661</v>
      </c>
      <c r="G17" s="10">
        <f t="shared" ref="G17:G18" si="3">F17*C17</f>
        <v>0.42987971361895322</v>
      </c>
      <c r="H17" s="10">
        <f t="shared" ref="H17:H18" si="4">G17+1</f>
        <v>1.4298797136189532</v>
      </c>
      <c r="I17" s="10">
        <f t="shared" ref="I17" si="5">C17*P24</f>
        <v>46.577344489655545</v>
      </c>
      <c r="J17" s="10">
        <f>G17*P24</f>
        <v>10.011327755172227</v>
      </c>
      <c r="K17" s="10">
        <f t="shared" ref="K17:K18" si="6">H17*P24</f>
        <v>33.299999999999997</v>
      </c>
      <c r="L17" s="10">
        <f t="shared" ref="L17:L18" si="7">E24*Q24</f>
        <v>32.799429406215772</v>
      </c>
      <c r="M17" s="10">
        <f t="shared" ref="M17:M18" si="8">I24*Q24</f>
        <v>79.092695004580236</v>
      </c>
      <c r="N17" s="10">
        <f t="shared" ref="N17:N18" si="9">J24*Q24</f>
        <v>89.104022759752453</v>
      </c>
      <c r="O17" s="10">
        <f t="shared" ref="O17:O18" si="10">N24*Q24</f>
        <v>28.977635726516734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1.7071168892281352</v>
      </c>
      <c r="F18" s="10">
        <f t="shared" si="2"/>
        <v>0.1432932378729844</v>
      </c>
      <c r="G18" s="10">
        <f t="shared" si="3"/>
        <v>0.28658647574596879</v>
      </c>
      <c r="H18" s="10">
        <f t="shared" si="4"/>
        <v>1.2865864757459688</v>
      </c>
      <c r="I18" s="10">
        <f>C18*P25</f>
        <v>51.920334357058309</v>
      </c>
      <c r="J18" s="10">
        <f>G18*P25</f>
        <v>7.4398328214708407</v>
      </c>
      <c r="K18" s="10">
        <f t="shared" si="6"/>
        <v>33.4</v>
      </c>
      <c r="L18" s="10">
        <f t="shared" si="7"/>
        <v>32.842007849881618</v>
      </c>
      <c r="M18" s="10">
        <f t="shared" si="8"/>
        <v>118.79305328935642</v>
      </c>
      <c r="N18" s="10">
        <f t="shared" si="9"/>
        <v>126.23288611082727</v>
      </c>
      <c r="O18" s="10">
        <f t="shared" si="10"/>
        <v>61.578542872679655</v>
      </c>
    </row>
    <row r="19" spans="1:17" x14ac:dyDescent="0.25">
      <c r="I19" s="11">
        <f t="shared" ref="I19:O19" si="11">SUM(I16:I18)</f>
        <v>134.30876227211883</v>
      </c>
      <c r="J19" s="13">
        <f t="shared" si="11"/>
        <v>32.845618863940587</v>
      </c>
      <c r="K19" s="13">
        <f t="shared" si="11"/>
        <v>100</v>
      </c>
      <c r="L19" s="13">
        <f t="shared" si="11"/>
        <v>98.556572565103835</v>
      </c>
      <c r="M19" s="13">
        <f t="shared" si="11"/>
        <v>237.57160266944572</v>
      </c>
      <c r="N19" s="13">
        <f t="shared" si="11"/>
        <v>270.41722153338628</v>
      </c>
      <c r="O19" s="13">
        <f t="shared" si="11"/>
        <v>99.512548842709123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9" t="s">
        <v>42</v>
      </c>
      <c r="Q22" s="14" t="s">
        <v>44</v>
      </c>
    </row>
    <row r="23" spans="1:17" x14ac:dyDescent="0.25">
      <c r="A23" s="4">
        <v>1</v>
      </c>
      <c r="B23" s="10">
        <f>C40</f>
        <v>0.56905792638919361</v>
      </c>
      <c r="C23" s="10">
        <f>$B$23*C2</f>
        <v>0.56905792638919361</v>
      </c>
      <c r="D23" s="10">
        <f>C23*$B$11/$G$2</f>
        <v>1.1381158527783872</v>
      </c>
      <c r="E23" s="10">
        <f>D23+1</f>
        <v>2.1381158527783874</v>
      </c>
      <c r="F23" s="10">
        <f>C39</f>
        <v>0.4996548053924198</v>
      </c>
      <c r="G23" s="10">
        <f>$F$23*C2</f>
        <v>0.4996548053924198</v>
      </c>
      <c r="H23" s="10">
        <f>G23*$B$10/$C$10</f>
        <v>1.2057023008697751</v>
      </c>
      <c r="I23" s="10">
        <f>H23*E23</f>
        <v>2.5779312032210431</v>
      </c>
      <c r="J23" s="10">
        <f>I23+1</f>
        <v>3.5779312032210431</v>
      </c>
      <c r="K23" s="10">
        <f>C38</f>
        <v>0.44167321384459923</v>
      </c>
      <c r="L23" s="10">
        <f>$K$23*C2</f>
        <v>0.44167321384459923</v>
      </c>
      <c r="M23" s="10">
        <f>L23*$B$9/$C$9</f>
        <v>0.16260565364511068</v>
      </c>
      <c r="N23" s="10">
        <f>M23*J23</f>
        <v>0.58179184199699507</v>
      </c>
      <c r="O23" s="10">
        <f>H16/N23</f>
        <v>3.1966062309404331</v>
      </c>
      <c r="P23" s="10">
        <f>$D$2*B2/100/(1+G16)</f>
        <v>17.905541712702476</v>
      </c>
      <c r="Q23" s="10">
        <f>$D$2*B2/100-P23</f>
        <v>15.394458287297521</v>
      </c>
    </row>
    <row r="24" spans="1:17" x14ac:dyDescent="0.25">
      <c r="A24" s="4">
        <v>2</v>
      </c>
      <c r="C24" s="10">
        <f t="shared" ref="C24:C25" si="12">$B$23*C3</f>
        <v>1.1381158527783872</v>
      </c>
      <c r="D24" s="10">
        <f t="shared" ref="D24:D25" si="13">C24*$B$11/$G$2</f>
        <v>2.2762317055567745</v>
      </c>
      <c r="E24" s="10">
        <f t="shared" ref="E24:E25" si="14">D24+1</f>
        <v>3.2762317055567745</v>
      </c>
      <c r="G24" s="10">
        <f t="shared" ref="G24:G25" si="15">$F$23*C3</f>
        <v>0.9993096107848396</v>
      </c>
      <c r="H24" s="10">
        <f t="shared" ref="H24:H25" si="16">G24*$B$10/$C$10</f>
        <v>2.4114046017395503</v>
      </c>
      <c r="I24" s="10">
        <f t="shared" ref="I24:I25" si="17">H24*E24</f>
        <v>7.9003202111446216</v>
      </c>
      <c r="J24" s="10">
        <f t="shared" ref="J24:J25" si="18">I24+1</f>
        <v>8.9003202111446207</v>
      </c>
      <c r="L24" s="10">
        <f t="shared" ref="L24:L25" si="19">$K$23*C3</f>
        <v>0.88334642768919847</v>
      </c>
      <c r="M24" s="10">
        <f t="shared" ref="M24:M25" si="20">L24*$B$9/$C$9</f>
        <v>0.32521130729022135</v>
      </c>
      <c r="N24" s="10">
        <f t="shared" ref="N24:N25" si="21">M24*J24</f>
        <v>2.8944847711679209</v>
      </c>
      <c r="O24" s="12">
        <f t="shared" ref="O24" si="22">H17/N24</f>
        <v>0.49400146370160331</v>
      </c>
      <c r="P24" s="12">
        <f>$D$2*B3/100/(1+G17)</f>
        <v>23.288672244827772</v>
      </c>
      <c r="Q24" s="10">
        <f t="shared" ref="Q24:Q25" si="23">$D$2*B3/100-P24</f>
        <v>10.011327755172225</v>
      </c>
    </row>
    <row r="25" spans="1:17" x14ac:dyDescent="0.25">
      <c r="A25" s="4">
        <v>3</v>
      </c>
      <c r="C25" s="10">
        <f t="shared" si="12"/>
        <v>1.7071737791675807</v>
      </c>
      <c r="D25" s="10">
        <f t="shared" si="13"/>
        <v>3.4143475583351615</v>
      </c>
      <c r="E25" s="10">
        <f t="shared" si="14"/>
        <v>4.4143475583351615</v>
      </c>
      <c r="G25" s="10">
        <f t="shared" si="15"/>
        <v>1.4989644161772593</v>
      </c>
      <c r="H25" s="10">
        <f t="shared" si="16"/>
        <v>3.6171069026093248</v>
      </c>
      <c r="I25" s="10">
        <f t="shared" si="17"/>
        <v>15.967167023770731</v>
      </c>
      <c r="J25" s="10">
        <f t="shared" si="18"/>
        <v>16.967167023770731</v>
      </c>
      <c r="L25" s="10">
        <f t="shared" si="19"/>
        <v>1.3250196415337978</v>
      </c>
      <c r="M25" s="10">
        <f t="shared" si="20"/>
        <v>0.48781696093533211</v>
      </c>
      <c r="N25" s="10">
        <f t="shared" si="21"/>
        <v>8.2768718532180223</v>
      </c>
      <c r="O25" s="12">
        <f>H18/N25</f>
        <v>0.15544356594644484</v>
      </c>
      <c r="P25" s="12">
        <f>$D$2*B4/100/(1+G18)</f>
        <v>25.960167178529154</v>
      </c>
      <c r="Q25" s="10">
        <f t="shared" si="23"/>
        <v>7.4398328214708442</v>
      </c>
    </row>
    <row r="26" spans="1:17" x14ac:dyDescent="0.25">
      <c r="P26" s="13">
        <f>SUM(P23:P25)</f>
        <v>67.154381136059413</v>
      </c>
      <c r="Q26" s="13">
        <f>SUM(Q23:Q25)</f>
        <v>32.845618863940587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0.26663251763760004</v>
      </c>
      <c r="C30" s="4">
        <f>B30*C2</f>
        <v>0.26663251763760004</v>
      </c>
      <c r="D30" s="4">
        <f>Q23/$Q$26</f>
        <v>0.46869137558550489</v>
      </c>
      <c r="E30" s="4">
        <f>D30*C2</f>
        <v>0.46869137558550489</v>
      </c>
      <c r="F30" s="4">
        <f>G16*P23</f>
        <v>15.394458287297523</v>
      </c>
      <c r="G30" s="4">
        <f>F30/$F$33</f>
        <v>0.46869137558550494</v>
      </c>
      <c r="H30" s="4">
        <f>C2*G30</f>
        <v>0.46869137558550494</v>
      </c>
      <c r="I30" s="4">
        <f>J23*Q23</f>
        <v>55.080312662806577</v>
      </c>
      <c r="J30" s="4">
        <f>I30/$I$33</f>
        <v>0.203686408544828</v>
      </c>
      <c r="K30" s="4">
        <f>C2*J30</f>
        <v>0.203686408544828</v>
      </c>
      <c r="L30" s="4">
        <f>E23*Q23</f>
        <v>32.915135309006452</v>
      </c>
      <c r="M30" s="4">
        <f>L30/$L$33</f>
        <v>0.33397199651259785</v>
      </c>
      <c r="N30" s="4">
        <f>C2*M30</f>
        <v>0.33397199651259785</v>
      </c>
    </row>
    <row r="31" spans="1:17" x14ac:dyDescent="0.25">
      <c r="A31" s="4">
        <v>2</v>
      </c>
      <c r="B31" s="4">
        <f>P24/$P$26</f>
        <v>0.34679304389155657</v>
      </c>
      <c r="C31" s="4">
        <f t="shared" ref="C31" si="24">B31*C3</f>
        <v>0.69358608778311315</v>
      </c>
      <c r="D31" s="4">
        <f t="shared" ref="D31:D32" si="25">Q24/$Q$26</f>
        <v>0.30479948624634123</v>
      </c>
      <c r="E31" s="4">
        <f t="shared" ref="E31:E32" si="26">D31*C3</f>
        <v>0.60959897249268247</v>
      </c>
      <c r="F31" s="4">
        <f t="shared" ref="F31:F32" si="27">G17*P24</f>
        <v>10.011327755172227</v>
      </c>
      <c r="G31" s="4">
        <f t="shared" ref="G31:G32" si="28">F31/$F$33</f>
        <v>0.30479948624634129</v>
      </c>
      <c r="H31" s="4">
        <f t="shared" ref="H31:H32" si="29">C3*G31</f>
        <v>0.60959897249268258</v>
      </c>
      <c r="I31" s="4">
        <f t="shared" ref="I31:I32" si="30">J24*Q24</f>
        <v>89.104022759752453</v>
      </c>
      <c r="J31" s="4">
        <f t="shared" ref="J31:J32" si="31">I31/$I$33</f>
        <v>0.32950572546560791</v>
      </c>
      <c r="K31" s="4">
        <f t="shared" ref="K31:K32" si="32">C3*J31</f>
        <v>0.65901145093121583</v>
      </c>
      <c r="L31" s="4">
        <f t="shared" ref="L31:L32" si="33">E24*Q24</f>
        <v>32.799429406215772</v>
      </c>
      <c r="M31" s="4">
        <f t="shared" ref="M31:M32" si="34">L31/$L$33</f>
        <v>0.33279799157533962</v>
      </c>
      <c r="N31" s="4">
        <f t="shared" ref="N31:N32" si="35">C3*M31</f>
        <v>0.66559598315067925</v>
      </c>
    </row>
    <row r="32" spans="1:17" x14ac:dyDescent="0.25">
      <c r="A32" s="4">
        <v>3</v>
      </c>
      <c r="B32" s="4">
        <f>P25/$P$26</f>
        <v>0.38657443847084322</v>
      </c>
      <c r="C32" s="4">
        <f>B32*C4</f>
        <v>1.1597233154125297</v>
      </c>
      <c r="D32" s="4">
        <f t="shared" si="25"/>
        <v>0.22650913816815402</v>
      </c>
      <c r="E32" s="4">
        <f t="shared" si="26"/>
        <v>0.67952741450446208</v>
      </c>
      <c r="F32" s="4">
        <f t="shared" si="27"/>
        <v>7.4398328214708407</v>
      </c>
      <c r="G32" s="4">
        <f t="shared" si="28"/>
        <v>0.22650913816815391</v>
      </c>
      <c r="H32" s="4">
        <f t="shared" si="29"/>
        <v>0.67952741450446175</v>
      </c>
      <c r="I32" s="4">
        <f t="shared" si="30"/>
        <v>126.23288611082727</v>
      </c>
      <c r="J32" s="4">
        <f t="shared" si="31"/>
        <v>0.46680786598956414</v>
      </c>
      <c r="K32" s="4">
        <f t="shared" si="32"/>
        <v>1.4004235979686923</v>
      </c>
      <c r="L32" s="4">
        <f t="shared" si="33"/>
        <v>32.842007849881618</v>
      </c>
      <c r="M32" s="4">
        <f t="shared" si="34"/>
        <v>0.33323001191206264</v>
      </c>
      <c r="N32" s="4">
        <f t="shared" si="35"/>
        <v>0.99969003573618798</v>
      </c>
    </row>
    <row r="33" spans="1:14" x14ac:dyDescent="0.25">
      <c r="C33" s="11">
        <f>SUM(C30:C32)</f>
        <v>2.1199419208332428</v>
      </c>
      <c r="E33" s="11">
        <f>SUM(E30:E32)</f>
        <v>1.7578177625826494</v>
      </c>
      <c r="F33" s="11">
        <f>SUM(F30:F32)</f>
        <v>32.845618863940587</v>
      </c>
      <c r="H33" s="11">
        <f>SUM(H30:H32)</f>
        <v>1.7578177625826492</v>
      </c>
      <c r="I33" s="11">
        <f>SUM(I30:I32)</f>
        <v>270.41722153338628</v>
      </c>
      <c r="K33" s="11">
        <f>SUM(K30:K32)</f>
        <v>2.2631214574447363</v>
      </c>
      <c r="L33" s="11">
        <f>SUM(L30:L32)</f>
        <v>98.556572565103835</v>
      </c>
      <c r="N33" s="11">
        <f>SUM(N30:N32)</f>
        <v>1.999258015399465</v>
      </c>
    </row>
    <row r="35" spans="1:14" x14ac:dyDescent="0.25">
      <c r="A35" t="s">
        <v>58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f>Лист4!F36</f>
        <v>28.837650387635417</v>
      </c>
      <c r="C36">
        <f>$C$43*B36^2+$B$43*B36+$A$43</f>
        <v>0.47153751186430304</v>
      </c>
      <c r="D36" s="1">
        <f>1/C33</f>
        <v>0.47171103612449444</v>
      </c>
      <c r="E36" s="15">
        <f>ABS(D36-C36)/C36*100</f>
        <v>3.6799672523474755E-2</v>
      </c>
      <c r="F36">
        <v>28.837650387635417</v>
      </c>
      <c r="G36">
        <f>$C$43*F36^2+$B$43*F36+$A$43</f>
        <v>0.47153751186430304</v>
      </c>
    </row>
    <row r="37" spans="1:14" x14ac:dyDescent="0.25">
      <c r="A37">
        <v>1</v>
      </c>
      <c r="B37">
        <f>Лист4!F37</f>
        <v>34.79616518900162</v>
      </c>
      <c r="C37">
        <f>$C$43*B37^2+$B$43*B37+$A$43</f>
        <v>0.56903896307604507</v>
      </c>
      <c r="D37" s="1">
        <f>1/H33</f>
        <v>0.56888718574032604</v>
      </c>
      <c r="E37" s="15">
        <f t="shared" ref="E37:E40" si="36">ABS(D37-C37)/C37*100</f>
        <v>2.6672573508599019E-2</v>
      </c>
      <c r="F37">
        <v>34.79616518900162</v>
      </c>
      <c r="G37">
        <f>$C$43*F37^2+$B$43*F37+$A$43</f>
        <v>0.56903896307604507</v>
      </c>
    </row>
    <row r="38" spans="1:14" x14ac:dyDescent="0.25">
      <c r="A38">
        <v>2</v>
      </c>
      <c r="B38">
        <f>Лист4!F38</f>
        <v>26.920297311216835</v>
      </c>
      <c r="C38">
        <f t="shared" ref="C37:C40" si="37">$C$43*B38^2+$B$43*B38+$A$43</f>
        <v>0.44167321384459923</v>
      </c>
      <c r="D38" s="1">
        <f>1/K33</f>
        <v>0.44186757927216519</v>
      </c>
      <c r="E38" s="15">
        <f t="shared" si="36"/>
        <v>4.4006614273498453E-2</v>
      </c>
      <c r="F38">
        <v>26.920297311216835</v>
      </c>
      <c r="G38">
        <f t="shared" ref="G37:G40" si="38">$C$43*F38^2+$B$43*F38+$A$43</f>
        <v>0.44167321384459923</v>
      </c>
    </row>
    <row r="39" spans="1:14" x14ac:dyDescent="0.25">
      <c r="A39">
        <v>3</v>
      </c>
      <c r="B39">
        <f>Лист4!F39</f>
        <v>30.601166579176741</v>
      </c>
      <c r="C39">
        <f t="shared" si="37"/>
        <v>0.4996548053924198</v>
      </c>
      <c r="D39" s="1">
        <f>1/N33</f>
        <v>0.50018556499331746</v>
      </c>
      <c r="E39" s="15">
        <f t="shared" si="36"/>
        <v>0.10622525695130818</v>
      </c>
      <c r="F39">
        <v>30.601166579176741</v>
      </c>
      <c r="G39">
        <f t="shared" si="38"/>
        <v>0.4996548053924198</v>
      </c>
    </row>
    <row r="40" spans="1:14" x14ac:dyDescent="0.25">
      <c r="A40">
        <v>4</v>
      </c>
      <c r="B40">
        <f>Лист4!F40</f>
        <v>34.797283352074054</v>
      </c>
      <c r="C40">
        <f t="shared" si="37"/>
        <v>0.56905792638919361</v>
      </c>
      <c r="D40" s="1">
        <f>1/E33</f>
        <v>0.56888718574032604</v>
      </c>
      <c r="E40" s="15">
        <f t="shared" si="36"/>
        <v>3.0004089381719522E-2</v>
      </c>
      <c r="F40">
        <v>34.797283352074054</v>
      </c>
      <c r="G40">
        <f t="shared" si="38"/>
        <v>0.56905792638919361</v>
      </c>
    </row>
    <row r="42" spans="1:14" x14ac:dyDescent="0.25">
      <c r="A42" t="s">
        <v>84</v>
      </c>
      <c r="B42" t="s">
        <v>85</v>
      </c>
      <c r="C42" t="s">
        <v>86</v>
      </c>
    </row>
    <row r="43" spans="1:14" x14ac:dyDescent="0.25">
      <c r="A43">
        <v>0.1</v>
      </c>
      <c r="B43">
        <v>0.01</v>
      </c>
      <c r="C43">
        <v>1E-4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"/>
  <sheetViews>
    <sheetView topLeftCell="A22" workbookViewId="0">
      <selection activeCell="C36" sqref="C36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5" x14ac:dyDescent="0.25">
      <c r="A2" s="4">
        <v>1</v>
      </c>
      <c r="B2" s="4">
        <f>Проверка_пример!B2</f>
        <v>33.299999999999997</v>
      </c>
      <c r="C2" s="4">
        <f>Проверка_пример!C2</f>
        <v>1</v>
      </c>
      <c r="D2" s="4">
        <f>Проверка_пример!D2</f>
        <v>100</v>
      </c>
      <c r="E2" s="4">
        <f>Проверка_пример!E2</f>
        <v>50</v>
      </c>
      <c r="F2" s="4">
        <f>Проверка_пример!F2</f>
        <v>50</v>
      </c>
      <c r="G2" s="4">
        <f>Проверка_пример!G2</f>
        <v>50</v>
      </c>
      <c r="H2" s="22">
        <f>P26</f>
        <v>67.15999937181283</v>
      </c>
      <c r="I2" s="22">
        <f>Q26</f>
        <v>32.840000628187155</v>
      </c>
      <c r="J2" s="5">
        <f>SUM(H2:I2)</f>
        <v>99.999999999999986</v>
      </c>
      <c r="K2" s="21">
        <f>J2-D2</f>
        <v>0</v>
      </c>
    </row>
    <row r="3" spans="1:15" x14ac:dyDescent="0.25">
      <c r="A3" s="4">
        <v>2</v>
      </c>
      <c r="B3" s="4">
        <f>Проверка_пример!B3</f>
        <v>33.299999999999997</v>
      </c>
      <c r="C3" s="4">
        <f>Проверка_пример!C3</f>
        <v>2</v>
      </c>
    </row>
    <row r="4" spans="1:15" x14ac:dyDescent="0.25">
      <c r="A4" s="4">
        <v>3</v>
      </c>
      <c r="B4" s="4">
        <f>Проверка_пример!B4</f>
        <v>33.4</v>
      </c>
      <c r="C4" s="4">
        <f>Проверка_пример!C4</f>
        <v>3</v>
      </c>
    </row>
    <row r="6" spans="1:15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5" x14ac:dyDescent="0.25">
      <c r="A7" s="4">
        <v>0</v>
      </c>
      <c r="B7" s="10">
        <f>Лист4!D7</f>
        <v>0</v>
      </c>
      <c r="C7" s="10">
        <f>Лист4!E7</f>
        <v>67.154381136059413</v>
      </c>
      <c r="D7" s="4">
        <f>B7</f>
        <v>0</v>
      </c>
      <c r="E7" s="4">
        <f>H2</f>
        <v>67.15999937181283</v>
      </c>
    </row>
    <row r="8" spans="1:15" x14ac:dyDescent="0.25">
      <c r="A8" s="4">
        <v>1</v>
      </c>
      <c r="B8" s="10">
        <f>Лист4!D8</f>
        <v>134.30876227211883</v>
      </c>
      <c r="C8" s="10">
        <f>Лист4!E8</f>
        <v>32.845618863940587</v>
      </c>
      <c r="D8" s="4">
        <f>I19</f>
        <v>134.31999874362566</v>
      </c>
      <c r="E8" s="4">
        <f>J19</f>
        <v>32.840000628187155</v>
      </c>
    </row>
    <row r="9" spans="1:15" x14ac:dyDescent="0.25">
      <c r="A9" s="4">
        <v>2</v>
      </c>
      <c r="B9" s="10">
        <f>Лист4!D9</f>
        <v>100</v>
      </c>
      <c r="C9" s="10">
        <f>Лист4!E9</f>
        <v>270.41722153338628</v>
      </c>
      <c r="D9" s="10">
        <f>K19</f>
        <v>100</v>
      </c>
      <c r="E9" s="10">
        <f>N19</f>
        <v>270.11448175834187</v>
      </c>
    </row>
    <row r="10" spans="1:15" x14ac:dyDescent="0.25">
      <c r="A10" s="4">
        <v>3</v>
      </c>
      <c r="B10" s="10">
        <f>Лист4!D10</f>
        <v>237.57160266944572</v>
      </c>
      <c r="C10" s="10">
        <f>Лист4!E10</f>
        <v>98.556572565103835</v>
      </c>
      <c r="D10" s="10">
        <f>M19</f>
        <v>237.2744811301547</v>
      </c>
      <c r="E10" s="10">
        <f>L19</f>
        <v>98.538923537062743</v>
      </c>
    </row>
    <row r="11" spans="1:15" x14ac:dyDescent="0.25">
      <c r="A11" s="4">
        <v>4</v>
      </c>
      <c r="B11" s="10">
        <f>Лист4!D11</f>
        <v>100</v>
      </c>
      <c r="C11" s="10">
        <f>Лист4!E11</f>
        <v>32.845618863940587</v>
      </c>
      <c r="D11" s="4">
        <f>B11</f>
        <v>100</v>
      </c>
      <c r="E11" s="10">
        <f>I2</f>
        <v>32.840000628187155</v>
      </c>
    </row>
    <row r="13" spans="1:15" x14ac:dyDescent="0.25">
      <c r="A13" s="11" t="s">
        <v>16</v>
      </c>
    </row>
    <row r="15" spans="1:15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</row>
    <row r="16" spans="1:15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0.56903896307604507</v>
      </c>
      <c r="E16" s="10">
        <f>$D$16*C2</f>
        <v>0.56903896307604507</v>
      </c>
      <c r="F16" s="10">
        <f>$C$8/(E16*$B$8)</f>
        <v>0.4297650536363396</v>
      </c>
      <c r="G16" s="10">
        <f>F16*C16</f>
        <v>0.8595301072726792</v>
      </c>
      <c r="H16" s="10">
        <f>G16+1</f>
        <v>1.8595301072726791</v>
      </c>
      <c r="I16" s="10">
        <f>C16*P23</f>
        <v>35.815499700448711</v>
      </c>
      <c r="J16" s="10">
        <f>G16*P23</f>
        <v>15.392250149775645</v>
      </c>
      <c r="K16" s="10">
        <f>H16*P23</f>
        <v>33.299999999999997</v>
      </c>
      <c r="L16" s="10">
        <f>E23*Q23</f>
        <v>32.910414055165809</v>
      </c>
      <c r="M16" s="10">
        <f>I23*Q23</f>
        <v>39.638056321712156</v>
      </c>
      <c r="N16" s="10">
        <f>J23*Q23</f>
        <v>55.030306471487798</v>
      </c>
      <c r="O16" s="10">
        <f>N23*Q23</f>
        <v>8.9881155424542598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1.1380779261520901</v>
      </c>
      <c r="F17" s="10">
        <f t="shared" ref="F17:F18" si="2">$C$8/(E17*$B$8)</f>
        <v>0.2148825268181698</v>
      </c>
      <c r="G17" s="10">
        <f t="shared" ref="G17:G18" si="3">F17*C17</f>
        <v>0.4297650536363396</v>
      </c>
      <c r="H17" s="10">
        <f t="shared" ref="H17:H18" si="4">G17+1</f>
        <v>1.4297650536363395</v>
      </c>
      <c r="I17" s="10">
        <f t="shared" ref="I17" si="5">C17*P24</f>
        <v>46.58107975895436</v>
      </c>
      <c r="J17" s="10">
        <f>G17*P24</f>
        <v>10.009460120522817</v>
      </c>
      <c r="K17" s="10">
        <f t="shared" ref="K17:K18" si="6">H17*P24</f>
        <v>33.299999999999997</v>
      </c>
      <c r="L17" s="10">
        <f t="shared" ref="L17:L18" si="7">E24*Q24</f>
        <v>32.793310602362986</v>
      </c>
      <c r="M17" s="10">
        <f t="shared" ref="M17:M18" si="8">I24*Q24</f>
        <v>78.994028483080143</v>
      </c>
      <c r="N17" s="10">
        <f t="shared" ref="N17:N18" si="9">J24*Q24</f>
        <v>89.00348860360296</v>
      </c>
      <c r="O17" s="10">
        <f t="shared" ref="O17:O18" si="10">N24*Q24</f>
        <v>29.073930004921024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1.7071168892281352</v>
      </c>
      <c r="F18" s="10">
        <f t="shared" si="2"/>
        <v>0.14325501787877987</v>
      </c>
      <c r="G18" s="10">
        <f t="shared" si="3"/>
        <v>0.28651003575755973</v>
      </c>
      <c r="H18" s="10">
        <f t="shared" si="4"/>
        <v>1.2865100357575598</v>
      </c>
      <c r="I18" s="10">
        <f>C18*P25</f>
        <v>51.923419284222604</v>
      </c>
      <c r="J18" s="10">
        <f>G18*P25</f>
        <v>7.4382903578886923</v>
      </c>
      <c r="K18" s="10">
        <f t="shared" si="6"/>
        <v>33.4</v>
      </c>
      <c r="L18" s="10">
        <f t="shared" si="7"/>
        <v>32.835198879533941</v>
      </c>
      <c r="M18" s="10">
        <f t="shared" si="8"/>
        <v>118.6423963253624</v>
      </c>
      <c r="N18" s="10">
        <f t="shared" si="9"/>
        <v>126.0806866832511</v>
      </c>
      <c r="O18" s="10">
        <f t="shared" si="10"/>
        <v>61.778382799022644</v>
      </c>
    </row>
    <row r="19" spans="1:17" x14ac:dyDescent="0.25">
      <c r="I19" s="11">
        <f t="shared" ref="I19:O19" si="11">SUM(I16:I18)</f>
        <v>134.31999874362566</v>
      </c>
      <c r="J19" s="13">
        <f t="shared" si="11"/>
        <v>32.840000628187155</v>
      </c>
      <c r="K19" s="13">
        <f t="shared" si="11"/>
        <v>100</v>
      </c>
      <c r="L19" s="13">
        <f t="shared" si="11"/>
        <v>98.538923537062743</v>
      </c>
      <c r="M19" s="13">
        <f t="shared" si="11"/>
        <v>237.2744811301547</v>
      </c>
      <c r="N19" s="13">
        <f t="shared" si="11"/>
        <v>270.11448175834187</v>
      </c>
      <c r="O19" s="13">
        <f t="shared" si="11"/>
        <v>99.840428346397928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9" t="s">
        <v>42</v>
      </c>
      <c r="Q22" s="14" t="s">
        <v>44</v>
      </c>
    </row>
    <row r="23" spans="1:17" x14ac:dyDescent="0.25">
      <c r="A23" s="4">
        <v>1</v>
      </c>
      <c r="B23" s="10">
        <f>C40</f>
        <v>0.56905792638919361</v>
      </c>
      <c r="C23" s="10">
        <f>$B$23*C2</f>
        <v>0.56905792638919361</v>
      </c>
      <c r="D23" s="10">
        <f>C23*$B$11/$G$2</f>
        <v>1.1381158527783872</v>
      </c>
      <c r="E23" s="10">
        <f>D23+1</f>
        <v>2.1381158527783874</v>
      </c>
      <c r="F23" s="10">
        <f>C39</f>
        <v>0.4996548053924198</v>
      </c>
      <c r="G23" s="10">
        <f>$F$23*C2</f>
        <v>0.4996548053924198</v>
      </c>
      <c r="H23" s="10">
        <f>G23*$B$10/$C$10</f>
        <v>1.2044228995499477</v>
      </c>
      <c r="I23" s="10">
        <f>H23*E23</f>
        <v>2.5751956949770545</v>
      </c>
      <c r="J23" s="10">
        <f>I23+1</f>
        <v>3.5751956949770545</v>
      </c>
      <c r="K23" s="10">
        <f>C38</f>
        <v>0.44167321384459923</v>
      </c>
      <c r="L23" s="10">
        <f>$K$23*C2</f>
        <v>0.44167321384459923</v>
      </c>
      <c r="M23" s="10">
        <f>L23*$B$9/$C$9</f>
        <v>0.16333028323422416</v>
      </c>
      <c r="N23" s="10">
        <f>M23*J23</f>
        <v>0.58393772547838119</v>
      </c>
      <c r="O23" s="10">
        <f>H16/N23</f>
        <v>3.184466469860789</v>
      </c>
      <c r="P23" s="10">
        <f>$D$2*B2/100/(1+G16)</f>
        <v>17.907749850224356</v>
      </c>
      <c r="Q23" s="10">
        <f>$D$2*B2/100-P23</f>
        <v>15.392250149775641</v>
      </c>
    </row>
    <row r="24" spans="1:17" x14ac:dyDescent="0.25">
      <c r="A24" s="4">
        <v>2</v>
      </c>
      <c r="C24" s="10">
        <f t="shared" ref="C24:C25" si="12">$B$23*C3</f>
        <v>1.1381158527783872</v>
      </c>
      <c r="D24" s="10">
        <f t="shared" ref="D24:D25" si="13">C24*$B$11/$G$2</f>
        <v>2.2762317055567745</v>
      </c>
      <c r="E24" s="10">
        <f t="shared" ref="E24:E25" si="14">D24+1</f>
        <v>3.2762317055567745</v>
      </c>
      <c r="G24" s="10">
        <f t="shared" ref="G24:G25" si="15">$F$23*C3</f>
        <v>0.9993096107848396</v>
      </c>
      <c r="H24" s="10">
        <f t="shared" ref="H24:H25" si="16">G24*$B$10/$C$10</f>
        <v>2.4088457990998955</v>
      </c>
      <c r="I24" s="10">
        <f t="shared" ref="I24:I25" si="17">H24*E24</f>
        <v>7.891936980808322</v>
      </c>
      <c r="J24" s="10">
        <f t="shared" ref="J24:J25" si="18">I24+1</f>
        <v>8.8919369808083211</v>
      </c>
      <c r="L24" s="10">
        <f t="shared" ref="L24:L25" si="19">$K$23*C3</f>
        <v>0.88334642768919847</v>
      </c>
      <c r="M24" s="10">
        <f t="shared" ref="M24:M25" si="20">L24*$B$9/$C$9</f>
        <v>0.32666056646844832</v>
      </c>
      <c r="N24" s="10">
        <f t="shared" ref="N24:N25" si="21">M24*J24</f>
        <v>2.9046451711525902</v>
      </c>
      <c r="O24" s="12">
        <f t="shared" ref="O24" si="22">H17/N24</f>
        <v>0.49223398019008135</v>
      </c>
      <c r="P24" s="12">
        <f>$D$2*B3/100/(1+G17)</f>
        <v>23.29053987947718</v>
      </c>
      <c r="Q24" s="10">
        <f t="shared" ref="Q24:Q25" si="23">$D$2*B3/100-P24</f>
        <v>10.009460120522817</v>
      </c>
    </row>
    <row r="25" spans="1:17" x14ac:dyDescent="0.25">
      <c r="A25" s="4">
        <v>3</v>
      </c>
      <c r="C25" s="10">
        <f t="shared" si="12"/>
        <v>1.7071737791675807</v>
      </c>
      <c r="D25" s="10">
        <f t="shared" si="13"/>
        <v>3.4143475583351615</v>
      </c>
      <c r="E25" s="10">
        <f t="shared" si="14"/>
        <v>4.4143475583351615</v>
      </c>
      <c r="G25" s="10">
        <f t="shared" si="15"/>
        <v>1.4989644161772593</v>
      </c>
      <c r="H25" s="10">
        <f t="shared" si="16"/>
        <v>3.613268698649843</v>
      </c>
      <c r="I25" s="10">
        <f t="shared" si="17"/>
        <v>15.950223857493802</v>
      </c>
      <c r="J25" s="10">
        <f t="shared" si="18"/>
        <v>16.950223857493803</v>
      </c>
      <c r="L25" s="10">
        <f t="shared" si="19"/>
        <v>1.3250196415337978</v>
      </c>
      <c r="M25" s="10">
        <f t="shared" si="20"/>
        <v>0.48999084970267254</v>
      </c>
      <c r="N25" s="10">
        <f t="shared" si="21"/>
        <v>8.305454590583901</v>
      </c>
      <c r="O25" s="12">
        <f>H18/N25</f>
        <v>0.15489941239533211</v>
      </c>
      <c r="P25" s="12">
        <f>$D$2*B4/100/(1+G18)</f>
        <v>25.961709642111302</v>
      </c>
      <c r="Q25" s="10">
        <f t="shared" si="23"/>
        <v>7.4382903578886967</v>
      </c>
    </row>
    <row r="26" spans="1:17" x14ac:dyDescent="0.25">
      <c r="P26" s="13">
        <f>SUM(P23:P25)</f>
        <v>67.15999937181283</v>
      </c>
      <c r="Q26" s="13">
        <f>SUM(Q23:Q25)</f>
        <v>32.840000628187155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0.26664309138960879</v>
      </c>
      <c r="C30" s="4">
        <f>B30*C2</f>
        <v>0.26664309138960879</v>
      </c>
      <c r="D30" s="4">
        <f>Q23/$Q$26</f>
        <v>0.46870431959018294</v>
      </c>
      <c r="E30" s="4">
        <f>D30*C2</f>
        <v>0.46870431959018294</v>
      </c>
      <c r="F30" s="4">
        <f>G16*P23</f>
        <v>15.392250149775645</v>
      </c>
      <c r="G30" s="4">
        <f>F30/$F$33</f>
        <v>0.46870431959018305</v>
      </c>
      <c r="H30" s="4">
        <f>C2*G30</f>
        <v>0.46870431959018305</v>
      </c>
      <c r="I30" s="4">
        <f>J23*Q23</f>
        <v>55.030306471487798</v>
      </c>
      <c r="J30" s="4">
        <f>I30/$I$33</f>
        <v>0.20372956723112945</v>
      </c>
      <c r="K30" s="4">
        <f>C2*J30</f>
        <v>0.20372956723112945</v>
      </c>
      <c r="L30" s="4">
        <f>E23*Q23</f>
        <v>32.910414055165809</v>
      </c>
      <c r="M30" s="4">
        <f>L30/$L$33</f>
        <v>0.33398390071500478</v>
      </c>
      <c r="N30" s="4">
        <f>C2*M30</f>
        <v>0.33398390071500478</v>
      </c>
    </row>
    <row r="31" spans="1:17" x14ac:dyDescent="0.25">
      <c r="A31" s="4">
        <v>2</v>
      </c>
      <c r="B31" s="4">
        <f>P24/$P$26</f>
        <v>0.34679184183036577</v>
      </c>
      <c r="C31" s="4">
        <f t="shared" ref="C31" si="24">B31*C3</f>
        <v>0.69358368366073153</v>
      </c>
      <c r="D31" s="4">
        <f t="shared" ref="D31:D32" si="25">Q24/$Q$26</f>
        <v>0.30479476032444164</v>
      </c>
      <c r="E31" s="4">
        <f t="shared" ref="E31:E32" si="26">D31*C3</f>
        <v>0.60958952064888328</v>
      </c>
      <c r="F31" s="4">
        <f t="shared" ref="F31:F32" si="27">G17*P24</f>
        <v>10.009460120522817</v>
      </c>
      <c r="G31" s="4">
        <f t="shared" ref="G31:G32" si="28">F31/$F$33</f>
        <v>0.30479476032444164</v>
      </c>
      <c r="H31" s="4">
        <f t="shared" ref="H31:H32" si="29">C3*G31</f>
        <v>0.60958952064888328</v>
      </c>
      <c r="I31" s="4">
        <f t="shared" ref="I31:I32" si="30">J24*Q24</f>
        <v>89.00348860360296</v>
      </c>
      <c r="J31" s="4">
        <f t="shared" ref="J31:J32" si="31">I31/$I$33</f>
        <v>0.32950283903411742</v>
      </c>
      <c r="K31" s="4">
        <f t="shared" ref="K31:K32" si="32">C3*J31</f>
        <v>0.65900567806823485</v>
      </c>
      <c r="L31" s="4">
        <f t="shared" ref="L31:L32" si="33">E24*Q24</f>
        <v>32.793310602362986</v>
      </c>
      <c r="M31" s="4">
        <f t="shared" ref="M31:M32" si="34">L31/$L$33</f>
        <v>0.3327955027845283</v>
      </c>
      <c r="N31" s="4">
        <f t="shared" ref="N31:N32" si="35">C3*M31</f>
        <v>0.66559100556905659</v>
      </c>
    </row>
    <row r="32" spans="1:17" x14ac:dyDescent="0.25">
      <c r="A32" s="4">
        <v>3</v>
      </c>
      <c r="B32" s="4">
        <f>P25/$P$26</f>
        <v>0.38656506678002556</v>
      </c>
      <c r="C32" s="4">
        <f>B32*C4</f>
        <v>1.1596952003400767</v>
      </c>
      <c r="D32" s="4">
        <f t="shared" si="25"/>
        <v>0.2265009200853754</v>
      </c>
      <c r="E32" s="4">
        <f t="shared" si="26"/>
        <v>0.67950276025612621</v>
      </c>
      <c r="F32" s="4">
        <f t="shared" si="27"/>
        <v>7.4382903578886923</v>
      </c>
      <c r="G32" s="4">
        <f t="shared" si="28"/>
        <v>0.22650092008537526</v>
      </c>
      <c r="H32" s="4">
        <f t="shared" si="29"/>
        <v>0.67950276025612577</v>
      </c>
      <c r="I32" s="4">
        <f t="shared" si="30"/>
        <v>126.0806866832511</v>
      </c>
      <c r="J32" s="4">
        <f t="shared" si="31"/>
        <v>0.46676759373475313</v>
      </c>
      <c r="K32" s="4">
        <f t="shared" si="32"/>
        <v>1.4003027812042594</v>
      </c>
      <c r="L32" s="4">
        <f t="shared" si="33"/>
        <v>32.835198879533941</v>
      </c>
      <c r="M32" s="4">
        <f t="shared" si="34"/>
        <v>0.33322059650046687</v>
      </c>
      <c r="N32" s="4">
        <f t="shared" si="35"/>
        <v>0.99966178950140061</v>
      </c>
    </row>
    <row r="33" spans="1:14" x14ac:dyDescent="0.25">
      <c r="C33" s="11">
        <f>SUM(C30:C32)</f>
        <v>2.119921975390417</v>
      </c>
      <c r="E33" s="11">
        <f>SUM(E30:E32)</f>
        <v>1.7577966004951926</v>
      </c>
      <c r="F33" s="11">
        <f>SUM(F30:F32)</f>
        <v>32.840000628187155</v>
      </c>
      <c r="H33" s="11">
        <f>SUM(H30:H32)</f>
        <v>1.7577966004951922</v>
      </c>
      <c r="I33" s="11">
        <f>SUM(I30:I32)</f>
        <v>270.11448175834187</v>
      </c>
      <c r="K33" s="11">
        <f>SUM(K30:K32)</f>
        <v>2.2630380265036236</v>
      </c>
      <c r="L33" s="11">
        <f>SUM(L30:L32)</f>
        <v>98.538923537062743</v>
      </c>
      <c r="N33" s="11">
        <f>SUM(N30:N32)</f>
        <v>1.9992366957854619</v>
      </c>
    </row>
    <row r="35" spans="1:14" x14ac:dyDescent="0.25">
      <c r="A35" t="s">
        <v>58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f>Лист4!F36</f>
        <v>28.837650387635417</v>
      </c>
      <c r="C36">
        <f>$C$43*B36^2+$B$43*B36+$A$43</f>
        <v>0.47153751186430304</v>
      </c>
      <c r="D36" s="1">
        <f>1/C33</f>
        <v>0.47171547425269472</v>
      </c>
      <c r="E36" s="15">
        <f>ABS(D36-C36)/C36*100</f>
        <v>3.7740876158098083E-2</v>
      </c>
      <c r="F36">
        <v>28.837650387635417</v>
      </c>
      <c r="G36">
        <f>$C$43*F36^2+$B$43*F36+$A$43</f>
        <v>0.47153751186430304</v>
      </c>
    </row>
    <row r="37" spans="1:14" x14ac:dyDescent="0.25">
      <c r="A37">
        <v>1</v>
      </c>
      <c r="B37">
        <f>Лист4!F37</f>
        <v>34.79616518900162</v>
      </c>
      <c r="C37">
        <f>$C$43*B37^2+$B$43*B37+$A$43</f>
        <v>0.56903896307604507</v>
      </c>
      <c r="D37" s="1">
        <f>1/H33</f>
        <v>0.56889403456480014</v>
      </c>
      <c r="E37" s="15">
        <f t="shared" ref="E37:E40" si="36">ABS(D37-C37)/C37*100</f>
        <v>2.546899608798071E-2</v>
      </c>
      <c r="F37">
        <v>34.79616518900162</v>
      </c>
      <c r="G37">
        <f>$C$43*F37^2+$B$43*F37+$A$43</f>
        <v>0.56903896307604507</v>
      </c>
    </row>
    <row r="38" spans="1:14" x14ac:dyDescent="0.25">
      <c r="A38">
        <v>2</v>
      </c>
      <c r="B38">
        <f>Лист4!F38</f>
        <v>26.920297311216835</v>
      </c>
      <c r="C38">
        <f t="shared" ref="C38:C40" si="37">$C$43*B38^2+$B$43*B38+$A$43</f>
        <v>0.44167321384459923</v>
      </c>
      <c r="D38" s="1">
        <f>1/K33</f>
        <v>0.4418838695101347</v>
      </c>
      <c r="E38" s="15">
        <f t="shared" si="36"/>
        <v>4.7694915365544981E-2</v>
      </c>
      <c r="F38">
        <v>26.920297311216835</v>
      </c>
      <c r="G38">
        <f>$C$43*F38^2+$B$43*F38+$A$43</f>
        <v>0.44167321384459923</v>
      </c>
    </row>
    <row r="39" spans="1:14" x14ac:dyDescent="0.25">
      <c r="A39">
        <v>3</v>
      </c>
      <c r="B39">
        <f>Лист4!F39</f>
        <v>30.601166579176741</v>
      </c>
      <c r="C39">
        <f t="shared" si="37"/>
        <v>0.4996548053924198</v>
      </c>
      <c r="D39" s="1">
        <f>1/N33</f>
        <v>0.50019089891060597</v>
      </c>
      <c r="E39" s="15">
        <f t="shared" si="36"/>
        <v>0.10729277741362617</v>
      </c>
      <c r="F39">
        <v>30.601166579176741</v>
      </c>
      <c r="G39">
        <f t="shared" ref="G38:G40" si="38">$C$43*F39^2+$B$43*F39+$A$43</f>
        <v>0.4996548053924198</v>
      </c>
    </row>
    <row r="40" spans="1:14" x14ac:dyDescent="0.25">
      <c r="A40">
        <v>4</v>
      </c>
      <c r="B40">
        <f>Лист4!F40</f>
        <v>34.797283352074054</v>
      </c>
      <c r="C40">
        <f t="shared" si="37"/>
        <v>0.56905792638919361</v>
      </c>
      <c r="D40" s="1">
        <f>1/E33</f>
        <v>0.56889403456480003</v>
      </c>
      <c r="E40" s="15">
        <f t="shared" si="36"/>
        <v>2.8800552069191389E-2</v>
      </c>
      <c r="F40">
        <v>34.797283352074054</v>
      </c>
      <c r="G40">
        <f t="shared" si="38"/>
        <v>0.56905792638919361</v>
      </c>
    </row>
    <row r="42" spans="1:14" x14ac:dyDescent="0.25">
      <c r="A42" t="s">
        <v>84</v>
      </c>
      <c r="B42" t="s">
        <v>85</v>
      </c>
      <c r="C42" t="s">
        <v>86</v>
      </c>
    </row>
    <row r="43" spans="1:14" x14ac:dyDescent="0.25">
      <c r="A43">
        <v>0.1</v>
      </c>
      <c r="B43">
        <v>0.01</v>
      </c>
      <c r="C43">
        <v>1E-4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"/>
  <sheetViews>
    <sheetView topLeftCell="A13" workbookViewId="0">
      <selection activeCell="C36" sqref="C36:C40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5" x14ac:dyDescent="0.25">
      <c r="A2" s="4">
        <v>1</v>
      </c>
      <c r="B2" s="4">
        <f>Проверка_пример!B2</f>
        <v>33.299999999999997</v>
      </c>
      <c r="C2" s="4">
        <f>Проверка_пример!C2</f>
        <v>1</v>
      </c>
      <c r="D2" s="4">
        <f>Проверка_пример!D2</f>
        <v>100</v>
      </c>
      <c r="E2" s="4">
        <f>Проверка_пример!E2</f>
        <v>50</v>
      </c>
      <c r="F2" s="4">
        <f>Проверка_пример!F2</f>
        <v>50</v>
      </c>
      <c r="G2" s="4">
        <f>Проверка_пример!G2</f>
        <v>50</v>
      </c>
      <c r="H2" s="22">
        <f>P26</f>
        <v>67.165363617178329</v>
      </c>
      <c r="I2" s="22">
        <f>Q26</f>
        <v>32.834636382821671</v>
      </c>
      <c r="J2" s="5">
        <f>SUM(H2:I2)</f>
        <v>100</v>
      </c>
      <c r="K2" s="21">
        <f>J2-D2</f>
        <v>0</v>
      </c>
    </row>
    <row r="3" spans="1:15" x14ac:dyDescent="0.25">
      <c r="A3" s="4">
        <v>2</v>
      </c>
      <c r="B3" s="4">
        <f>Проверка_пример!B3</f>
        <v>33.299999999999997</v>
      </c>
      <c r="C3" s="4">
        <f>Проверка_пример!C3</f>
        <v>2</v>
      </c>
    </row>
    <row r="4" spans="1:15" x14ac:dyDescent="0.25">
      <c r="A4" s="4">
        <v>3</v>
      </c>
      <c r="B4" s="4">
        <f>Проверка_пример!B4</f>
        <v>33.4</v>
      </c>
      <c r="C4" s="4">
        <f>Проверка_пример!C4</f>
        <v>3</v>
      </c>
    </row>
    <row r="6" spans="1:15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5" x14ac:dyDescent="0.25">
      <c r="A7" s="4">
        <v>0</v>
      </c>
      <c r="B7" s="10">
        <f>Лист5!D7</f>
        <v>0</v>
      </c>
      <c r="C7" s="10">
        <f>Лист5!E7</f>
        <v>67.15999937181283</v>
      </c>
      <c r="D7" s="4">
        <f>B7</f>
        <v>0</v>
      </c>
      <c r="E7" s="4">
        <f>H2</f>
        <v>67.165363617178329</v>
      </c>
    </row>
    <row r="8" spans="1:15" x14ac:dyDescent="0.25">
      <c r="A8" s="4">
        <v>1</v>
      </c>
      <c r="B8" s="10">
        <f>Лист5!D8</f>
        <v>134.31999874362566</v>
      </c>
      <c r="C8" s="10">
        <f>Лист5!E8</f>
        <v>32.840000628187155</v>
      </c>
      <c r="D8" s="4">
        <f>I19</f>
        <v>134.33072723435666</v>
      </c>
      <c r="E8" s="4">
        <f>J19</f>
        <v>32.834636382821664</v>
      </c>
    </row>
    <row r="9" spans="1:15" x14ac:dyDescent="0.25">
      <c r="A9" s="4">
        <v>2</v>
      </c>
      <c r="B9" s="10">
        <f>Лист5!D9</f>
        <v>100</v>
      </c>
      <c r="C9" s="10">
        <f>Лист5!E9</f>
        <v>270.11448175834187</v>
      </c>
      <c r="D9" s="10">
        <f>K19</f>
        <v>100</v>
      </c>
      <c r="E9" s="10">
        <f>N19</f>
        <v>269.81186686930209</v>
      </c>
    </row>
    <row r="10" spans="1:15" x14ac:dyDescent="0.25">
      <c r="A10" s="4">
        <v>3</v>
      </c>
      <c r="B10" s="10">
        <f>Лист5!D10</f>
        <v>237.2744811301547</v>
      </c>
      <c r="C10" s="10">
        <f>Лист5!E10</f>
        <v>98.538923537062743</v>
      </c>
      <c r="D10" s="10">
        <f>M19</f>
        <v>236.97723048648038</v>
      </c>
      <c r="E10" s="10">
        <f>L19</f>
        <v>98.522072644449423</v>
      </c>
    </row>
    <row r="11" spans="1:15" x14ac:dyDescent="0.25">
      <c r="A11" s="4">
        <v>4</v>
      </c>
      <c r="B11" s="10">
        <f>Лист5!D11</f>
        <v>100</v>
      </c>
      <c r="C11" s="10">
        <f>Лист5!E11</f>
        <v>32.840000628187155</v>
      </c>
      <c r="D11" s="4">
        <f>B11</f>
        <v>100</v>
      </c>
      <c r="E11" s="10">
        <f>I2</f>
        <v>32.834636382821671</v>
      </c>
    </row>
    <row r="13" spans="1:15" x14ac:dyDescent="0.25">
      <c r="A13" s="11" t="s">
        <v>16</v>
      </c>
    </row>
    <row r="15" spans="1:15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</row>
    <row r="16" spans="1:15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0.56903896307604507</v>
      </c>
      <c r="E16" s="10">
        <f>$D$16*C2</f>
        <v>0.56903896307604507</v>
      </c>
      <c r="F16" s="10">
        <f>$C$8/(E16*$B$8)</f>
        <v>0.4296555967916415</v>
      </c>
      <c r="G16" s="10">
        <f>F16*C16</f>
        <v>0.85931119358328301</v>
      </c>
      <c r="H16" s="10">
        <f>G16+1</f>
        <v>1.8593111935832831</v>
      </c>
      <c r="I16" s="10">
        <f>C16*P23</f>
        <v>35.81971658636003</v>
      </c>
      <c r="J16" s="10">
        <f>G16*P23</f>
        <v>15.390141706819978</v>
      </c>
      <c r="K16" s="10">
        <f>H16*P23</f>
        <v>33.299999999999997</v>
      </c>
      <c r="L16" s="10">
        <f>E23*Q23</f>
        <v>32.905905959857634</v>
      </c>
      <c r="M16" s="10">
        <f>I23*Q23</f>
        <v>39.590149297725901</v>
      </c>
      <c r="N16" s="10">
        <f>J23*Q23</f>
        <v>54.980291004545883</v>
      </c>
      <c r="O16" s="10">
        <f>N23*Q23</f>
        <v>8.9900110753092388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1.1380779261520901</v>
      </c>
      <c r="F17" s="10">
        <f t="shared" ref="F17:F18" si="2">$C$8/(E17*$B$8)</f>
        <v>0.21482779839582075</v>
      </c>
      <c r="G17" s="10">
        <f t="shared" ref="G17:G18" si="3">F17*C17</f>
        <v>0.4296555967916415</v>
      </c>
      <c r="H17" s="10">
        <f t="shared" ref="H17:H18" si="4">G17+1</f>
        <v>1.4296555967916416</v>
      </c>
      <c r="I17" s="10">
        <f t="shared" ref="I17" si="5">C17*P24</f>
        <v>46.584646085015329</v>
      </c>
      <c r="J17" s="10">
        <f>G17*P24</f>
        <v>10.007676957492334</v>
      </c>
      <c r="K17" s="10">
        <f t="shared" ref="K17:K18" si="6">H17*P24</f>
        <v>33.299999999999997</v>
      </c>
      <c r="L17" s="10">
        <f t="shared" ref="L17:L18" si="7">E24*Q24</f>
        <v>32.787468547106336</v>
      </c>
      <c r="M17" s="10">
        <f t="shared" ref="M17:M18" si="8">I24*Q24</f>
        <v>78.895306906787738</v>
      </c>
      <c r="N17" s="10">
        <f t="shared" ref="N17:N18" si="9">J24*Q24</f>
        <v>88.902983864280074</v>
      </c>
      <c r="O17" s="10">
        <f t="shared" ref="O17:O18" si="10">N24*Q24</f>
        <v>29.073647845982983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1.7071168892281352</v>
      </c>
      <c r="F18" s="10">
        <f t="shared" si="2"/>
        <v>0.14321853226388048</v>
      </c>
      <c r="G18" s="10">
        <f t="shared" si="3"/>
        <v>0.28643706452776097</v>
      </c>
      <c r="H18" s="10">
        <f t="shared" si="4"/>
        <v>1.286437064527761</v>
      </c>
      <c r="I18" s="10">
        <f>C18*P25</f>
        <v>51.926364562981284</v>
      </c>
      <c r="J18" s="10">
        <f>G18*P25</f>
        <v>7.4368177185093556</v>
      </c>
      <c r="K18" s="10">
        <f t="shared" si="6"/>
        <v>33.4</v>
      </c>
      <c r="L18" s="10">
        <f t="shared" si="7"/>
        <v>32.828698137485446</v>
      </c>
      <c r="M18" s="10">
        <f t="shared" si="8"/>
        <v>118.49177428196674</v>
      </c>
      <c r="N18" s="10">
        <f t="shared" si="9"/>
        <v>125.92859200047612</v>
      </c>
      <c r="O18" s="10">
        <f t="shared" si="10"/>
        <v>61.773014443781754</v>
      </c>
    </row>
    <row r="19" spans="1:17" x14ac:dyDescent="0.25">
      <c r="I19" s="11">
        <f t="shared" ref="I19:O19" si="11">SUM(I16:I18)</f>
        <v>134.33072723435666</v>
      </c>
      <c r="J19" s="13">
        <f t="shared" si="11"/>
        <v>32.834636382821664</v>
      </c>
      <c r="K19" s="13">
        <f t="shared" si="11"/>
        <v>100</v>
      </c>
      <c r="L19" s="13">
        <f t="shared" si="11"/>
        <v>98.522072644449423</v>
      </c>
      <c r="M19" s="13">
        <f t="shared" si="11"/>
        <v>236.97723048648038</v>
      </c>
      <c r="N19" s="13">
        <f t="shared" si="11"/>
        <v>269.81186686930209</v>
      </c>
      <c r="O19" s="13">
        <f t="shared" si="11"/>
        <v>99.836673365073977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9" t="s">
        <v>42</v>
      </c>
      <c r="Q22" s="14" t="s">
        <v>44</v>
      </c>
    </row>
    <row r="23" spans="1:17" x14ac:dyDescent="0.25">
      <c r="A23" s="4">
        <v>1</v>
      </c>
      <c r="B23" s="10">
        <f>C40</f>
        <v>0.56905792638919361</v>
      </c>
      <c r="C23" s="10">
        <f>$B$23*C2</f>
        <v>0.56905792638919361</v>
      </c>
      <c r="D23" s="10">
        <f>C23*$B$11/$G$2</f>
        <v>1.1381158527783872</v>
      </c>
      <c r="E23" s="10">
        <f>D23+1</f>
        <v>2.1381158527783874</v>
      </c>
      <c r="F23" s="10">
        <f>C39</f>
        <v>0.4996548053924198</v>
      </c>
      <c r="G23" s="10">
        <f>$F$23*C2</f>
        <v>0.4996548053924198</v>
      </c>
      <c r="H23" s="10">
        <f>G23*$B$10/$C$10</f>
        <v>1.2031320257835316</v>
      </c>
      <c r="I23" s="10">
        <f>H23*E23</f>
        <v>2.5724356573131444</v>
      </c>
      <c r="J23" s="10">
        <f>I23+1</f>
        <v>3.5724356573131444</v>
      </c>
      <c r="K23" s="10">
        <f>C38</f>
        <v>0.44167321384459923</v>
      </c>
      <c r="L23" s="10">
        <f>$K$23*C2</f>
        <v>0.44167321384459923</v>
      </c>
      <c r="M23" s="10">
        <f>L23*$B$9/$C$9</f>
        <v>0.16351334107282056</v>
      </c>
      <c r="N23" s="10">
        <f>M23*J23</f>
        <v>0.58414089009495007</v>
      </c>
      <c r="O23" s="10">
        <f>H16/N23</f>
        <v>3.1829841483636909</v>
      </c>
      <c r="P23" s="10">
        <f>$D$2*B2/100/(1+G16)</f>
        <v>17.909858293180015</v>
      </c>
      <c r="Q23" s="10">
        <f>$D$2*B2/100-P23</f>
        <v>15.390141706819982</v>
      </c>
    </row>
    <row r="24" spans="1:17" x14ac:dyDescent="0.25">
      <c r="A24" s="4">
        <v>2</v>
      </c>
      <c r="C24" s="10">
        <f t="shared" ref="C24:C25" si="12">$B$23*C3</f>
        <v>1.1381158527783872</v>
      </c>
      <c r="D24" s="10">
        <f t="shared" ref="D24:D25" si="13">C24*$B$11/$G$2</f>
        <v>2.2762317055567745</v>
      </c>
      <c r="E24" s="10">
        <f t="shared" ref="E24:E25" si="14">D24+1</f>
        <v>3.2762317055567745</v>
      </c>
      <c r="G24" s="10">
        <f t="shared" ref="G24:G25" si="15">$F$23*C3</f>
        <v>0.9993096107848396</v>
      </c>
      <c r="H24" s="10">
        <f t="shared" ref="H24:H25" si="16">G24*$B$10/$C$10</f>
        <v>2.4062640515670632</v>
      </c>
      <c r="I24" s="10">
        <f t="shared" ref="I24:I25" si="17">H24*E24</f>
        <v>7.8834785776855139</v>
      </c>
      <c r="J24" s="10">
        <f t="shared" ref="J24:J25" si="18">I24+1</f>
        <v>8.8834785776855139</v>
      </c>
      <c r="L24" s="10">
        <f t="shared" ref="L24:L25" si="19">$K$23*C3</f>
        <v>0.88334642768919847</v>
      </c>
      <c r="M24" s="10">
        <f t="shared" ref="M24:M25" si="20">L24*$B$9/$C$9</f>
        <v>0.32702668214564112</v>
      </c>
      <c r="N24" s="10">
        <f t="shared" ref="N24:N25" si="21">M24*J24</f>
        <v>2.9051345251723726</v>
      </c>
      <c r="O24" s="12">
        <f t="shared" ref="O24" si="22">H17/N24</f>
        <v>0.49211338903723045</v>
      </c>
      <c r="P24" s="12">
        <f>$D$2*B3/100/(1+G17)</f>
        <v>23.292323042507665</v>
      </c>
      <c r="Q24" s="10">
        <f t="shared" ref="Q24:Q25" si="23">$D$2*B3/100-P24</f>
        <v>10.007676957492333</v>
      </c>
    </row>
    <row r="25" spans="1:17" x14ac:dyDescent="0.25">
      <c r="A25" s="4">
        <v>3</v>
      </c>
      <c r="C25" s="10">
        <f t="shared" si="12"/>
        <v>1.7071737791675807</v>
      </c>
      <c r="D25" s="10">
        <f t="shared" si="13"/>
        <v>3.4143475583351615</v>
      </c>
      <c r="E25" s="10">
        <f t="shared" si="14"/>
        <v>4.4143475583351615</v>
      </c>
      <c r="G25" s="10">
        <f t="shared" si="15"/>
        <v>1.4989644161772593</v>
      </c>
      <c r="H25" s="10">
        <f t="shared" si="16"/>
        <v>3.6093960773505951</v>
      </c>
      <c r="I25" s="10">
        <f t="shared" si="17"/>
        <v>15.933128761117109</v>
      </c>
      <c r="J25" s="10">
        <f t="shared" si="18"/>
        <v>16.933128761117111</v>
      </c>
      <c r="L25" s="10">
        <f t="shared" si="19"/>
        <v>1.3250196415337978</v>
      </c>
      <c r="M25" s="10">
        <f t="shared" si="20"/>
        <v>0.4905400232184618</v>
      </c>
      <c r="N25" s="10">
        <f t="shared" si="21"/>
        <v>8.30637737563959</v>
      </c>
      <c r="O25" s="12">
        <f>H18/N25</f>
        <v>0.15487341910331945</v>
      </c>
      <c r="P25" s="12">
        <f>$D$2*B4/100/(1+G18)</f>
        <v>25.963182281490642</v>
      </c>
      <c r="Q25" s="10">
        <f t="shared" si="23"/>
        <v>7.4368177185093565</v>
      </c>
    </row>
    <row r="26" spans="1:17" x14ac:dyDescent="0.25">
      <c r="P26" s="23">
        <f>SUM(P23:P25)</f>
        <v>67.165363617178329</v>
      </c>
      <c r="Q26" s="23">
        <f>SUM(Q23:Q25)</f>
        <v>32.834636382821671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0.26665318742649313</v>
      </c>
      <c r="C30" s="4">
        <f>B30*C2</f>
        <v>0.26665318742649313</v>
      </c>
      <c r="D30" s="4">
        <f>Q23/$Q$26</f>
        <v>0.46871667855203508</v>
      </c>
      <c r="E30" s="4">
        <f>D30*C2</f>
        <v>0.46871667855203508</v>
      </c>
      <c r="F30" s="4">
        <f>G16*P23</f>
        <v>15.390141706819978</v>
      </c>
      <c r="G30" s="4">
        <f>F30/$F$33</f>
        <v>0.46871667855203508</v>
      </c>
      <c r="H30" s="4">
        <f>C2*G30</f>
        <v>0.46871667855203508</v>
      </c>
      <c r="I30" s="4">
        <f>J23*Q23</f>
        <v>54.980291004545883</v>
      </c>
      <c r="J30" s="4">
        <f>I30/$I$33</f>
        <v>0.20377269407197182</v>
      </c>
      <c r="K30" s="4">
        <f>C2*J30</f>
        <v>0.20377269407197182</v>
      </c>
      <c r="L30" s="4">
        <f>E23*Q23</f>
        <v>32.905905959857634</v>
      </c>
      <c r="M30" s="4">
        <f>L30/$L$33</f>
        <v>0.33399526701605076</v>
      </c>
      <c r="N30" s="4">
        <f>C2*M30</f>
        <v>0.33399526701605076</v>
      </c>
    </row>
    <row r="31" spans="1:17" x14ac:dyDescent="0.25">
      <c r="A31" s="4">
        <v>2</v>
      </c>
      <c r="B31" s="4">
        <f>P24/$P$26</f>
        <v>0.34679069371628296</v>
      </c>
      <c r="C31" s="4">
        <f t="shared" ref="C31" si="24">B31*C3</f>
        <v>0.69358138743256592</v>
      </c>
      <c r="D31" s="4">
        <f t="shared" ref="D31:D32" si="25">Q24/$Q$26</f>
        <v>0.30479024773754215</v>
      </c>
      <c r="E31" s="4">
        <f t="shared" ref="E31:E32" si="26">D31*C3</f>
        <v>0.60958049547508431</v>
      </c>
      <c r="F31" s="4">
        <f t="shared" ref="F31:F32" si="27">G17*P24</f>
        <v>10.007676957492334</v>
      </c>
      <c r="G31" s="4">
        <f t="shared" ref="G31:G32" si="28">F31/$F$33</f>
        <v>0.30479024773754226</v>
      </c>
      <c r="H31" s="4">
        <f t="shared" ref="H31:H32" si="29">C3*G31</f>
        <v>0.60958049547508453</v>
      </c>
      <c r="I31" s="4">
        <f t="shared" ref="I31:I32" si="30">J24*Q24</f>
        <v>88.902983864280074</v>
      </c>
      <c r="J31" s="4">
        <f t="shared" ref="J31:J32" si="31">I31/$I$33</f>
        <v>0.32949990263899337</v>
      </c>
      <c r="K31" s="4">
        <f t="shared" ref="K31:K32" si="32">C3*J31</f>
        <v>0.65899980527798674</v>
      </c>
      <c r="L31" s="4">
        <f t="shared" ref="L31:L32" si="33">E24*Q24</f>
        <v>32.787468547106336</v>
      </c>
      <c r="M31" s="4">
        <f t="shared" ref="M31:M32" si="34">L31/$L$33</f>
        <v>0.33279312611937351</v>
      </c>
      <c r="N31" s="4">
        <f t="shared" ref="N31:N32" si="35">C3*M31</f>
        <v>0.66558625223874701</v>
      </c>
    </row>
    <row r="32" spans="1:17" x14ac:dyDescent="0.25">
      <c r="A32" s="4">
        <v>3</v>
      </c>
      <c r="B32" s="4">
        <f>P25/$P$26</f>
        <v>0.3865561188572238</v>
      </c>
      <c r="C32" s="4">
        <f>B32*C4</f>
        <v>1.1596683565716714</v>
      </c>
      <c r="D32" s="4">
        <f t="shared" si="25"/>
        <v>0.22649307371042271</v>
      </c>
      <c r="E32" s="4">
        <f t="shared" si="26"/>
        <v>0.67947922113126813</v>
      </c>
      <c r="F32" s="4">
        <f t="shared" si="27"/>
        <v>7.4368177185093556</v>
      </c>
      <c r="G32" s="4">
        <f t="shared" si="28"/>
        <v>0.22649307371042274</v>
      </c>
      <c r="H32" s="4">
        <f t="shared" si="29"/>
        <v>0.67947922113126824</v>
      </c>
      <c r="I32" s="4">
        <f t="shared" si="30"/>
        <v>125.92859200047612</v>
      </c>
      <c r="J32" s="4">
        <f t="shared" si="31"/>
        <v>0.46672740328903478</v>
      </c>
      <c r="K32" s="4">
        <f t="shared" si="32"/>
        <v>1.4001822098671044</v>
      </c>
      <c r="L32" s="4">
        <f t="shared" si="33"/>
        <v>32.828698137485446</v>
      </c>
      <c r="M32" s="4">
        <f t="shared" si="34"/>
        <v>0.33321160686457568</v>
      </c>
      <c r="N32" s="4">
        <f t="shared" si="35"/>
        <v>0.9996348205937271</v>
      </c>
    </row>
    <row r="33" spans="1:14" x14ac:dyDescent="0.25">
      <c r="C33" s="11">
        <f>SUM(C30:C32)</f>
        <v>2.1199029314307305</v>
      </c>
      <c r="E33" s="11">
        <f>SUM(E30:E32)</f>
        <v>1.7577763951583876</v>
      </c>
      <c r="F33" s="11">
        <f>SUM(F30:F32)</f>
        <v>32.834636382821664</v>
      </c>
      <c r="H33" s="11">
        <f>SUM(H30:H32)</f>
        <v>1.757776395158388</v>
      </c>
      <c r="I33" s="11">
        <f>SUM(I30:I32)</f>
        <v>269.81186686930209</v>
      </c>
      <c r="K33" s="11">
        <f>SUM(K30:K32)</f>
        <v>2.262954709217063</v>
      </c>
      <c r="L33" s="11">
        <f>SUM(L30:L32)</f>
        <v>98.522072644449423</v>
      </c>
      <c r="N33" s="11">
        <f>SUM(N30:N32)</f>
        <v>1.999216339848525</v>
      </c>
    </row>
    <row r="35" spans="1:14" x14ac:dyDescent="0.25">
      <c r="A35" t="s">
        <v>58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f>Лист5!F36</f>
        <v>28.837650387635417</v>
      </c>
      <c r="C36">
        <f>$C$43*B36^2+$B$43*B36+$A$43</f>
        <v>0.47153751186430304</v>
      </c>
      <c r="D36" s="1">
        <f>1/C33</f>
        <v>0.4717197118667581</v>
      </c>
      <c r="E36" s="15">
        <f>ABS(D36-C36)/C36*100</f>
        <v>3.8639556317523707E-2</v>
      </c>
      <c r="F36">
        <v>28.837650387635417</v>
      </c>
      <c r="G36">
        <f>$C$43*F36^2+$B$43*F36+$A$43</f>
        <v>0.47153751186430304</v>
      </c>
    </row>
    <row r="37" spans="1:14" x14ac:dyDescent="0.25">
      <c r="A37">
        <v>1</v>
      </c>
      <c r="B37">
        <f>Лист5!F37</f>
        <v>34.79616518900162</v>
      </c>
      <c r="C37">
        <f t="shared" ref="C37:C40" si="36">$C$43*B37^2+$B$43*B37+$A$43</f>
        <v>0.56903896307604507</v>
      </c>
      <c r="D37" s="1">
        <f>1/H33</f>
        <v>0.56890057390370918</v>
      </c>
      <c r="E37" s="15">
        <f t="shared" ref="E37:E40" si="37">ABS(D37-C37)/C37*100</f>
        <v>2.4319806079322957E-2</v>
      </c>
      <c r="F37">
        <v>34.79616518900162</v>
      </c>
      <c r="G37">
        <f>$C$43*F37^2+$B$43*F37+$A$43</f>
        <v>0.56903896307604507</v>
      </c>
    </row>
    <row r="38" spans="1:14" x14ac:dyDescent="0.25">
      <c r="A38">
        <v>2</v>
      </c>
      <c r="B38">
        <f>Лист5!F38</f>
        <v>26.920297311216835</v>
      </c>
      <c r="C38">
        <f t="shared" si="36"/>
        <v>0.44167321384459923</v>
      </c>
      <c r="D38" s="1">
        <f>1/K33</f>
        <v>0.44190013875530898</v>
      </c>
      <c r="E38" s="15">
        <f t="shared" si="37"/>
        <v>5.1378463442338068E-2</v>
      </c>
      <c r="F38">
        <v>26.920297311216835</v>
      </c>
      <c r="G38">
        <f>$C$43*F38^2+$B$43*F38+$A$43</f>
        <v>0.44167321384459923</v>
      </c>
    </row>
    <row r="39" spans="1:14" x14ac:dyDescent="0.25">
      <c r="A39">
        <v>3</v>
      </c>
      <c r="B39">
        <f>Лист5!F39</f>
        <v>30.601166579176741</v>
      </c>
      <c r="C39">
        <f t="shared" si="36"/>
        <v>0.4996548053924198</v>
      </c>
      <c r="D39" s="1">
        <f>1/N33</f>
        <v>0.50019599183336372</v>
      </c>
      <c r="E39" s="15">
        <f t="shared" si="37"/>
        <v>0.10831206567079472</v>
      </c>
      <c r="F39">
        <v>30.601166579176741</v>
      </c>
      <c r="G39">
        <f t="shared" ref="G39:G40" si="38">$C$43*F39^2+$B$43*F39+$A$43</f>
        <v>0.4996548053924198</v>
      </c>
    </row>
    <row r="40" spans="1:14" x14ac:dyDescent="0.25">
      <c r="A40">
        <v>4</v>
      </c>
      <c r="B40">
        <f>Лист5!F40</f>
        <v>34.797283352074054</v>
      </c>
      <c r="C40">
        <f t="shared" si="36"/>
        <v>0.56905792638919361</v>
      </c>
      <c r="D40" s="1">
        <f>1/E33</f>
        <v>0.56890057390370929</v>
      </c>
      <c r="E40" s="15">
        <f t="shared" si="37"/>
        <v>2.7651400356156607E-2</v>
      </c>
      <c r="F40">
        <v>34.797283352074054</v>
      </c>
      <c r="G40">
        <f t="shared" si="38"/>
        <v>0.56905792638919361</v>
      </c>
    </row>
    <row r="42" spans="1:14" x14ac:dyDescent="0.25">
      <c r="A42" t="s">
        <v>84</v>
      </c>
      <c r="B42" t="s">
        <v>85</v>
      </c>
      <c r="C42" t="s">
        <v>86</v>
      </c>
    </row>
    <row r="43" spans="1:14" x14ac:dyDescent="0.25">
      <c r="A43">
        <v>0.1</v>
      </c>
      <c r="B43">
        <v>0.01</v>
      </c>
      <c r="C43">
        <v>1E-4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3"/>
  <sheetViews>
    <sheetView topLeftCell="A16" workbookViewId="0">
      <selection activeCell="F35" sqref="F35:G40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5" x14ac:dyDescent="0.25">
      <c r="A2" s="4">
        <v>1</v>
      </c>
      <c r="B2" s="4">
        <f>Проверка_пример!B2</f>
        <v>33.299999999999997</v>
      </c>
      <c r="C2" s="4">
        <f>Проверка_пример!C2</f>
        <v>1</v>
      </c>
      <c r="D2" s="4">
        <f>Проверка_пример!D2</f>
        <v>100</v>
      </c>
      <c r="E2" s="4">
        <f>Проверка_пример!E2</f>
        <v>50</v>
      </c>
      <c r="F2" s="4">
        <f>Проверка_пример!F2</f>
        <v>50</v>
      </c>
      <c r="G2" s="4">
        <f>Проверка_пример!G2</f>
        <v>50</v>
      </c>
      <c r="H2" s="22">
        <f>P26</f>
        <v>67.170485391044167</v>
      </c>
      <c r="I2" s="22">
        <f>Q26</f>
        <v>32.829514608955819</v>
      </c>
      <c r="J2" s="5">
        <f>SUM(H2:I2)</f>
        <v>99.999999999999986</v>
      </c>
      <c r="K2" s="21">
        <f>J2-D2</f>
        <v>0</v>
      </c>
    </row>
    <row r="3" spans="1:15" x14ac:dyDescent="0.25">
      <c r="A3" s="4">
        <v>2</v>
      </c>
      <c r="B3" s="4">
        <f>Проверка_пример!B3</f>
        <v>33.299999999999997</v>
      </c>
      <c r="C3" s="4">
        <f>Проверка_пример!C3</f>
        <v>2</v>
      </c>
    </row>
    <row r="4" spans="1:15" x14ac:dyDescent="0.25">
      <c r="A4" s="4">
        <v>3</v>
      </c>
      <c r="B4" s="4">
        <f>Проверка_пример!B4</f>
        <v>33.4</v>
      </c>
      <c r="C4" s="4">
        <f>Проверка_пример!C4</f>
        <v>3</v>
      </c>
    </row>
    <row r="6" spans="1:15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5" x14ac:dyDescent="0.25">
      <c r="A7" s="4">
        <v>0</v>
      </c>
      <c r="B7" s="10">
        <f>Лист6!D7</f>
        <v>0</v>
      </c>
      <c r="C7" s="10">
        <f>Лист6!E7</f>
        <v>67.165363617178329</v>
      </c>
      <c r="D7" s="4">
        <f>B7</f>
        <v>0</v>
      </c>
      <c r="E7" s="4">
        <f>H2</f>
        <v>67.170485391044167</v>
      </c>
    </row>
    <row r="8" spans="1:15" x14ac:dyDescent="0.25">
      <c r="A8" s="4">
        <v>1</v>
      </c>
      <c r="B8" s="10">
        <f>Лист6!D8</f>
        <v>134.33072723435666</v>
      </c>
      <c r="C8" s="10">
        <f>Лист6!E8</f>
        <v>32.834636382821664</v>
      </c>
      <c r="D8" s="4">
        <f>I19</f>
        <v>134.34097078208833</v>
      </c>
      <c r="E8" s="4">
        <f>J19</f>
        <v>32.829514608955805</v>
      </c>
    </row>
    <row r="9" spans="1:15" x14ac:dyDescent="0.25">
      <c r="A9" s="4">
        <v>2</v>
      </c>
      <c r="B9" s="10">
        <f>Лист6!D9</f>
        <v>100</v>
      </c>
      <c r="C9" s="10">
        <f>Лист6!E9</f>
        <v>269.81186686930209</v>
      </c>
      <c r="D9" s="10">
        <f>K19</f>
        <v>100</v>
      </c>
      <c r="E9" s="10">
        <f>N19</f>
        <v>269.5093896122201</v>
      </c>
    </row>
    <row r="10" spans="1:15" x14ac:dyDescent="0.25">
      <c r="A10" s="4">
        <v>3</v>
      </c>
      <c r="B10" s="10">
        <f>Лист6!D10</f>
        <v>236.97723048648038</v>
      </c>
      <c r="C10" s="10">
        <f>Лист6!E10</f>
        <v>98.522072644449423</v>
      </c>
      <c r="D10" s="10">
        <f>M19</f>
        <v>236.67987500326427</v>
      </c>
      <c r="E10" s="10">
        <f>L19</f>
        <v>98.505983668045104</v>
      </c>
    </row>
    <row r="11" spans="1:15" x14ac:dyDescent="0.25">
      <c r="A11" s="4">
        <v>4</v>
      </c>
      <c r="B11" s="10">
        <f>Лист6!D11</f>
        <v>100</v>
      </c>
      <c r="C11" s="10">
        <f>Лист6!E11</f>
        <v>32.834636382821671</v>
      </c>
      <c r="D11" s="4">
        <f>B11</f>
        <v>100</v>
      </c>
      <c r="E11" s="10">
        <f>I2</f>
        <v>32.829514608955819</v>
      </c>
    </row>
    <row r="13" spans="1:15" x14ac:dyDescent="0.25">
      <c r="A13" s="11" t="s">
        <v>16</v>
      </c>
    </row>
    <row r="15" spans="1:15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</row>
    <row r="16" spans="1:15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0.56903896307604507</v>
      </c>
      <c r="E16" s="10">
        <f>$D$16*C2</f>
        <v>0.56903896307604507</v>
      </c>
      <c r="F16" s="10">
        <f>$C$8/(E16*$B$8)</f>
        <v>0.42955110538369279</v>
      </c>
      <c r="G16" s="10">
        <f>F16*C16</f>
        <v>0.85910221076738558</v>
      </c>
      <c r="H16" s="10">
        <f>G16+1</f>
        <v>1.8591022107673856</v>
      </c>
      <c r="I16" s="10">
        <f>C16*P23</f>
        <v>35.823743102596481</v>
      </c>
      <c r="J16" s="10">
        <f>G16*P23</f>
        <v>15.388128448701758</v>
      </c>
      <c r="K16" s="10">
        <f>H16*P23</f>
        <v>33.299999999999997</v>
      </c>
      <c r="L16" s="10">
        <f>E23*Q23</f>
        <v>32.901601380759324</v>
      </c>
      <c r="M16" s="10">
        <f>I23*Q23</f>
        <v>39.542141410582929</v>
      </c>
      <c r="N16" s="10">
        <f>J23*Q23</f>
        <v>54.930269859284685</v>
      </c>
      <c r="O16" s="10">
        <f>N23*Q23</f>
        <v>8.9919057703468699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1.1380779261520901</v>
      </c>
      <c r="F17" s="10">
        <f t="shared" ref="F17:F18" si="2">$C$8/(E17*$B$8)</f>
        <v>0.21477555269184639</v>
      </c>
      <c r="G17" s="10">
        <f t="shared" ref="G17:G18" si="3">F17*C17</f>
        <v>0.42955110538369279</v>
      </c>
      <c r="H17" s="10">
        <f t="shared" ref="H17:H18" si="4">G17+1</f>
        <v>1.4295511053836929</v>
      </c>
      <c r="I17" s="10">
        <f t="shared" ref="I17" si="5">C17*P24</f>
        <v>46.588051136601017</v>
      </c>
      <c r="J17" s="10">
        <f>G17*P24</f>
        <v>10.005974431699485</v>
      </c>
      <c r="K17" s="10">
        <f t="shared" ref="K17:K18" si="6">H17*P24</f>
        <v>33.299999999999997</v>
      </c>
      <c r="L17" s="10">
        <f t="shared" ref="L17:L18" si="7">E24*Q24</f>
        <v>32.781890678124292</v>
      </c>
      <c r="M17" s="10">
        <f t="shared" ref="M17:M18" si="8">I24*Q24</f>
        <v>78.796538922188191</v>
      </c>
      <c r="N17" s="10">
        <f t="shared" ref="N17:N18" si="9">J24*Q24</f>
        <v>88.80251335388769</v>
      </c>
      <c r="O17" s="10">
        <f t="shared" ref="O17:O18" si="10">N24*Q24</f>
        <v>29.073362803192534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1.7071168892281352</v>
      </c>
      <c r="F18" s="10">
        <f t="shared" si="2"/>
        <v>0.14318370179456427</v>
      </c>
      <c r="G18" s="10">
        <f t="shared" si="3"/>
        <v>0.28636740358912854</v>
      </c>
      <c r="H18" s="10">
        <f t="shared" si="4"/>
        <v>1.2863674035891286</v>
      </c>
      <c r="I18" s="10">
        <f>C18*P25</f>
        <v>51.929176542890858</v>
      </c>
      <c r="J18" s="10">
        <f>G18*P25</f>
        <v>7.4354117285545662</v>
      </c>
      <c r="K18" s="10">
        <f t="shared" si="6"/>
        <v>33.4</v>
      </c>
      <c r="L18" s="10">
        <f t="shared" si="7"/>
        <v>32.822491609161489</v>
      </c>
      <c r="M18" s="10">
        <f t="shared" si="8"/>
        <v>118.34119467049317</v>
      </c>
      <c r="N18" s="10">
        <f t="shared" si="9"/>
        <v>125.77660639904772</v>
      </c>
      <c r="O18" s="10">
        <f t="shared" si="10"/>
        <v>61.76765902032502</v>
      </c>
    </row>
    <row r="19" spans="1:17" x14ac:dyDescent="0.25">
      <c r="I19" s="11">
        <f t="shared" ref="I19:O19" si="11">SUM(I16:I18)</f>
        <v>134.34097078208833</v>
      </c>
      <c r="J19" s="13">
        <f t="shared" si="11"/>
        <v>32.829514608955805</v>
      </c>
      <c r="K19" s="13">
        <f t="shared" si="11"/>
        <v>100</v>
      </c>
      <c r="L19" s="13">
        <f t="shared" si="11"/>
        <v>98.505983668045104</v>
      </c>
      <c r="M19" s="13">
        <f t="shared" si="11"/>
        <v>236.67987500326427</v>
      </c>
      <c r="N19" s="13">
        <f t="shared" si="11"/>
        <v>269.5093896122201</v>
      </c>
      <c r="O19" s="13">
        <f t="shared" si="11"/>
        <v>99.832927593864426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9" t="s">
        <v>42</v>
      </c>
      <c r="Q22" s="14" t="s">
        <v>44</v>
      </c>
    </row>
    <row r="23" spans="1:17" x14ac:dyDescent="0.25">
      <c r="A23" s="4">
        <v>1</v>
      </c>
      <c r="B23" s="10">
        <f>C40</f>
        <v>0.56905792638919361</v>
      </c>
      <c r="C23" s="10">
        <f>$B$23*C2</f>
        <v>0.56905792638919361</v>
      </c>
      <c r="D23" s="10">
        <f>C23*$B$11/$G$2</f>
        <v>1.1381158527783872</v>
      </c>
      <c r="E23" s="10">
        <f>D23+1</f>
        <v>2.1381158527783874</v>
      </c>
      <c r="F23" s="10">
        <f>C39</f>
        <v>0.4996548053924198</v>
      </c>
      <c r="G23" s="10">
        <f>$F$23*C2</f>
        <v>0.4996548053924198</v>
      </c>
      <c r="H23" s="10">
        <f>G23*$B$10/$C$10</f>
        <v>1.2018302985613023</v>
      </c>
      <c r="I23" s="10">
        <f>H23*E23</f>
        <v>2.5696524137033028</v>
      </c>
      <c r="J23" s="10">
        <f>I23+1</f>
        <v>3.5696524137033028</v>
      </c>
      <c r="K23" s="10">
        <f>C38</f>
        <v>0.44167321384459923</v>
      </c>
      <c r="L23" s="10">
        <f>$K$23*C2</f>
        <v>0.44167321384459923</v>
      </c>
      <c r="M23" s="10">
        <f>L23*$B$9/$C$9</f>
        <v>0.16369673393889211</v>
      </c>
      <c r="N23" s="10">
        <f>M23*J23</f>
        <v>0.58434044142031361</v>
      </c>
      <c r="O23" s="10">
        <f>H16/N23</f>
        <v>3.1815395255693781</v>
      </c>
      <c r="P23" s="10">
        <f>$D$2*B2/100/(1+G16)</f>
        <v>17.91187155129824</v>
      </c>
      <c r="Q23" s="10">
        <f>$D$2*B2/100-P23</f>
        <v>15.388128448701757</v>
      </c>
    </row>
    <row r="24" spans="1:17" x14ac:dyDescent="0.25">
      <c r="A24" s="4">
        <v>2</v>
      </c>
      <c r="C24" s="10">
        <f t="shared" ref="C24:C25" si="12">$B$23*C3</f>
        <v>1.1381158527783872</v>
      </c>
      <c r="D24" s="10">
        <f t="shared" ref="D24:D25" si="13">C24*$B$11/$G$2</f>
        <v>2.2762317055567745</v>
      </c>
      <c r="E24" s="10">
        <f t="shared" ref="E24:E25" si="14">D24+1</f>
        <v>3.2762317055567745</v>
      </c>
      <c r="G24" s="10">
        <f t="shared" ref="G24:G25" si="15">$F$23*C3</f>
        <v>0.9993096107848396</v>
      </c>
      <c r="H24" s="10">
        <f t="shared" ref="H24:H25" si="16">G24*$B$10/$C$10</f>
        <v>2.4036605971226046</v>
      </c>
      <c r="I24" s="10">
        <f t="shared" ref="I24:I25" si="17">H24*E24</f>
        <v>7.874949057690606</v>
      </c>
      <c r="J24" s="10">
        <f t="shared" ref="J24:J25" si="18">I24+1</f>
        <v>8.8749490576906069</v>
      </c>
      <c r="L24" s="10">
        <f t="shared" ref="L24:L25" si="19">$K$23*C3</f>
        <v>0.88334642768919847</v>
      </c>
      <c r="M24" s="10">
        <f t="shared" ref="M24:M25" si="20">L24*$B$9/$C$9</f>
        <v>0.32739346787778423</v>
      </c>
      <c r="N24" s="10">
        <f t="shared" ref="N24:N25" si="21">M24*J24</f>
        <v>2.9056003492360012</v>
      </c>
      <c r="O24" s="12">
        <f t="shared" ref="O24" si="22">H17/N24</f>
        <v>0.49199853164926111</v>
      </c>
      <c r="P24" s="12">
        <f>$D$2*B3/100/(1+G17)</f>
        <v>23.294025568300508</v>
      </c>
      <c r="Q24" s="10">
        <f t="shared" ref="Q24:Q25" si="23">$D$2*B3/100-P24</f>
        <v>10.005974431699489</v>
      </c>
    </row>
    <row r="25" spans="1:17" x14ac:dyDescent="0.25">
      <c r="A25" s="4">
        <v>3</v>
      </c>
      <c r="C25" s="10">
        <f t="shared" si="12"/>
        <v>1.7071737791675807</v>
      </c>
      <c r="D25" s="10">
        <f t="shared" si="13"/>
        <v>3.4143475583351615</v>
      </c>
      <c r="E25" s="10">
        <f t="shared" si="14"/>
        <v>4.4143475583351615</v>
      </c>
      <c r="G25" s="10">
        <f t="shared" si="15"/>
        <v>1.4989644161772593</v>
      </c>
      <c r="H25" s="10">
        <f t="shared" si="16"/>
        <v>3.6054908956839067</v>
      </c>
      <c r="I25" s="10">
        <f t="shared" si="17"/>
        <v>15.915889931961908</v>
      </c>
      <c r="J25" s="10">
        <f t="shared" si="18"/>
        <v>16.915889931961907</v>
      </c>
      <c r="L25" s="10">
        <f t="shared" si="19"/>
        <v>1.3250196415337978</v>
      </c>
      <c r="M25" s="10">
        <f t="shared" si="20"/>
        <v>0.4910902018166764</v>
      </c>
      <c r="N25" s="10">
        <f t="shared" si="21"/>
        <v>8.3072278005958573</v>
      </c>
      <c r="O25" s="12">
        <f>H18/N25</f>
        <v>0.15484917886769164</v>
      </c>
      <c r="P25" s="12">
        <f>$D$2*B4/100/(1+G18)</f>
        <v>25.964588271445429</v>
      </c>
      <c r="Q25" s="10">
        <f t="shared" si="23"/>
        <v>7.4354117285545698</v>
      </c>
    </row>
    <row r="26" spans="1:17" x14ac:dyDescent="0.25">
      <c r="P26" s="23">
        <f>SUM(P23:P25)</f>
        <v>67.170485391044167</v>
      </c>
      <c r="Q26" s="23">
        <f>SUM(Q23:Q25)</f>
        <v>32.829514608955819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0.26666282738648228</v>
      </c>
      <c r="C30" s="4">
        <f>B30*C2</f>
        <v>0.26666282738648228</v>
      </c>
      <c r="D30" s="4">
        <f>Q23/$Q$26</f>
        <v>0.4687284789920077</v>
      </c>
      <c r="E30" s="4">
        <f>D30*C2</f>
        <v>0.4687284789920077</v>
      </c>
      <c r="F30" s="4">
        <f>G16*P23</f>
        <v>15.388128448701758</v>
      </c>
      <c r="G30" s="4">
        <f>F30/$F$33</f>
        <v>0.46872847899200792</v>
      </c>
      <c r="H30" s="4">
        <f>C2*G30</f>
        <v>0.46872847899200792</v>
      </c>
      <c r="I30" s="4">
        <f>J23*Q23</f>
        <v>54.930269859284685</v>
      </c>
      <c r="J30" s="4">
        <f>I30/$I$33</f>
        <v>0.2038157926086373</v>
      </c>
      <c r="K30" s="4">
        <f>C2*J30</f>
        <v>0.2038157926086373</v>
      </c>
      <c r="L30" s="4">
        <f>E23*Q23</f>
        <v>32.901601380759324</v>
      </c>
      <c r="M30" s="4">
        <f>L30/$L$33</f>
        <v>0.33400611978693895</v>
      </c>
      <c r="N30" s="4">
        <f>C2*M30</f>
        <v>0.33400611978693895</v>
      </c>
    </row>
    <row r="31" spans="1:17" x14ac:dyDescent="0.25">
      <c r="A31" s="4">
        <v>2</v>
      </c>
      <c r="B31" s="4">
        <f>P24/$P$26</f>
        <v>0.34678959713764845</v>
      </c>
      <c r="C31" s="4">
        <f t="shared" ref="C31" si="24">B31*C3</f>
        <v>0.69357919427529691</v>
      </c>
      <c r="D31" s="4">
        <f t="shared" ref="D31:D32" si="25">Q24/$Q$26</f>
        <v>0.30478593883839761</v>
      </c>
      <c r="E31" s="4">
        <f t="shared" ref="E31:E32" si="26">D31*C3</f>
        <v>0.60957187767679522</v>
      </c>
      <c r="F31" s="4">
        <f t="shared" ref="F31:F32" si="27">G17*P24</f>
        <v>10.005974431699485</v>
      </c>
      <c r="G31" s="4">
        <f t="shared" ref="G31:G32" si="28">F31/$F$33</f>
        <v>0.30478593883839761</v>
      </c>
      <c r="H31" s="4">
        <f t="shared" ref="H31:H32" si="29">C3*G31</f>
        <v>0.60957187767679522</v>
      </c>
      <c r="I31" s="4">
        <f t="shared" ref="I31:I32" si="30">J24*Q24</f>
        <v>88.80251335388769</v>
      </c>
      <c r="J31" s="4">
        <f t="shared" ref="J31:J32" si="31">I31/$I$33</f>
        <v>0.32949691838811246</v>
      </c>
      <c r="K31" s="4">
        <f t="shared" ref="K31:K32" si="32">C3*J31</f>
        <v>0.65899383677622492</v>
      </c>
      <c r="L31" s="4">
        <f t="shared" ref="L31:L32" si="33">E24*Q24</f>
        <v>32.781890678124292</v>
      </c>
      <c r="M31" s="4">
        <f t="shared" ref="M31:M32" si="34">L31/$L$33</f>
        <v>0.33279085652903934</v>
      </c>
      <c r="N31" s="4">
        <f t="shared" ref="N31:N32" si="35">C3*M31</f>
        <v>0.66558171305807867</v>
      </c>
    </row>
    <row r="32" spans="1:17" x14ac:dyDescent="0.25">
      <c r="A32" s="4">
        <v>3</v>
      </c>
      <c r="B32" s="4">
        <f>P25/$P$26</f>
        <v>0.38654757547586943</v>
      </c>
      <c r="C32" s="4">
        <f>B32*C4</f>
        <v>1.1596427264276084</v>
      </c>
      <c r="D32" s="4">
        <f t="shared" si="25"/>
        <v>0.22648558216959461</v>
      </c>
      <c r="E32" s="4">
        <f t="shared" si="26"/>
        <v>0.67945674650878385</v>
      </c>
      <c r="F32" s="4">
        <f t="shared" si="27"/>
        <v>7.4354117285545662</v>
      </c>
      <c r="G32" s="4">
        <f t="shared" si="28"/>
        <v>0.22648558216959461</v>
      </c>
      <c r="H32" s="4">
        <f t="shared" si="29"/>
        <v>0.67945674650878385</v>
      </c>
      <c r="I32" s="4">
        <f t="shared" si="30"/>
        <v>125.77660639904772</v>
      </c>
      <c r="J32" s="4">
        <f t="shared" si="31"/>
        <v>0.46668728900325018</v>
      </c>
      <c r="K32" s="4">
        <f t="shared" si="32"/>
        <v>1.4000618670097507</v>
      </c>
      <c r="L32" s="4">
        <f t="shared" si="33"/>
        <v>32.822491609161489</v>
      </c>
      <c r="M32" s="4">
        <f t="shared" si="34"/>
        <v>0.33320302368402172</v>
      </c>
      <c r="N32" s="4">
        <f t="shared" si="35"/>
        <v>0.99960907105206509</v>
      </c>
    </row>
    <row r="33" spans="1:14" x14ac:dyDescent="0.25">
      <c r="C33" s="11">
        <f>SUM(C30:C32)</f>
        <v>2.1198847480893876</v>
      </c>
      <c r="E33" s="11">
        <f>SUM(E30:E32)</f>
        <v>1.7577571031775867</v>
      </c>
      <c r="F33" s="11">
        <f>SUM(F30:F32)</f>
        <v>32.829514608955805</v>
      </c>
      <c r="H33" s="11">
        <f>SUM(H30:H32)</f>
        <v>1.7577571031775872</v>
      </c>
      <c r="I33" s="11">
        <f>SUM(I30:I32)</f>
        <v>269.5093896122201</v>
      </c>
      <c r="K33" s="11">
        <f>SUM(K30:K32)</f>
        <v>2.262871496394613</v>
      </c>
      <c r="L33" s="11">
        <f>SUM(L30:L32)</f>
        <v>98.505983668045104</v>
      </c>
      <c r="N33" s="11">
        <f>SUM(N30:N32)</f>
        <v>1.9991969038970827</v>
      </c>
    </row>
    <row r="35" spans="1:14" x14ac:dyDescent="0.25">
      <c r="A35" t="s">
        <v>58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f>Лист5!F36</f>
        <v>28.837650387635417</v>
      </c>
      <c r="C36">
        <f>$C$43*B36^2+$B$43*B36+$A$43</f>
        <v>0.47153751186430304</v>
      </c>
      <c r="D36" s="1">
        <f>1/C33</f>
        <v>0.4717237580492436</v>
      </c>
      <c r="E36" s="15">
        <f>ABS(D36-C36)/C36*100</f>
        <v>3.9497639160076189E-2</v>
      </c>
      <c r="F36">
        <v>28.837650387635417</v>
      </c>
      <c r="G36">
        <f>$C$43*F36^2+$B$43*F36+$A$43</f>
        <v>0.47153751186430304</v>
      </c>
    </row>
    <row r="37" spans="1:14" x14ac:dyDescent="0.25">
      <c r="A37">
        <v>1</v>
      </c>
      <c r="B37">
        <f>Лист5!F37</f>
        <v>34.79616518900162</v>
      </c>
      <c r="C37">
        <f t="shared" ref="C37:C40" si="36">$C$43*B37^2+$B$43*B37+$A$43</f>
        <v>0.56903896307604507</v>
      </c>
      <c r="D37" s="1">
        <f>1/H33</f>
        <v>0.56890681778059604</v>
      </c>
      <c r="E37" s="15">
        <f t="shared" ref="E37:E40" si="37">ABS(D37-C37)/C37*100</f>
        <v>2.3222539056849598E-2</v>
      </c>
      <c r="F37">
        <v>34.79616518900162</v>
      </c>
      <c r="G37">
        <f>$C$43*F37^2+$B$43*F37+$A$43</f>
        <v>0.56903896307604507</v>
      </c>
    </row>
    <row r="38" spans="1:14" x14ac:dyDescent="0.25">
      <c r="A38">
        <v>2</v>
      </c>
      <c r="B38">
        <f>Лист5!F38</f>
        <v>26.920297311216835</v>
      </c>
      <c r="C38">
        <f t="shared" si="36"/>
        <v>0.44167321384459923</v>
      </c>
      <c r="D38" s="1">
        <f>1/K33</f>
        <v>0.44191638879771988</v>
      </c>
      <c r="E38" s="15">
        <f t="shared" si="37"/>
        <v>5.5057663788098926E-2</v>
      </c>
      <c r="F38">
        <v>26.920297311216835</v>
      </c>
      <c r="G38">
        <f>$C$43*F38^2+$B$43*F38+$A$43</f>
        <v>0.44167321384459923</v>
      </c>
    </row>
    <row r="39" spans="1:14" x14ac:dyDescent="0.25">
      <c r="A39">
        <v>3</v>
      </c>
      <c r="B39">
        <f>Лист5!F39</f>
        <v>30.601166579176741</v>
      </c>
      <c r="C39">
        <f t="shared" si="36"/>
        <v>0.4996548053924198</v>
      </c>
      <c r="D39" s="1">
        <f>1/N33</f>
        <v>0.50020085467853415</v>
      </c>
      <c r="E39" s="15">
        <f t="shared" si="37"/>
        <v>0.10928530661993537</v>
      </c>
      <c r="F39">
        <v>30.601166579176741</v>
      </c>
      <c r="G39">
        <f t="shared" ref="G39:G40" si="38">$C$43*F39^2+$B$43*F39+$A$43</f>
        <v>0.4996548053924198</v>
      </c>
    </row>
    <row r="40" spans="1:14" x14ac:dyDescent="0.25">
      <c r="A40">
        <v>4</v>
      </c>
      <c r="B40">
        <f>Лист5!F40</f>
        <v>34.797283352074054</v>
      </c>
      <c r="C40">
        <f t="shared" si="36"/>
        <v>0.56905792638919361</v>
      </c>
      <c r="D40" s="1">
        <f>1/E33</f>
        <v>0.56890681778059626</v>
      </c>
      <c r="E40" s="15">
        <f t="shared" si="37"/>
        <v>2.6554169899041691E-2</v>
      </c>
      <c r="F40">
        <v>34.797283352074054</v>
      </c>
      <c r="G40">
        <f t="shared" si="38"/>
        <v>0.56905792638919361</v>
      </c>
    </row>
    <row r="42" spans="1:14" x14ac:dyDescent="0.25">
      <c r="A42" t="s">
        <v>84</v>
      </c>
      <c r="B42" t="s">
        <v>85</v>
      </c>
      <c r="C42" t="s">
        <v>86</v>
      </c>
    </row>
    <row r="43" spans="1:14" x14ac:dyDescent="0.25">
      <c r="A43">
        <v>0.1</v>
      </c>
      <c r="B43">
        <v>0.01</v>
      </c>
      <c r="C43">
        <v>1E-4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3"/>
  <sheetViews>
    <sheetView topLeftCell="A16" workbookViewId="0">
      <selection activeCell="F35" sqref="F35:G40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5" x14ac:dyDescent="0.25">
      <c r="A2" s="4">
        <v>1</v>
      </c>
      <c r="B2" s="4">
        <f>Проверка_пример!B2</f>
        <v>33.299999999999997</v>
      </c>
      <c r="C2" s="4">
        <f>Проверка_пример!C2</f>
        <v>1</v>
      </c>
      <c r="D2" s="4">
        <f>Проверка_пример!D2</f>
        <v>100</v>
      </c>
      <c r="E2" s="4">
        <f>Проверка_пример!E2</f>
        <v>50</v>
      </c>
      <c r="F2" s="4">
        <f>Проверка_пример!F2</f>
        <v>50</v>
      </c>
      <c r="G2" s="4">
        <f>Проверка_пример!G2</f>
        <v>50</v>
      </c>
      <c r="H2" s="22">
        <f>P26</f>
        <v>67.175375686701244</v>
      </c>
      <c r="I2" s="22">
        <f>Q26</f>
        <v>32.824624313298742</v>
      </c>
      <c r="J2" s="5">
        <f>SUM(H2:I2)</f>
        <v>99.999999999999986</v>
      </c>
      <c r="K2" s="21">
        <f>J2-D2</f>
        <v>0</v>
      </c>
    </row>
    <row r="3" spans="1:15" x14ac:dyDescent="0.25">
      <c r="A3" s="4">
        <v>2</v>
      </c>
      <c r="B3" s="4">
        <f>Проверка_пример!B3</f>
        <v>33.299999999999997</v>
      </c>
      <c r="C3" s="4">
        <f>Проверка_пример!C3</f>
        <v>2</v>
      </c>
    </row>
    <row r="4" spans="1:15" x14ac:dyDescent="0.25">
      <c r="A4" s="4">
        <v>3</v>
      </c>
      <c r="B4" s="4">
        <f>Проверка_пример!B4</f>
        <v>33.4</v>
      </c>
      <c r="C4" s="4">
        <f>Проверка_пример!C4</f>
        <v>3</v>
      </c>
    </row>
    <row r="6" spans="1:15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5" x14ac:dyDescent="0.25">
      <c r="A7" s="4">
        <v>0</v>
      </c>
      <c r="B7" s="10">
        <f>Лист7!D7</f>
        <v>0</v>
      </c>
      <c r="C7" s="10">
        <f>Лист7!E7</f>
        <v>67.170485391044167</v>
      </c>
      <c r="D7" s="4">
        <f>B7</f>
        <v>0</v>
      </c>
      <c r="E7" s="4">
        <f>H2</f>
        <v>67.175375686701244</v>
      </c>
    </row>
    <row r="8" spans="1:15" x14ac:dyDescent="0.25">
      <c r="A8" s="4">
        <v>1</v>
      </c>
      <c r="B8" s="10">
        <f>Лист7!D8</f>
        <v>134.34097078208833</v>
      </c>
      <c r="C8" s="10">
        <f>Лист7!E8</f>
        <v>32.829514608955805</v>
      </c>
      <c r="D8" s="4">
        <f>I19</f>
        <v>134.35075137340249</v>
      </c>
      <c r="E8" s="4">
        <f>J19</f>
        <v>32.824624313298749</v>
      </c>
    </row>
    <row r="9" spans="1:15" x14ac:dyDescent="0.25">
      <c r="A9" s="4">
        <v>2</v>
      </c>
      <c r="B9" s="10">
        <f>Лист7!D9</f>
        <v>100</v>
      </c>
      <c r="C9" s="10">
        <f>Лист7!E9</f>
        <v>269.5093896122201</v>
      </c>
      <c r="D9" s="10">
        <f>K19</f>
        <v>100</v>
      </c>
      <c r="E9" s="10">
        <f>N19</f>
        <v>269.20706208675438</v>
      </c>
    </row>
    <row r="10" spans="1:15" x14ac:dyDescent="0.25">
      <c r="A10" s="4">
        <v>3</v>
      </c>
      <c r="B10" s="10">
        <f>Лист7!D10</f>
        <v>236.67987500326427</v>
      </c>
      <c r="C10" s="10">
        <f>Лист7!E10</f>
        <v>98.505983668045104</v>
      </c>
      <c r="D10" s="10">
        <f>M19</f>
        <v>236.38243777345565</v>
      </c>
      <c r="E10" s="10">
        <f>L19</f>
        <v>98.490622043262306</v>
      </c>
    </row>
    <row r="11" spans="1:15" x14ac:dyDescent="0.25">
      <c r="A11" s="4">
        <v>4</v>
      </c>
      <c r="B11" s="10">
        <f>Лист7!D11</f>
        <v>100</v>
      </c>
      <c r="C11" s="10">
        <f>Лист7!E11</f>
        <v>32.829514608955819</v>
      </c>
      <c r="D11" s="4">
        <f>B11</f>
        <v>100</v>
      </c>
      <c r="E11" s="10">
        <f>I2</f>
        <v>32.824624313298742</v>
      </c>
    </row>
    <row r="13" spans="1:15" x14ac:dyDescent="0.25">
      <c r="A13" s="11" t="s">
        <v>16</v>
      </c>
    </row>
    <row r="15" spans="1:15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</row>
    <row r="16" spans="1:15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0.56903896307604507</v>
      </c>
      <c r="E16" s="10">
        <f>$D$16*C2</f>
        <v>0.56903896307604507</v>
      </c>
      <c r="F16" s="10">
        <f>$C$8/(E16*$B$8)</f>
        <v>0.42945135271047602</v>
      </c>
      <c r="G16" s="10">
        <f>F16*C16</f>
        <v>0.85890270542095204</v>
      </c>
      <c r="H16" s="10">
        <f>G16+1</f>
        <v>1.8589027054209519</v>
      </c>
      <c r="I16" s="10">
        <f>C16*P23</f>
        <v>35.827587859106536</v>
      </c>
      <c r="J16" s="10">
        <f>G16*P23</f>
        <v>15.386206070446729</v>
      </c>
      <c r="K16" s="10">
        <f>H16*P23</f>
        <v>33.299999999999997</v>
      </c>
      <c r="L16" s="10">
        <f>E23*Q23</f>
        <v>32.89749111333721</v>
      </c>
      <c r="M16" s="10">
        <f>I23*Q23</f>
        <v>39.494040383530113</v>
      </c>
      <c r="N16" s="10">
        <f>J23*Q23</f>
        <v>54.880246453976838</v>
      </c>
      <c r="O16" s="10">
        <f>N23*Q23</f>
        <v>8.9937997569538375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1.1380779261520901</v>
      </c>
      <c r="F17" s="10">
        <f t="shared" ref="F17:F18" si="2">$C$8/(E17*$B$8)</f>
        <v>0.21472567635523801</v>
      </c>
      <c r="G17" s="10">
        <f t="shared" ref="G17:G18" si="3">F17*C17</f>
        <v>0.42945135271047602</v>
      </c>
      <c r="H17" s="10">
        <f t="shared" ref="H17:H18" si="4">G17+1</f>
        <v>1.429451352710476</v>
      </c>
      <c r="I17" s="10">
        <f t="shared" ref="I17" si="5">C17*P24</f>
        <v>46.591302231947516</v>
      </c>
      <c r="J17" s="10">
        <f>G17*P24</f>
        <v>10.004348884026241</v>
      </c>
      <c r="K17" s="10">
        <f t="shared" ref="K17:K18" si="6">H17*P24</f>
        <v>33.299999999999997</v>
      </c>
      <c r="L17" s="10">
        <f t="shared" ref="L17:L18" si="7">E24*Q24</f>
        <v>32.776565007298295</v>
      </c>
      <c r="M17" s="10">
        <f t="shared" ref="M17:M18" si="8">I24*Q24</f>
        <v>78.697732758522406</v>
      </c>
      <c r="N17" s="10">
        <f t="shared" ref="N17:N18" si="9">J24*Q24</f>
        <v>88.702081642548649</v>
      </c>
      <c r="O17" s="10">
        <f t="shared" ref="O17:O18" si="10">N24*Q24</f>
        <v>29.073074990181425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1.7071168892281352</v>
      </c>
      <c r="F18" s="10">
        <f t="shared" si="2"/>
        <v>0.14315045090349202</v>
      </c>
      <c r="G18" s="10">
        <f t="shared" si="3"/>
        <v>0.28630090180698403</v>
      </c>
      <c r="H18" s="10">
        <f t="shared" si="4"/>
        <v>1.286300901806984</v>
      </c>
      <c r="I18" s="10">
        <f>C18*P25</f>
        <v>51.931861282348443</v>
      </c>
      <c r="J18" s="10">
        <f>G18*P25</f>
        <v>7.4340693588257789</v>
      </c>
      <c r="K18" s="10">
        <f t="shared" si="6"/>
        <v>33.4</v>
      </c>
      <c r="L18" s="10">
        <f t="shared" si="7"/>
        <v>32.816565922626808</v>
      </c>
      <c r="M18" s="10">
        <f t="shared" si="8"/>
        <v>118.19066463140312</v>
      </c>
      <c r="N18" s="10">
        <f t="shared" si="9"/>
        <v>125.62473399022892</v>
      </c>
      <c r="O18" s="10">
        <f t="shared" si="10"/>
        <v>61.762315679989356</v>
      </c>
    </row>
    <row r="19" spans="1:17" x14ac:dyDescent="0.25">
      <c r="I19" s="11">
        <f t="shared" ref="I19:O19" si="11">SUM(I16:I18)</f>
        <v>134.35075137340249</v>
      </c>
      <c r="J19" s="13">
        <f t="shared" si="11"/>
        <v>32.824624313298749</v>
      </c>
      <c r="K19" s="13">
        <f t="shared" si="11"/>
        <v>100</v>
      </c>
      <c r="L19" s="13">
        <f t="shared" si="11"/>
        <v>98.490622043262306</v>
      </c>
      <c r="M19" s="13">
        <f t="shared" si="11"/>
        <v>236.38243777345565</v>
      </c>
      <c r="N19" s="13">
        <f t="shared" si="11"/>
        <v>269.20706208675438</v>
      </c>
      <c r="O19" s="13">
        <f t="shared" si="11"/>
        <v>99.829190427124615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9" t="s">
        <v>42</v>
      </c>
      <c r="Q22" s="14" t="s">
        <v>44</v>
      </c>
    </row>
    <row r="23" spans="1:17" x14ac:dyDescent="0.25">
      <c r="A23" s="4">
        <v>1</v>
      </c>
      <c r="B23" s="10">
        <f>C40</f>
        <v>0.56905792638919361</v>
      </c>
      <c r="C23" s="10">
        <f>$B$23*C2</f>
        <v>0.56905792638919361</v>
      </c>
      <c r="D23" s="10">
        <f>C23*$B$11/$G$2</f>
        <v>1.1381158527783872</v>
      </c>
      <c r="E23" s="10">
        <f>D23+1</f>
        <v>2.1381158527783874</v>
      </c>
      <c r="F23" s="10">
        <f>C39</f>
        <v>0.4996548053924198</v>
      </c>
      <c r="G23" s="10">
        <f>$F$23*C2</f>
        <v>0.4996548053924198</v>
      </c>
      <c r="H23" s="10">
        <f>G23*$B$10/$C$10</f>
        <v>1.2005183084468878</v>
      </c>
      <c r="I23" s="10">
        <f>H23*E23</f>
        <v>2.5668472268409848</v>
      </c>
      <c r="J23" s="10">
        <f>I23+1</f>
        <v>3.5668472268409848</v>
      </c>
      <c r="K23" s="10">
        <f>C38</f>
        <v>0.44167321384459923</v>
      </c>
      <c r="L23" s="10">
        <f>$K$23*C2</f>
        <v>0.44167321384459923</v>
      </c>
      <c r="M23" s="10">
        <f>L23*$B$9/$C$9</f>
        <v>0.16388045495561201</v>
      </c>
      <c r="N23" s="10">
        <f>M23*J23</f>
        <v>0.58453654629186358</v>
      </c>
      <c r="O23" s="10">
        <f>H16/N23</f>
        <v>3.1801308527470371</v>
      </c>
      <c r="P23" s="10">
        <f>$D$2*B2/100/(1+G16)</f>
        <v>17.913793929553268</v>
      </c>
      <c r="Q23" s="10">
        <f>$D$2*B2/100-P23</f>
        <v>15.386206070446729</v>
      </c>
    </row>
    <row r="24" spans="1:17" x14ac:dyDescent="0.25">
      <c r="A24" s="4">
        <v>2</v>
      </c>
      <c r="C24" s="10">
        <f t="shared" ref="C24:C25" si="12">$B$23*C3</f>
        <v>1.1381158527783872</v>
      </c>
      <c r="D24" s="10">
        <f t="shared" ref="D24:D25" si="13">C24*$B$11/$G$2</f>
        <v>2.2762317055567745</v>
      </c>
      <c r="E24" s="10">
        <f t="shared" ref="E24:E25" si="14">D24+1</f>
        <v>3.2762317055567745</v>
      </c>
      <c r="G24" s="10">
        <f t="shared" ref="G24:G25" si="15">$F$23*C3</f>
        <v>0.9993096107848396</v>
      </c>
      <c r="H24" s="10">
        <f t="shared" ref="H24:H25" si="16">G24*$B$10/$C$10</f>
        <v>2.4010366168937756</v>
      </c>
      <c r="I24" s="10">
        <f t="shared" ref="I24:I25" si="17">H24*E24</f>
        <v>7.8663522904701617</v>
      </c>
      <c r="J24" s="10">
        <f t="shared" ref="J24:J25" si="18">I24+1</f>
        <v>8.8663522904701608</v>
      </c>
      <c r="L24" s="10">
        <f t="shared" ref="L24:L25" si="19">$K$23*C3</f>
        <v>0.88334642768919847</v>
      </c>
      <c r="M24" s="10">
        <f t="shared" ref="M24:M25" si="20">L24*$B$9/$C$9</f>
        <v>0.32776090991122403</v>
      </c>
      <c r="N24" s="10">
        <f t="shared" ref="N24:N25" si="21">M24*J24</f>
        <v>2.9060436943179653</v>
      </c>
      <c r="O24" s="12">
        <f t="shared" ref="O24" si="22">H17/N24</f>
        <v>0.49188914657594696</v>
      </c>
      <c r="P24" s="12">
        <f>$D$2*B3/100/(1+G17)</f>
        <v>23.295651115973758</v>
      </c>
      <c r="Q24" s="10">
        <f t="shared" ref="Q24:Q25" si="23">$D$2*B3/100-P24</f>
        <v>10.004348884026239</v>
      </c>
    </row>
    <row r="25" spans="1:17" x14ac:dyDescent="0.25">
      <c r="A25" s="4">
        <v>3</v>
      </c>
      <c r="C25" s="10">
        <f t="shared" si="12"/>
        <v>1.7071737791675807</v>
      </c>
      <c r="D25" s="10">
        <f t="shared" si="13"/>
        <v>3.4143475583351615</v>
      </c>
      <c r="E25" s="10">
        <f t="shared" si="14"/>
        <v>4.4143475583351615</v>
      </c>
      <c r="G25" s="10">
        <f t="shared" si="15"/>
        <v>1.4989644161772593</v>
      </c>
      <c r="H25" s="10">
        <f t="shared" si="16"/>
        <v>3.6015549253406625</v>
      </c>
      <c r="I25" s="10">
        <f t="shared" si="17"/>
        <v>15.898515190887528</v>
      </c>
      <c r="J25" s="10">
        <f t="shared" si="18"/>
        <v>16.89851519088753</v>
      </c>
      <c r="L25" s="10">
        <f t="shared" si="19"/>
        <v>1.3250196415337978</v>
      </c>
      <c r="M25" s="10">
        <f t="shared" si="20"/>
        <v>0.49164136486683607</v>
      </c>
      <c r="N25" s="10">
        <f t="shared" si="21"/>
        <v>8.3080090726709077</v>
      </c>
      <c r="O25" s="12">
        <f>H18/N25</f>
        <v>0.1548266125561002</v>
      </c>
      <c r="P25" s="12">
        <f>$D$2*B4/100/(1+G18)</f>
        <v>25.965930641174221</v>
      </c>
      <c r="Q25" s="10">
        <f t="shared" si="23"/>
        <v>7.4340693588257771</v>
      </c>
    </row>
    <row r="26" spans="1:17" x14ac:dyDescent="0.25">
      <c r="P26" s="23">
        <f>SUM(P23:P25)</f>
        <v>67.175375686701244</v>
      </c>
      <c r="Q26" s="23">
        <f>SUM(Q23:Q25)</f>
        <v>32.824624313298742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0.2666720319228475</v>
      </c>
      <c r="C30" s="4">
        <f>B30*C2</f>
        <v>0.2666720319228475</v>
      </c>
      <c r="D30" s="4">
        <f>Q23/$Q$26</f>
        <v>0.46873974622195691</v>
      </c>
      <c r="E30" s="4">
        <f>D30*C2</f>
        <v>0.46873974622195691</v>
      </c>
      <c r="F30" s="4">
        <f>G16*P23</f>
        <v>15.386206070446729</v>
      </c>
      <c r="G30" s="4">
        <f>F30/$F$33</f>
        <v>0.4687397462219568</v>
      </c>
      <c r="H30" s="4">
        <f>C2*G30</f>
        <v>0.4687397462219568</v>
      </c>
      <c r="I30" s="4">
        <f>J23*Q23</f>
        <v>54.880246453976838</v>
      </c>
      <c r="J30" s="4">
        <f>I30/$I$33</f>
        <v>0.20385886621462845</v>
      </c>
      <c r="K30" s="4">
        <f>C2*J30</f>
        <v>0.20385886621462845</v>
      </c>
      <c r="L30" s="4">
        <f>E23*Q23</f>
        <v>32.89749111333721</v>
      </c>
      <c r="M30" s="4">
        <f>L30/$L$33</f>
        <v>0.33401648228891162</v>
      </c>
      <c r="N30" s="4">
        <f>C2*M30</f>
        <v>0.33401648228891162</v>
      </c>
    </row>
    <row r="31" spans="1:17" x14ac:dyDescent="0.25">
      <c r="A31" s="4">
        <v>2</v>
      </c>
      <c r="B31" s="4">
        <f>P24/$P$26</f>
        <v>0.34678854978976492</v>
      </c>
      <c r="C31" s="4">
        <f t="shared" ref="C31" si="24">B31*C3</f>
        <v>0.69357709957952984</v>
      </c>
      <c r="D31" s="4">
        <f t="shared" ref="D31:D32" si="25">Q24/$Q$26</f>
        <v>0.30478182441750062</v>
      </c>
      <c r="E31" s="4">
        <f t="shared" ref="E31:E32" si="26">D31*C3</f>
        <v>0.60956364883500125</v>
      </c>
      <c r="F31" s="4">
        <f t="shared" ref="F31:F32" si="27">G17*P24</f>
        <v>10.004348884026241</v>
      </c>
      <c r="G31" s="4">
        <f t="shared" ref="G31:G32" si="28">F31/$F$33</f>
        <v>0.30478182441750062</v>
      </c>
      <c r="H31" s="4">
        <f t="shared" ref="H31:H32" si="29">C3*G31</f>
        <v>0.60956364883500125</v>
      </c>
      <c r="I31" s="4">
        <f t="shared" ref="I31:I32" si="30">J24*Q24</f>
        <v>88.702081642548649</v>
      </c>
      <c r="J31" s="4">
        <f t="shared" ref="J31:J32" si="31">I31/$I$33</f>
        <v>0.32949388829169574</v>
      </c>
      <c r="K31" s="4">
        <f t="shared" ref="K31:K32" si="32">C3*J31</f>
        <v>0.65898777658339147</v>
      </c>
      <c r="L31" s="4">
        <f t="shared" ref="L31:L32" si="33">E24*Q24</f>
        <v>32.776565007298295</v>
      </c>
      <c r="M31" s="4">
        <f t="shared" ref="M31:M32" si="34">L31/$L$33</f>
        <v>0.33278868919013516</v>
      </c>
      <c r="N31" s="4">
        <f t="shared" ref="N31:N32" si="35">C3*M31</f>
        <v>0.66557737838027031</v>
      </c>
    </row>
    <row r="32" spans="1:17" x14ac:dyDescent="0.25">
      <c r="A32" s="4">
        <v>3</v>
      </c>
      <c r="B32" s="4">
        <f>P25/$P$26</f>
        <v>0.38653941828738764</v>
      </c>
      <c r="C32" s="4">
        <f>B32*C4</f>
        <v>1.159618254862163</v>
      </c>
      <c r="D32" s="4">
        <f t="shared" si="25"/>
        <v>0.22647842936054258</v>
      </c>
      <c r="E32" s="4">
        <f t="shared" si="26"/>
        <v>0.67943528808162768</v>
      </c>
      <c r="F32" s="4">
        <f t="shared" si="27"/>
        <v>7.4340693588257789</v>
      </c>
      <c r="G32" s="4">
        <f t="shared" si="28"/>
        <v>0.22647842936054258</v>
      </c>
      <c r="H32" s="4">
        <f t="shared" si="29"/>
        <v>0.67943528808162768</v>
      </c>
      <c r="I32" s="4">
        <f t="shared" si="30"/>
        <v>125.62473399022892</v>
      </c>
      <c r="J32" s="4">
        <f t="shared" si="31"/>
        <v>0.46664724549367592</v>
      </c>
      <c r="K32" s="4">
        <f t="shared" si="32"/>
        <v>1.3999417364810278</v>
      </c>
      <c r="L32" s="4">
        <f t="shared" si="33"/>
        <v>32.816565922626808</v>
      </c>
      <c r="M32" s="4">
        <f t="shared" si="34"/>
        <v>0.33319482852095328</v>
      </c>
      <c r="N32" s="4">
        <f t="shared" si="35"/>
        <v>0.99958448556285984</v>
      </c>
    </row>
    <row r="33" spans="1:14" x14ac:dyDescent="0.25">
      <c r="C33" s="11">
        <f>SUM(C30:C32)</f>
        <v>2.1198673863645405</v>
      </c>
      <c r="E33" s="11">
        <f>SUM(E30:E32)</f>
        <v>1.7577386831385859</v>
      </c>
      <c r="F33" s="11">
        <f>SUM(F30:F32)</f>
        <v>32.824624313298749</v>
      </c>
      <c r="H33" s="11">
        <f>SUM(H30:H32)</f>
        <v>1.7577386831385857</v>
      </c>
      <c r="I33" s="11">
        <f>SUM(I30:I32)</f>
        <v>269.20706208675438</v>
      </c>
      <c r="K33" s="11">
        <f>SUM(K30:K32)</f>
        <v>2.2627883792790477</v>
      </c>
      <c r="L33" s="11">
        <f>SUM(L30:L32)</f>
        <v>98.490622043262306</v>
      </c>
      <c r="N33" s="11">
        <f>SUM(N30:N32)</f>
        <v>1.9991783462320418</v>
      </c>
    </row>
    <row r="35" spans="1:14" x14ac:dyDescent="0.25">
      <c r="A35" t="s">
        <v>58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f>Лист5!F36</f>
        <v>28.837650387635417</v>
      </c>
      <c r="C36">
        <f>$C$43*B36^2+$B$43*B36+$A$43</f>
        <v>0.47153751186430304</v>
      </c>
      <c r="D36" s="1">
        <f>1/C33</f>
        <v>0.47172762146925928</v>
      </c>
      <c r="E36" s="15">
        <f>ABS(D36-C36)/C36*100</f>
        <v>4.0316963162615682E-2</v>
      </c>
      <c r="F36">
        <v>28.837650387635417</v>
      </c>
      <c r="G36">
        <f>$C$43*F36^2+$B$43*F36+$A$43</f>
        <v>0.47153751186430304</v>
      </c>
    </row>
    <row r="37" spans="1:14" x14ac:dyDescent="0.25">
      <c r="A37">
        <v>1</v>
      </c>
      <c r="B37">
        <f>Лист5!F37</f>
        <v>34.79616518900162</v>
      </c>
      <c r="C37">
        <f t="shared" ref="C37:C40" si="36">$C$43*B37^2+$B$43*B37+$A$43</f>
        <v>0.56903896307604507</v>
      </c>
      <c r="D37" s="1">
        <f>1/H33</f>
        <v>0.56891277958019248</v>
      </c>
      <c r="E37" s="15">
        <f t="shared" ref="E37:E40" si="37">ABS(D37-C37)/C37*100</f>
        <v>2.217484285618598E-2</v>
      </c>
      <c r="F37">
        <v>34.79616518900162</v>
      </c>
      <c r="G37">
        <f>$C$43*F37^2+$B$43*F37+$A$43</f>
        <v>0.56903896307604507</v>
      </c>
    </row>
    <row r="38" spans="1:14" x14ac:dyDescent="0.25">
      <c r="A38">
        <v>2</v>
      </c>
      <c r="B38">
        <f>Лист5!F38</f>
        <v>26.920297311216835</v>
      </c>
      <c r="C38">
        <f t="shared" si="36"/>
        <v>0.44167321384459923</v>
      </c>
      <c r="D38" s="1">
        <f>1/K33</f>
        <v>0.44193262134332345</v>
      </c>
      <c r="E38" s="15">
        <f t="shared" si="37"/>
        <v>5.8732902651300302E-2</v>
      </c>
      <c r="F38">
        <v>26.920297311216835</v>
      </c>
      <c r="G38">
        <f>$C$43*F38^2+$B$43*F38+$A$43</f>
        <v>0.44167321384459923</v>
      </c>
    </row>
    <row r="39" spans="1:14" x14ac:dyDescent="0.25">
      <c r="A39">
        <v>3</v>
      </c>
      <c r="B39">
        <f>Лист5!F39</f>
        <v>30.601166579176741</v>
      </c>
      <c r="C39">
        <f t="shared" si="36"/>
        <v>0.4996548053924198</v>
      </c>
      <c r="D39" s="1">
        <f>1/N33</f>
        <v>0.50020549786603752</v>
      </c>
      <c r="E39" s="15">
        <f t="shared" si="37"/>
        <v>0.11021458568485416</v>
      </c>
      <c r="F39">
        <v>30.601166579176741</v>
      </c>
      <c r="G39">
        <f t="shared" ref="G39:G40" si="38">$C$43*F39^2+$B$43*F39+$A$43</f>
        <v>0.4996548053924198</v>
      </c>
    </row>
    <row r="40" spans="1:14" x14ac:dyDescent="0.25">
      <c r="A40">
        <v>4</v>
      </c>
      <c r="B40">
        <f>Лист5!F40</f>
        <v>34.797283352074054</v>
      </c>
      <c r="C40">
        <f t="shared" si="36"/>
        <v>0.56905792638919361</v>
      </c>
      <c r="D40" s="1">
        <f>1/E33</f>
        <v>0.56891277958019237</v>
      </c>
      <c r="E40" s="15">
        <f t="shared" si="37"/>
        <v>2.5506508611914155E-2</v>
      </c>
      <c r="F40">
        <v>34.797283352074054</v>
      </c>
      <c r="G40">
        <f t="shared" si="38"/>
        <v>0.56905792638919361</v>
      </c>
    </row>
    <row r="42" spans="1:14" x14ac:dyDescent="0.25">
      <c r="A42" t="s">
        <v>84</v>
      </c>
      <c r="B42" t="s">
        <v>85</v>
      </c>
      <c r="C42" t="s">
        <v>86</v>
      </c>
    </row>
    <row r="43" spans="1:14" x14ac:dyDescent="0.25">
      <c r="A43">
        <v>0.1</v>
      </c>
      <c r="B43">
        <v>0.01</v>
      </c>
      <c r="C43">
        <v>1E-4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3"/>
  <sheetViews>
    <sheetView topLeftCell="A13" workbookViewId="0">
      <selection activeCell="F35" sqref="F35:G40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5" x14ac:dyDescent="0.25">
      <c r="A2" s="4">
        <v>1</v>
      </c>
      <c r="B2" s="4">
        <f>Проверка_пример!B2</f>
        <v>33.299999999999997</v>
      </c>
      <c r="C2" s="4">
        <f>Проверка_пример!C2</f>
        <v>1</v>
      </c>
      <c r="D2" s="4">
        <f>Проверка_пример!D2</f>
        <v>100</v>
      </c>
      <c r="E2" s="4">
        <f>Проверка_пример!E2</f>
        <v>50</v>
      </c>
      <c r="F2" s="4">
        <f>Проверка_пример!F2</f>
        <v>50</v>
      </c>
      <c r="G2" s="4">
        <f>Проверка_пример!G2</f>
        <v>50</v>
      </c>
      <c r="H2" s="22">
        <f>P26</f>
        <v>67.18004499610494</v>
      </c>
      <c r="I2" s="22">
        <f>Q26</f>
        <v>32.81995500389506</v>
      </c>
      <c r="J2" s="5">
        <f>SUM(H2:I2)</f>
        <v>100</v>
      </c>
      <c r="K2" s="21">
        <f>J2-D2</f>
        <v>0</v>
      </c>
    </row>
    <row r="3" spans="1:15" x14ac:dyDescent="0.25">
      <c r="A3" s="4">
        <v>2</v>
      </c>
      <c r="B3" s="4">
        <f>Проверка_пример!B3</f>
        <v>33.299999999999997</v>
      </c>
      <c r="C3" s="4">
        <f>Проверка_пример!C3</f>
        <v>2</v>
      </c>
    </row>
    <row r="4" spans="1:15" x14ac:dyDescent="0.25">
      <c r="A4" s="4">
        <v>3</v>
      </c>
      <c r="B4" s="4">
        <f>Проверка_пример!B4</f>
        <v>33.4</v>
      </c>
      <c r="C4" s="4">
        <f>Проверка_пример!C4</f>
        <v>3</v>
      </c>
    </row>
    <row r="6" spans="1:15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5" x14ac:dyDescent="0.25">
      <c r="A7" s="4">
        <v>0</v>
      </c>
      <c r="B7" s="10">
        <f>Лист8!D7</f>
        <v>0</v>
      </c>
      <c r="C7" s="10">
        <f>Лист8!E7</f>
        <v>67.175375686701244</v>
      </c>
      <c r="D7" s="4">
        <f>B7</f>
        <v>0</v>
      </c>
      <c r="E7" s="4">
        <f>H2</f>
        <v>67.18004499610494</v>
      </c>
    </row>
    <row r="8" spans="1:15" x14ac:dyDescent="0.25">
      <c r="A8" s="4">
        <v>1</v>
      </c>
      <c r="B8" s="10">
        <f>Лист8!D8</f>
        <v>134.35075137340249</v>
      </c>
      <c r="C8" s="10">
        <f>Лист8!E8</f>
        <v>32.824624313298749</v>
      </c>
      <c r="D8" s="4">
        <f>I19</f>
        <v>134.36008999220988</v>
      </c>
      <c r="E8" s="4">
        <f>J19</f>
        <v>32.819955003895053</v>
      </c>
    </row>
    <row r="9" spans="1:15" x14ac:dyDescent="0.25">
      <c r="A9" s="4">
        <v>2</v>
      </c>
      <c r="B9" s="10">
        <f>Лист8!D9</f>
        <v>100</v>
      </c>
      <c r="C9" s="10">
        <f>Лист8!E9</f>
        <v>269.20706208675438</v>
      </c>
      <c r="D9" s="10">
        <f>K19</f>
        <v>100</v>
      </c>
      <c r="E9" s="10">
        <f>N19</f>
        <v>268.90489577854476</v>
      </c>
    </row>
    <row r="10" spans="1:15" x14ac:dyDescent="0.25">
      <c r="A10" s="4">
        <v>3</v>
      </c>
      <c r="B10" s="10">
        <f>Лист8!D10</f>
        <v>236.38243777345565</v>
      </c>
      <c r="C10" s="10">
        <f>Лист8!E10</f>
        <v>98.490622043262306</v>
      </c>
      <c r="D10" s="10">
        <f>M19</f>
        <v>236.08494077464968</v>
      </c>
      <c r="E10" s="10">
        <f>L19</f>
        <v>98.475954783591902</v>
      </c>
    </row>
    <row r="11" spans="1:15" x14ac:dyDescent="0.25">
      <c r="A11" s="4">
        <v>4</v>
      </c>
      <c r="B11" s="10">
        <f>Лист8!D11</f>
        <v>100</v>
      </c>
      <c r="C11" s="10">
        <f>Лист8!E11</f>
        <v>32.824624313298742</v>
      </c>
      <c r="D11" s="4">
        <f>B11</f>
        <v>100</v>
      </c>
      <c r="E11" s="10">
        <f>I2</f>
        <v>32.81995500389506</v>
      </c>
    </row>
    <row r="13" spans="1:15" x14ac:dyDescent="0.25">
      <c r="A13" s="11" t="s">
        <v>16</v>
      </c>
    </row>
    <row r="15" spans="1:15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</row>
    <row r="16" spans="1:15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0.56903896307604507</v>
      </c>
      <c r="E16" s="10">
        <f>$D$16*C2</f>
        <v>0.56903896307604507</v>
      </c>
      <c r="F16" s="10">
        <f>$C$8/(E16*$B$8)</f>
        <v>0.4293561225478687</v>
      </c>
      <c r="G16" s="10">
        <f>F16*C16</f>
        <v>0.8587122450957374</v>
      </c>
      <c r="H16" s="10">
        <f>G16+1</f>
        <v>1.8587122450957374</v>
      </c>
      <c r="I16" s="10">
        <f>C16*P23</f>
        <v>35.831259075053651</v>
      </c>
      <c r="J16" s="10">
        <f>G16*P23</f>
        <v>15.384370462473168</v>
      </c>
      <c r="K16" s="10">
        <f>H16*P23</f>
        <v>33.299999999999997</v>
      </c>
      <c r="L16" s="10">
        <f>E23*Q23</f>
        <v>32.893566370829461</v>
      </c>
      <c r="M16" s="10">
        <f>I23*Q23</f>
        <v>39.44585357420695</v>
      </c>
      <c r="N16" s="10">
        <f>J23*Q23</f>
        <v>54.830224036680121</v>
      </c>
      <c r="O16" s="10">
        <f>N23*Q23</f>
        <v>8.9956931584119246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1.1380779261520901</v>
      </c>
      <c r="F17" s="10">
        <f t="shared" ref="F17:F18" si="2">$C$8/(E17*$B$8)</f>
        <v>0.21467806127393435</v>
      </c>
      <c r="G17" s="10">
        <f t="shared" ref="G17:G18" si="3">F17*C17</f>
        <v>0.4293561225478687</v>
      </c>
      <c r="H17" s="10">
        <f t="shared" ref="H17:H18" si="4">G17+1</f>
        <v>1.4293561225478686</v>
      </c>
      <c r="I17" s="10">
        <f t="shared" ref="I17" si="5">C17*P24</f>
        <v>46.594406354998199</v>
      </c>
      <c r="J17" s="10">
        <f>G17*P24</f>
        <v>10.002796822500899</v>
      </c>
      <c r="K17" s="10">
        <f t="shared" ref="K17:K18" si="6">H17*P24</f>
        <v>33.299999999999997</v>
      </c>
      <c r="L17" s="10">
        <f t="shared" ref="L17:L18" si="7">E24*Q24</f>
        <v>32.771480094120001</v>
      </c>
      <c r="M17" s="10">
        <f t="shared" ref="M17:M18" si="8">I24*Q24</f>
        <v>78.598896247935059</v>
      </c>
      <c r="N17" s="10">
        <f t="shared" ref="N17:N18" si="9">J24*Q24</f>
        <v>88.601693070435957</v>
      </c>
      <c r="O17" s="10">
        <f t="shared" ref="O17:O18" si="10">N24*Q24</f>
        <v>29.072784515497776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1.7071168892281352</v>
      </c>
      <c r="F18" s="10">
        <f t="shared" si="2"/>
        <v>0.14311870751595623</v>
      </c>
      <c r="G18" s="10">
        <f t="shared" si="3"/>
        <v>0.28623741503191247</v>
      </c>
      <c r="H18" s="10">
        <f t="shared" si="4"/>
        <v>1.2862374150319125</v>
      </c>
      <c r="I18" s="10">
        <f>C18*P25</f>
        <v>51.934424562158021</v>
      </c>
      <c r="J18" s="10">
        <f>G18*P25</f>
        <v>7.432787718920987</v>
      </c>
      <c r="K18" s="10">
        <f t="shared" si="6"/>
        <v>33.4</v>
      </c>
      <c r="L18" s="10">
        <f t="shared" si="7"/>
        <v>32.81090831864244</v>
      </c>
      <c r="M18" s="10">
        <f t="shared" si="8"/>
        <v>118.04019095250767</v>
      </c>
      <c r="N18" s="10">
        <f t="shared" si="9"/>
        <v>125.47297867142865</v>
      </c>
      <c r="O18" s="10">
        <f t="shared" si="10"/>
        <v>61.756983614277317</v>
      </c>
    </row>
    <row r="19" spans="1:17" x14ac:dyDescent="0.25">
      <c r="I19" s="11">
        <f t="shared" ref="I19:O19" si="11">SUM(I16:I18)</f>
        <v>134.36008999220988</v>
      </c>
      <c r="J19" s="13">
        <f t="shared" si="11"/>
        <v>32.819955003895053</v>
      </c>
      <c r="K19" s="13">
        <f t="shared" si="11"/>
        <v>100</v>
      </c>
      <c r="L19" s="13">
        <f t="shared" si="11"/>
        <v>98.475954783591902</v>
      </c>
      <c r="M19" s="13">
        <f t="shared" si="11"/>
        <v>236.08494077464968</v>
      </c>
      <c r="N19" s="13">
        <f t="shared" si="11"/>
        <v>268.90489577854476</v>
      </c>
      <c r="O19" s="13">
        <f t="shared" si="11"/>
        <v>99.825461288187014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9" t="s">
        <v>42</v>
      </c>
      <c r="Q22" s="14" t="s">
        <v>44</v>
      </c>
    </row>
    <row r="23" spans="1:17" x14ac:dyDescent="0.25">
      <c r="A23" s="4">
        <v>1</v>
      </c>
      <c r="B23" s="10">
        <f>C40</f>
        <v>0.56905792638919361</v>
      </c>
      <c r="C23" s="10">
        <f>$B$23*C2</f>
        <v>0.56905792638919361</v>
      </c>
      <c r="D23" s="10">
        <f>C23*$B$11/$G$2</f>
        <v>1.1381158527783872</v>
      </c>
      <c r="E23" s="10">
        <f>D23+1</f>
        <v>2.1381158527783874</v>
      </c>
      <c r="F23" s="10">
        <f>C39</f>
        <v>0.4996548053924198</v>
      </c>
      <c r="G23" s="10">
        <f>$F$23*C2</f>
        <v>0.4996548053924198</v>
      </c>
      <c r="H23" s="10">
        <f>G23*$B$10/$C$10</f>
        <v>1.1991966188618624</v>
      </c>
      <c r="I23" s="10">
        <f>H23*E23</f>
        <v>2.5640213013867896</v>
      </c>
      <c r="J23" s="10">
        <f>I23+1</f>
        <v>3.5640213013867896</v>
      </c>
      <c r="K23" s="10">
        <f>C38</f>
        <v>0.44167321384459923</v>
      </c>
      <c r="L23" s="10">
        <f>$K$23*C2</f>
        <v>0.44167321384459923</v>
      </c>
      <c r="M23" s="10">
        <f>L23*$B$9/$C$9</f>
        <v>0.16406449757334601</v>
      </c>
      <c r="N23" s="10">
        <f>M23*J23</f>
        <v>0.58472936415272647</v>
      </c>
      <c r="O23" s="10">
        <f>H16/N23</f>
        <v>3.1787564624687756</v>
      </c>
      <c r="P23" s="10">
        <f>$D$2*B2/100/(1+G16)</f>
        <v>17.915629537526826</v>
      </c>
      <c r="Q23" s="10">
        <f>$D$2*B2/100-P23</f>
        <v>15.384370462473171</v>
      </c>
    </row>
    <row r="24" spans="1:17" x14ac:dyDescent="0.25">
      <c r="A24" s="4">
        <v>2</v>
      </c>
      <c r="C24" s="10">
        <f t="shared" ref="C24:C25" si="12">$B$23*C3</f>
        <v>1.1381158527783872</v>
      </c>
      <c r="D24" s="10">
        <f t="shared" ref="D24:D25" si="13">C24*$B$11/$G$2</f>
        <v>2.2762317055567745</v>
      </c>
      <c r="E24" s="10">
        <f t="shared" ref="E24:E25" si="14">D24+1</f>
        <v>3.2762317055567745</v>
      </c>
      <c r="G24" s="10">
        <f t="shared" ref="G24:G25" si="15">$F$23*C3</f>
        <v>0.9993096107848396</v>
      </c>
      <c r="H24" s="10">
        <f t="shared" ref="H24:H25" si="16">G24*$B$10/$C$10</f>
        <v>2.3983932377237247</v>
      </c>
      <c r="I24" s="10">
        <f t="shared" ref="I24:I25" si="17">H24*E24</f>
        <v>7.8576919678234329</v>
      </c>
      <c r="J24" s="10">
        <f t="shared" ref="J24:J25" si="18">I24+1</f>
        <v>8.8576919678234329</v>
      </c>
      <c r="L24" s="10">
        <f t="shared" ref="L24:L25" si="19">$K$23*C3</f>
        <v>0.88334642768919847</v>
      </c>
      <c r="M24" s="10">
        <f t="shared" ref="M24:M25" si="20">L24*$B$9/$C$9</f>
        <v>0.32812899514669203</v>
      </c>
      <c r="N24" s="10">
        <f t="shared" ref="N24:N25" si="21">M24*J24</f>
        <v>2.9064655647208282</v>
      </c>
      <c r="O24" s="12">
        <f t="shared" ref="O24" si="22">H17/N24</f>
        <v>0.49178498444902824</v>
      </c>
      <c r="P24" s="12">
        <f>$D$2*B3/100/(1+G17)</f>
        <v>23.2972031774991</v>
      </c>
      <c r="Q24" s="10">
        <f t="shared" ref="Q24:Q25" si="23">$D$2*B3/100-P24</f>
        <v>10.002796822500898</v>
      </c>
    </row>
    <row r="25" spans="1:17" x14ac:dyDescent="0.25">
      <c r="A25" s="4">
        <v>3</v>
      </c>
      <c r="C25" s="10">
        <f t="shared" si="12"/>
        <v>1.7071737791675807</v>
      </c>
      <c r="D25" s="10">
        <f t="shared" si="13"/>
        <v>3.4143475583351615</v>
      </c>
      <c r="E25" s="10">
        <f t="shared" si="14"/>
        <v>4.4143475583351615</v>
      </c>
      <c r="G25" s="10">
        <f t="shared" si="15"/>
        <v>1.4989644161772593</v>
      </c>
      <c r="H25" s="10">
        <f t="shared" si="16"/>
        <v>3.5975898565855866</v>
      </c>
      <c r="I25" s="10">
        <f t="shared" si="17"/>
        <v>15.881011999309928</v>
      </c>
      <c r="J25" s="10">
        <f t="shared" si="18"/>
        <v>16.881011999309926</v>
      </c>
      <c r="L25" s="10">
        <f t="shared" si="19"/>
        <v>1.3250196415337978</v>
      </c>
      <c r="M25" s="10">
        <f t="shared" si="20"/>
        <v>0.49219349272003809</v>
      </c>
      <c r="N25" s="10">
        <f t="shared" si="21"/>
        <v>8.3087242565892261</v>
      </c>
      <c r="O25" s="12">
        <f>H18/N25</f>
        <v>0.15480564468267954</v>
      </c>
      <c r="P25" s="12">
        <f>$D$2*B4/100/(1+G18)</f>
        <v>25.967212281079011</v>
      </c>
      <c r="Q25" s="10">
        <f t="shared" si="23"/>
        <v>7.4327877189209879</v>
      </c>
    </row>
    <row r="26" spans="1:17" x14ac:dyDescent="0.25">
      <c r="P26" s="23">
        <f>SUM(P23:P25)</f>
        <v>67.18004499610494</v>
      </c>
      <c r="Q26" s="23">
        <f>SUM(Q23:Q25)</f>
        <v>32.81995500389506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0.26668082074916089</v>
      </c>
      <c r="C30" s="4">
        <f>B30*C2</f>
        <v>0.26668082074916089</v>
      </c>
      <c r="D30" s="4">
        <f>Q23/$Q$26</f>
        <v>0.46875050440036742</v>
      </c>
      <c r="E30" s="4">
        <f>D30*C2</f>
        <v>0.46875050440036742</v>
      </c>
      <c r="F30" s="4">
        <f>G16*P23</f>
        <v>15.384370462473168</v>
      </c>
      <c r="G30" s="4">
        <f>F30/$F$33</f>
        <v>0.46875050440036736</v>
      </c>
      <c r="H30" s="4">
        <f>C2*G30</f>
        <v>0.46875050440036736</v>
      </c>
      <c r="I30" s="4">
        <f>J23*Q23</f>
        <v>54.830224036680121</v>
      </c>
      <c r="J30" s="4">
        <f>I30/$I$33</f>
        <v>0.20390191810354866</v>
      </c>
      <c r="K30" s="4">
        <f>C2*J30</f>
        <v>0.20390191810354866</v>
      </c>
      <c r="L30" s="4">
        <f>E23*Q23</f>
        <v>32.893566370829461</v>
      </c>
      <c r="M30" s="4">
        <f>L30/$L$33</f>
        <v>0.33402637672430263</v>
      </c>
      <c r="N30" s="4">
        <f>C2*M30</f>
        <v>0.33402637672430263</v>
      </c>
    </row>
    <row r="31" spans="1:17" x14ac:dyDescent="0.25">
      <c r="A31" s="4">
        <v>2</v>
      </c>
      <c r="B31" s="4">
        <f>P24/$P$26</f>
        <v>0.34678754947023122</v>
      </c>
      <c r="C31" s="4">
        <f t="shared" ref="C31" si="24">B31*C3</f>
        <v>0.69357509894046243</v>
      </c>
      <c r="D31" s="4">
        <f t="shared" ref="D31:D32" si="25">Q24/$Q$26</f>
        <v>0.30477789568309188</v>
      </c>
      <c r="E31" s="4">
        <f t="shared" ref="E31:E32" si="26">D31*C3</f>
        <v>0.60955579136618376</v>
      </c>
      <c r="F31" s="4">
        <f t="shared" ref="F31:F32" si="27">G17*P24</f>
        <v>10.002796822500899</v>
      </c>
      <c r="G31" s="4">
        <f t="shared" ref="G31:G32" si="28">F31/$F$33</f>
        <v>0.30477789568309199</v>
      </c>
      <c r="H31" s="4">
        <f t="shared" ref="H31:H32" si="29">C3*G31</f>
        <v>0.60955579136618399</v>
      </c>
      <c r="I31" s="4">
        <f t="shared" ref="I31:I32" si="30">J24*Q24</f>
        <v>88.601693070435957</v>
      </c>
      <c r="J31" s="4">
        <f t="shared" ref="J31:J32" si="31">I31/$I$33</f>
        <v>0.32949081426692739</v>
      </c>
      <c r="K31" s="4">
        <f t="shared" ref="K31:K32" si="32">C3*J31</f>
        <v>0.65898162853385478</v>
      </c>
      <c r="L31" s="4">
        <f t="shared" ref="L31:L32" si="33">E24*Q24</f>
        <v>32.771480094120001</v>
      </c>
      <c r="M31" s="4">
        <f t="shared" ref="M31:M32" si="34">L31/$L$33</f>
        <v>0.33278661949648236</v>
      </c>
      <c r="N31" s="4">
        <f t="shared" ref="N31:N32" si="35">C3*M31</f>
        <v>0.66557323899296472</v>
      </c>
    </row>
    <row r="32" spans="1:17" x14ac:dyDescent="0.25">
      <c r="A32" s="4">
        <v>3</v>
      </c>
      <c r="B32" s="4">
        <f>P25/$P$26</f>
        <v>0.38653162978060784</v>
      </c>
      <c r="C32" s="4">
        <f>B32*C4</f>
        <v>1.1595948893418235</v>
      </c>
      <c r="D32" s="4">
        <f t="shared" si="25"/>
        <v>0.22647159991654064</v>
      </c>
      <c r="E32" s="4">
        <f t="shared" si="26"/>
        <v>0.67941479974962193</v>
      </c>
      <c r="F32" s="4">
        <f t="shared" si="27"/>
        <v>7.432787718920987</v>
      </c>
      <c r="G32" s="4">
        <f t="shared" si="28"/>
        <v>0.22647159991654064</v>
      </c>
      <c r="H32" s="4">
        <f t="shared" si="29"/>
        <v>0.67941479974962193</v>
      </c>
      <c r="I32" s="4">
        <f t="shared" si="30"/>
        <v>125.47297867142865</v>
      </c>
      <c r="J32" s="4">
        <f t="shared" si="31"/>
        <v>0.46660726762952387</v>
      </c>
      <c r="K32" s="4">
        <f t="shared" si="32"/>
        <v>1.3998218028885716</v>
      </c>
      <c r="L32" s="4">
        <f t="shared" si="33"/>
        <v>32.81090831864244</v>
      </c>
      <c r="M32" s="4">
        <f t="shared" si="34"/>
        <v>0.33318700377921501</v>
      </c>
      <c r="N32" s="4">
        <f t="shared" si="35"/>
        <v>0.99956101133764497</v>
      </c>
    </row>
    <row r="33" spans="1:14" x14ac:dyDescent="0.25">
      <c r="C33" s="11">
        <f>SUM(C30:C32)</f>
        <v>2.1198508090314467</v>
      </c>
      <c r="E33" s="11">
        <f>SUM(E30:E32)</f>
        <v>1.7577210955161733</v>
      </c>
      <c r="F33" s="11">
        <f>SUM(F30:F32)</f>
        <v>32.819955003895053</v>
      </c>
      <c r="H33" s="11">
        <f>SUM(H30:H32)</f>
        <v>1.7577210955161733</v>
      </c>
      <c r="I33" s="11">
        <f>SUM(I30:I32)</f>
        <v>268.90489577854476</v>
      </c>
      <c r="K33" s="11">
        <f>SUM(K30:K32)</f>
        <v>2.2627053495259748</v>
      </c>
      <c r="L33" s="11">
        <f>SUM(L30:L32)</f>
        <v>98.475954783591902</v>
      </c>
      <c r="N33" s="11">
        <f>SUM(N30:N32)</f>
        <v>1.9991606270549123</v>
      </c>
    </row>
    <row r="35" spans="1:14" x14ac:dyDescent="0.25">
      <c r="A35" t="s">
        <v>58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f>Лист5!F36</f>
        <v>28.837650387635417</v>
      </c>
      <c r="C36">
        <f>$C$43*B36^2+$B$43*B36+$A$43</f>
        <v>0.47153751186430304</v>
      </c>
      <c r="D36" s="1">
        <f>1/C33</f>
        <v>0.47173131040146021</v>
      </c>
      <c r="E36" s="15">
        <f>ABS(D36-C36)/C36*100</f>
        <v>4.1099283149491052E-2</v>
      </c>
      <c r="F36">
        <v>28.837650387635417</v>
      </c>
      <c r="G36">
        <f>$C$43*F36^2+$B$43*F36+$A$43</f>
        <v>0.47153751186430304</v>
      </c>
    </row>
    <row r="37" spans="1:14" x14ac:dyDescent="0.25">
      <c r="A37">
        <v>1</v>
      </c>
      <c r="B37">
        <f>Лист5!F37</f>
        <v>34.79616518900162</v>
      </c>
      <c r="C37">
        <f t="shared" ref="C37:C40" si="36">$C$43*B37^2+$B$43*B37+$A$43</f>
        <v>0.56903896307604507</v>
      </c>
      <c r="D37" s="1">
        <f>1/H33</f>
        <v>0.56891847207781243</v>
      </c>
      <c r="E37" s="15">
        <f t="shared" ref="E37:E40" si="37">ABS(D37-C37)/C37*100</f>
        <v>2.1174472408936638E-2</v>
      </c>
      <c r="F37">
        <v>34.79616518900162</v>
      </c>
      <c r="G37">
        <f>$C$43*F37^2+$B$43*F37+$A$43</f>
        <v>0.56903896307604507</v>
      </c>
    </row>
    <row r="38" spans="1:14" x14ac:dyDescent="0.25">
      <c r="A38">
        <v>2</v>
      </c>
      <c r="B38">
        <f>Лист5!F38</f>
        <v>26.920297311216835</v>
      </c>
      <c r="C38">
        <f t="shared" si="36"/>
        <v>0.44167321384459923</v>
      </c>
      <c r="D38" s="1">
        <f>1/K33</f>
        <v>0.44194883801794826</v>
      </c>
      <c r="E38" s="15">
        <f t="shared" si="37"/>
        <v>6.2404548138617434E-2</v>
      </c>
      <c r="F38">
        <v>26.920297311216835</v>
      </c>
      <c r="G38">
        <f>$C$43*F38^2+$B$43*F38+$A$43</f>
        <v>0.44167321384459923</v>
      </c>
    </row>
    <row r="39" spans="1:14" x14ac:dyDescent="0.25">
      <c r="A39">
        <v>3</v>
      </c>
      <c r="B39">
        <f>Лист5!F39</f>
        <v>30.601166579176741</v>
      </c>
      <c r="C39">
        <f t="shared" si="36"/>
        <v>0.4996548053924198</v>
      </c>
      <c r="D39" s="1">
        <f>1/N33</f>
        <v>0.50020993134161618</v>
      </c>
      <c r="E39" s="15">
        <f t="shared" si="37"/>
        <v>0.11110189338825471</v>
      </c>
      <c r="F39">
        <v>30.601166579176741</v>
      </c>
      <c r="G39">
        <f t="shared" ref="G39:G40" si="38">$C$43*F39^2+$B$43*F39+$A$43</f>
        <v>0.4996548053924198</v>
      </c>
    </row>
    <row r="40" spans="1:14" x14ac:dyDescent="0.25">
      <c r="A40">
        <v>4</v>
      </c>
      <c r="B40">
        <f>Лист5!F40</f>
        <v>34.797283352074054</v>
      </c>
      <c r="C40">
        <f t="shared" si="36"/>
        <v>0.56905792638919361</v>
      </c>
      <c r="D40" s="1">
        <f>1/E33</f>
        <v>0.56891847207781243</v>
      </c>
      <c r="E40" s="15">
        <f t="shared" si="37"/>
        <v>2.4506171501037219E-2</v>
      </c>
      <c r="F40">
        <v>34.797283352074054</v>
      </c>
      <c r="G40">
        <f t="shared" si="38"/>
        <v>0.56905792638919361</v>
      </c>
    </row>
    <row r="42" spans="1:14" x14ac:dyDescent="0.25">
      <c r="A42" t="s">
        <v>84</v>
      </c>
      <c r="B42" t="s">
        <v>85</v>
      </c>
      <c r="C42" t="s">
        <v>86</v>
      </c>
    </row>
    <row r="43" spans="1:14" x14ac:dyDescent="0.25">
      <c r="A43">
        <v>0.1</v>
      </c>
      <c r="B43">
        <v>0.01</v>
      </c>
      <c r="C43">
        <v>1E-4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7"/>
  <sheetViews>
    <sheetView tabSelected="1" topLeftCell="A46" zoomScale="90" zoomScaleNormal="90" workbookViewId="0">
      <selection activeCell="Q65" sqref="Q65"/>
    </sheetView>
  </sheetViews>
  <sheetFormatPr defaultRowHeight="15" x14ac:dyDescent="0.25"/>
  <cols>
    <col min="1" max="1" width="11.28515625" bestFit="1" customWidth="1"/>
    <col min="2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6" x14ac:dyDescent="0.25">
      <c r="A1" s="7" t="s">
        <v>11</v>
      </c>
      <c r="B1" s="7" t="s">
        <v>12</v>
      </c>
      <c r="C1" s="8" t="s">
        <v>13</v>
      </c>
      <c r="D1" s="7" t="s">
        <v>27</v>
      </c>
      <c r="E1" s="7" t="s">
        <v>28</v>
      </c>
      <c r="F1" s="9" t="s">
        <v>29</v>
      </c>
      <c r="G1" s="9" t="s">
        <v>30</v>
      </c>
      <c r="H1" s="17" t="s">
        <v>74</v>
      </c>
      <c r="I1" s="17" t="s">
        <v>75</v>
      </c>
      <c r="J1" s="17" t="s">
        <v>76</v>
      </c>
      <c r="K1" s="16" t="s">
        <v>77</v>
      </c>
    </row>
    <row r="2" spans="1:16" x14ac:dyDescent="0.25">
      <c r="A2" s="4">
        <v>1</v>
      </c>
      <c r="B2" s="4">
        <f>Проверка_пример!B2</f>
        <v>33.299999999999997</v>
      </c>
      <c r="C2" s="4">
        <f>Проверка_пример!C2</f>
        <v>1</v>
      </c>
      <c r="D2" s="4">
        <f>Проверка_пример!D2</f>
        <v>100</v>
      </c>
      <c r="E2" s="4">
        <f>Проверка_пример!E2</f>
        <v>50</v>
      </c>
      <c r="F2" s="4">
        <f>Проверка_пример!F2</f>
        <v>50</v>
      </c>
      <c r="G2" s="4">
        <f>Проверка_пример!G2</f>
        <v>50</v>
      </c>
      <c r="H2" s="22">
        <f>P26</f>
        <v>67.184503332993074</v>
      </c>
      <c r="I2" s="22">
        <f>Q26</f>
        <v>32.815496667006926</v>
      </c>
      <c r="J2" s="5">
        <f>SUM(H2:I2)</f>
        <v>100</v>
      </c>
      <c r="K2" s="21">
        <f>J2-D2</f>
        <v>0</v>
      </c>
    </row>
    <row r="3" spans="1:16" x14ac:dyDescent="0.25">
      <c r="A3" s="4">
        <v>2</v>
      </c>
      <c r="B3" s="4">
        <f>Проверка_пример!B3</f>
        <v>33.299999999999997</v>
      </c>
      <c r="C3" s="4">
        <f>Проверка_пример!C3</f>
        <v>2</v>
      </c>
    </row>
    <row r="4" spans="1:16" x14ac:dyDescent="0.25">
      <c r="A4" s="4">
        <v>3</v>
      </c>
      <c r="B4" s="4">
        <f>Проверка_пример!B4</f>
        <v>33.4</v>
      </c>
      <c r="C4" s="4">
        <f>Проверка_пример!C4</f>
        <v>3</v>
      </c>
    </row>
    <row r="6" spans="1:16" x14ac:dyDescent="0.25">
      <c r="A6" s="6" t="s">
        <v>14</v>
      </c>
      <c r="B6" s="7" t="s">
        <v>1</v>
      </c>
      <c r="C6" s="7" t="s">
        <v>0</v>
      </c>
      <c r="D6" s="17" t="s">
        <v>63</v>
      </c>
      <c r="E6" s="17" t="s">
        <v>64</v>
      </c>
    </row>
    <row r="7" spans="1:16" x14ac:dyDescent="0.25">
      <c r="A7" s="4">
        <v>0</v>
      </c>
      <c r="B7" s="10">
        <f>Лист9!D7</f>
        <v>0</v>
      </c>
      <c r="C7" s="10">
        <f>Лист9!E7</f>
        <v>67.18004499610494</v>
      </c>
      <c r="D7" s="4">
        <f>B7</f>
        <v>0</v>
      </c>
      <c r="E7" s="4">
        <f>H2</f>
        <v>67.184503332993074</v>
      </c>
    </row>
    <row r="8" spans="1:16" x14ac:dyDescent="0.25">
      <c r="A8" s="4">
        <v>1</v>
      </c>
      <c r="B8" s="10">
        <f>Лист9!D8</f>
        <v>134.36008999220988</v>
      </c>
      <c r="C8" s="10">
        <f>Лист9!E8</f>
        <v>32.819955003895053</v>
      </c>
      <c r="D8" s="4">
        <f>I19</f>
        <v>134.36900666598615</v>
      </c>
      <c r="E8" s="4">
        <f>J19</f>
        <v>32.815496667006926</v>
      </c>
    </row>
    <row r="9" spans="1:16" x14ac:dyDescent="0.25">
      <c r="A9" s="4">
        <v>2</v>
      </c>
      <c r="B9" s="10">
        <f>Лист9!D9</f>
        <v>100</v>
      </c>
      <c r="C9" s="10">
        <f>Лист9!E9</f>
        <v>268.90489577854476</v>
      </c>
      <c r="D9" s="10">
        <f>K19</f>
        <v>100</v>
      </c>
      <c r="E9" s="10">
        <f>N19</f>
        <v>268.60290158981201</v>
      </c>
    </row>
    <row r="10" spans="1:16" x14ac:dyDescent="0.25">
      <c r="A10" s="4">
        <v>3</v>
      </c>
      <c r="B10" s="10">
        <f>Лист9!D10</f>
        <v>236.08494077464968</v>
      </c>
      <c r="C10" s="10">
        <f>Лист9!E10</f>
        <v>98.475954783591902</v>
      </c>
      <c r="D10" s="10">
        <f>M19</f>
        <v>235.78740492280505</v>
      </c>
      <c r="E10" s="10">
        <f>L19</f>
        <v>98.461950407675232</v>
      </c>
    </row>
    <row r="11" spans="1:16" x14ac:dyDescent="0.25">
      <c r="A11" s="4">
        <v>4</v>
      </c>
      <c r="B11" s="10">
        <f>Лист9!D11</f>
        <v>100</v>
      </c>
      <c r="C11" s="10">
        <f>Лист9!E11</f>
        <v>32.81995500389506</v>
      </c>
      <c r="D11" s="4">
        <f>B11</f>
        <v>100</v>
      </c>
      <c r="E11" s="10">
        <f>I2</f>
        <v>32.815496667006926</v>
      </c>
    </row>
    <row r="13" spans="1:16" x14ac:dyDescent="0.25">
      <c r="A13" s="11" t="s">
        <v>16</v>
      </c>
    </row>
    <row r="15" spans="1:16" x14ac:dyDescent="0.25">
      <c r="A15" s="7" t="s">
        <v>11</v>
      </c>
      <c r="B15" s="7" t="s">
        <v>15</v>
      </c>
      <c r="C15" s="7" t="s">
        <v>21</v>
      </c>
      <c r="D15" s="7" t="s">
        <v>18</v>
      </c>
      <c r="E15" s="7" t="s">
        <v>17</v>
      </c>
      <c r="F15" s="7" t="s">
        <v>19</v>
      </c>
      <c r="G15" s="7" t="s">
        <v>20</v>
      </c>
      <c r="H15" s="7" t="s">
        <v>22</v>
      </c>
      <c r="I15" s="17" t="s">
        <v>65</v>
      </c>
      <c r="J15" s="17" t="s">
        <v>62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66</v>
      </c>
      <c r="P15" s="16" t="s">
        <v>81</v>
      </c>
    </row>
    <row r="16" spans="1:16" x14ac:dyDescent="0.25">
      <c r="A16" s="4">
        <v>1</v>
      </c>
      <c r="B16" s="10">
        <f>$F$2/$E$2</f>
        <v>1</v>
      </c>
      <c r="C16" s="10">
        <f>B16+1</f>
        <v>2</v>
      </c>
      <c r="D16" s="10">
        <f>C37</f>
        <v>0.56903896307604507</v>
      </c>
      <c r="E16" s="10">
        <f>$D$16*C2</f>
        <v>0.56903896307604507</v>
      </c>
      <c r="F16" s="10">
        <f>$C$8/(E16*$B$8)</f>
        <v>0.42926520865416368</v>
      </c>
      <c r="G16" s="10">
        <f>F16*C16</f>
        <v>0.85853041730832735</v>
      </c>
      <c r="H16" s="10">
        <f>G16+1</f>
        <v>1.8585304173083275</v>
      </c>
      <c r="I16" s="10">
        <f>C16*P23</f>
        <v>35.834764596672812</v>
      </c>
      <c r="J16" s="10">
        <f>G16*P23</f>
        <v>15.382617701663593</v>
      </c>
      <c r="K16" s="10">
        <f>H16*P23</f>
        <v>33.299999999999997</v>
      </c>
      <c r="L16" s="10">
        <f>E23*Q23</f>
        <v>32.88981876515637</v>
      </c>
      <c r="M16" s="10">
        <f>I23*Q23</f>
        <v>39.397587991946587</v>
      </c>
      <c r="N16" s="10">
        <f>J23*Q23</f>
        <v>54.780205693610178</v>
      </c>
      <c r="O16" s="10">
        <f>N23*Q23</f>
        <v>8.9975860921813222</v>
      </c>
    </row>
    <row r="17" spans="1:17" x14ac:dyDescent="0.25">
      <c r="A17" s="4">
        <v>2</v>
      </c>
      <c r="B17" s="10">
        <f>$F$2/$E$2</f>
        <v>1</v>
      </c>
      <c r="C17" s="10">
        <f t="shared" ref="C17:C18" si="0">B17+1</f>
        <v>2</v>
      </c>
      <c r="E17" s="10">
        <f t="shared" ref="E17:E18" si="1">$D$16*C3</f>
        <v>1.1380779261520901</v>
      </c>
      <c r="F17" s="10">
        <f t="shared" ref="F17:F18" si="2">$C$8/(E17*$B$8)</f>
        <v>0.21463260432708184</v>
      </c>
      <c r="G17" s="10">
        <f t="shared" ref="G17:G18" si="3">F17*C17</f>
        <v>0.42926520865416368</v>
      </c>
      <c r="H17" s="10">
        <f t="shared" ref="H17:H18" si="4">G17+1</f>
        <v>1.4292652086541637</v>
      </c>
      <c r="I17" s="10">
        <f t="shared" ref="I17" si="5">C17*P24</f>
        <v>46.597370170867329</v>
      </c>
      <c r="J17" s="10">
        <f>G17*P24</f>
        <v>10.001314914566333</v>
      </c>
      <c r="K17" s="10">
        <f t="shared" ref="K17:K18" si="6">H17*P24</f>
        <v>33.299999999999997</v>
      </c>
      <c r="L17" s="10">
        <f t="shared" ref="L17:L18" si="7">E24*Q24</f>
        <v>32.76662502036006</v>
      </c>
      <c r="M17" s="10">
        <f t="shared" ref="M17:M18" si="8">I24*Q24</f>
        <v>78.500036844615721</v>
      </c>
      <c r="N17" s="10">
        <f t="shared" ref="N17:N18" si="9">J24*Q24</f>
        <v>88.501351759182057</v>
      </c>
      <c r="O17" s="10">
        <f t="shared" ref="O17:O18" si="10">N24*Q24</f>
        <v>29.072491482833101</v>
      </c>
    </row>
    <row r="18" spans="1:17" x14ac:dyDescent="0.25">
      <c r="A18" s="4">
        <v>3</v>
      </c>
      <c r="B18" s="10">
        <f>$F$2/$E$2</f>
        <v>1</v>
      </c>
      <c r="C18" s="10">
        <f t="shared" si="0"/>
        <v>2</v>
      </c>
      <c r="E18" s="10">
        <f t="shared" si="1"/>
        <v>1.7071168892281352</v>
      </c>
      <c r="F18" s="10">
        <f t="shared" si="2"/>
        <v>0.14308840288472124</v>
      </c>
      <c r="G18" s="10">
        <f t="shared" si="3"/>
        <v>0.28617680576944249</v>
      </c>
      <c r="H18" s="10">
        <f t="shared" si="4"/>
        <v>1.2861768057694425</v>
      </c>
      <c r="I18" s="10">
        <f>C18*P25</f>
        <v>51.936871898446</v>
      </c>
      <c r="J18" s="10">
        <f>G18*P25</f>
        <v>7.4315640507769984</v>
      </c>
      <c r="K18" s="10">
        <f t="shared" si="6"/>
        <v>33.4</v>
      </c>
      <c r="L18" s="10">
        <f t="shared" si="7"/>
        <v>32.805506622158802</v>
      </c>
      <c r="M18" s="10">
        <f t="shared" si="8"/>
        <v>117.88978008624275</v>
      </c>
      <c r="N18" s="10">
        <f t="shared" si="9"/>
        <v>125.32134413701975</v>
      </c>
      <c r="O18" s="10">
        <f t="shared" si="10"/>
        <v>61.751662052936332</v>
      </c>
    </row>
    <row r="19" spans="1:17" x14ac:dyDescent="0.25">
      <c r="I19" s="11">
        <f t="shared" ref="I19:O19" si="11">SUM(I16:I18)</f>
        <v>134.36900666598615</v>
      </c>
      <c r="J19" s="13">
        <f t="shared" si="11"/>
        <v>32.815496667006926</v>
      </c>
      <c r="K19" s="13">
        <f t="shared" si="11"/>
        <v>100</v>
      </c>
      <c r="L19" s="13">
        <f t="shared" si="11"/>
        <v>98.461950407675232</v>
      </c>
      <c r="M19" s="13">
        <f t="shared" si="11"/>
        <v>235.78740492280505</v>
      </c>
      <c r="N19" s="13">
        <f t="shared" si="11"/>
        <v>268.60290158981201</v>
      </c>
      <c r="O19" s="13">
        <f t="shared" si="11"/>
        <v>99.821739627950762</v>
      </c>
    </row>
    <row r="20" spans="1:17" x14ac:dyDescent="0.25">
      <c r="A20" s="11" t="s">
        <v>23</v>
      </c>
    </row>
    <row r="22" spans="1:17" x14ac:dyDescent="0.25">
      <c r="A22" s="7" t="s">
        <v>11</v>
      </c>
      <c r="B22" s="7" t="s">
        <v>25</v>
      </c>
      <c r="C22" s="7" t="s">
        <v>24</v>
      </c>
      <c r="D22" s="7" t="s">
        <v>26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40</v>
      </c>
      <c r="O22" s="7" t="s">
        <v>41</v>
      </c>
      <c r="P22" s="9" t="s">
        <v>42</v>
      </c>
      <c r="Q22" s="14" t="s">
        <v>44</v>
      </c>
    </row>
    <row r="23" spans="1:17" x14ac:dyDescent="0.25">
      <c r="A23" s="4">
        <v>1</v>
      </c>
      <c r="B23" s="10">
        <f>C40</f>
        <v>0.56905792638919361</v>
      </c>
      <c r="C23" s="10">
        <f>$B$23*C2</f>
        <v>0.56905792638919361</v>
      </c>
      <c r="D23" s="10">
        <f>C23*$B$11/$G$2</f>
        <v>1.1381158527783872</v>
      </c>
      <c r="E23" s="10">
        <f>D23+1</f>
        <v>2.1381158527783874</v>
      </c>
      <c r="F23" s="10">
        <f>C39</f>
        <v>0.4996548053924198</v>
      </c>
      <c r="G23" s="10">
        <f>$F$23*C2</f>
        <v>0.4996548053924198</v>
      </c>
      <c r="H23" s="10">
        <f>G23*$B$10/$C$10</f>
        <v>1.1978657673141264</v>
      </c>
      <c r="I23" s="10">
        <f>H23*E23</f>
        <v>2.5611757865948808</v>
      </c>
      <c r="J23" s="10">
        <f>I23+1</f>
        <v>3.5611757865948808</v>
      </c>
      <c r="K23" s="10">
        <f>C38</f>
        <v>0.44167321384459923</v>
      </c>
      <c r="L23" s="10">
        <f>$K$23*C2</f>
        <v>0.44167321384459923</v>
      </c>
      <c r="M23" s="10">
        <f>L23*$B$9/$C$9</f>
        <v>0.1642488555538747</v>
      </c>
      <c r="N23" s="10">
        <f>M23*J23</f>
        <v>0.58491904737437872</v>
      </c>
      <c r="O23" s="10">
        <f>H16/N23</f>
        <v>3.1774147647456776</v>
      </c>
      <c r="P23" s="10">
        <f>$D$2*B2/100/(1+G16)</f>
        <v>17.917382298336406</v>
      </c>
      <c r="Q23" s="10">
        <f>$D$2*B2/100-P23</f>
        <v>15.382617701663591</v>
      </c>
    </row>
    <row r="24" spans="1:17" x14ac:dyDescent="0.25">
      <c r="A24" s="4">
        <v>2</v>
      </c>
      <c r="C24" s="10">
        <f t="shared" ref="C24:C25" si="12">$B$23*C3</f>
        <v>1.1381158527783872</v>
      </c>
      <c r="D24" s="10">
        <f t="shared" ref="D24:D25" si="13">C24*$B$11/$G$2</f>
        <v>2.2762317055567745</v>
      </c>
      <c r="E24" s="10">
        <f t="shared" ref="E24:E25" si="14">D24+1</f>
        <v>3.2762317055567745</v>
      </c>
      <c r="G24" s="10">
        <f t="shared" ref="G24:G25" si="15">$F$23*C3</f>
        <v>0.9993096107848396</v>
      </c>
      <c r="H24" s="10">
        <f t="shared" ref="H24:H25" si="16">G24*$B$10/$C$10</f>
        <v>2.3957315346282528</v>
      </c>
      <c r="I24" s="10">
        <f t="shared" ref="I24:I25" si="17">H24*E24</f>
        <v>7.8489716117512698</v>
      </c>
      <c r="J24" s="10">
        <f t="shared" ref="J24:J25" si="18">I24+1</f>
        <v>8.8489716117512707</v>
      </c>
      <c r="L24" s="10">
        <f t="shared" ref="L24:L25" si="19">$K$23*C3</f>
        <v>0.88334642768919847</v>
      </c>
      <c r="M24" s="10">
        <f t="shared" ref="M24:M25" si="20">L24*$B$9/$C$9</f>
        <v>0.32849771110774939</v>
      </c>
      <c r="N24" s="10">
        <f t="shared" ref="N24:N25" si="21">M24*J24</f>
        <v>2.9068669201177446</v>
      </c>
      <c r="O24" s="12">
        <f t="shared" ref="O24" si="22">H17/N24</f>
        <v>0.49168580741091178</v>
      </c>
      <c r="P24" s="12">
        <f>$D$2*B3/100/(1+G17)</f>
        <v>23.298685085433664</v>
      </c>
      <c r="Q24" s="10">
        <f t="shared" ref="Q24:Q25" si="23">$D$2*B3/100-P24</f>
        <v>10.001314914566333</v>
      </c>
    </row>
    <row r="25" spans="1:17" x14ac:dyDescent="0.25">
      <c r="A25" s="4">
        <v>3</v>
      </c>
      <c r="C25" s="10">
        <f t="shared" si="12"/>
        <v>1.7071737791675807</v>
      </c>
      <c r="D25" s="10">
        <f t="shared" si="13"/>
        <v>3.4143475583351615</v>
      </c>
      <c r="E25" s="10">
        <f t="shared" si="14"/>
        <v>4.4143475583351615</v>
      </c>
      <c r="G25" s="10">
        <f t="shared" si="15"/>
        <v>1.4989644161772593</v>
      </c>
      <c r="H25" s="10">
        <f t="shared" si="16"/>
        <v>3.5935973019423795</v>
      </c>
      <c r="I25" s="10">
        <f t="shared" si="17"/>
        <v>15.863387475469167</v>
      </c>
      <c r="J25" s="10">
        <f t="shared" si="18"/>
        <v>16.863387475469167</v>
      </c>
      <c r="L25" s="10">
        <f t="shared" si="19"/>
        <v>1.3250196415337978</v>
      </c>
      <c r="M25" s="10">
        <f t="shared" si="20"/>
        <v>0.49274656666162409</v>
      </c>
      <c r="N25" s="10">
        <f t="shared" si="21"/>
        <v>8.3093762808220646</v>
      </c>
      <c r="O25" s="12">
        <f>H18/N25</f>
        <v>0.15478620323620707</v>
      </c>
      <c r="P25" s="12">
        <f>$D$2*B4/100/(1+G18)</f>
        <v>25.968435949223</v>
      </c>
      <c r="Q25" s="10">
        <f t="shared" si="23"/>
        <v>7.4315640507769984</v>
      </c>
    </row>
    <row r="26" spans="1:17" x14ac:dyDescent="0.25">
      <c r="P26" s="23">
        <f>SUM(P23:P25)</f>
        <v>67.184503332993074</v>
      </c>
      <c r="Q26" s="23">
        <f>SUM(Q23:Q25)</f>
        <v>32.815496667006926</v>
      </c>
    </row>
    <row r="27" spans="1:17" x14ac:dyDescent="0.25">
      <c r="A27" s="11" t="s">
        <v>43</v>
      </c>
    </row>
    <row r="29" spans="1:17" x14ac:dyDescent="0.25">
      <c r="A29" s="7" t="s">
        <v>11</v>
      </c>
      <c r="B29" s="7" t="s">
        <v>45</v>
      </c>
      <c r="C29" s="7" t="s">
        <v>48</v>
      </c>
      <c r="D29" s="7" t="s">
        <v>46</v>
      </c>
      <c r="E29" s="7" t="s">
        <v>47</v>
      </c>
      <c r="F29" s="7" t="s">
        <v>49</v>
      </c>
      <c r="G29" s="7" t="s">
        <v>50</v>
      </c>
      <c r="H29" s="7" t="s">
        <v>51</v>
      </c>
      <c r="I29" s="9" t="s">
        <v>52</v>
      </c>
      <c r="J29" s="9" t="s">
        <v>53</v>
      </c>
      <c r="K29" s="9" t="s">
        <v>54</v>
      </c>
      <c r="L29" s="9" t="s">
        <v>55</v>
      </c>
      <c r="M29" s="9" t="s">
        <v>56</v>
      </c>
      <c r="N29" s="9" t="s">
        <v>57</v>
      </c>
    </row>
    <row r="30" spans="1:17" x14ac:dyDescent="0.25">
      <c r="A30" s="4">
        <v>1</v>
      </c>
      <c r="B30" s="4">
        <f>P23/$P$26</f>
        <v>0.26668921268243578</v>
      </c>
      <c r="C30" s="4">
        <f>B30*C2</f>
        <v>0.26668921268243578</v>
      </c>
      <c r="D30" s="4">
        <f>Q23/$Q$26</f>
        <v>0.46876077658545545</v>
      </c>
      <c r="E30" s="4">
        <f>D30*C2</f>
        <v>0.46876077658545545</v>
      </c>
      <c r="F30" s="4">
        <f>G16*P23</f>
        <v>15.382617701663593</v>
      </c>
      <c r="G30" s="4">
        <f>F30/$F$33</f>
        <v>0.46876077658545551</v>
      </c>
      <c r="H30" s="4">
        <f>C2*G30</f>
        <v>0.46876077658545551</v>
      </c>
      <c r="I30" s="4">
        <f>J23*Q23</f>
        <v>54.780205693610178</v>
      </c>
      <c r="J30" s="4">
        <f>I30/$I$33</f>
        <v>0.20394495133662385</v>
      </c>
      <c r="K30" s="4">
        <f>C2*J30</f>
        <v>0.20394495133662385</v>
      </c>
      <c r="L30" s="4">
        <f>E23*Q23</f>
        <v>32.88981876515637</v>
      </c>
      <c r="M30" s="4">
        <f>L30/$L$33</f>
        <v>0.3340358242852009</v>
      </c>
      <c r="N30" s="4">
        <f>C2*M30</f>
        <v>0.3340358242852009</v>
      </c>
    </row>
    <row r="31" spans="1:17" x14ac:dyDescent="0.25">
      <c r="A31" s="4">
        <v>2</v>
      </c>
      <c r="B31" s="4">
        <f>P24/$P$26</f>
        <v>0.34678659407447177</v>
      </c>
      <c r="C31" s="4">
        <f t="shared" ref="C31" si="24">B31*C3</f>
        <v>0.69357318814894353</v>
      </c>
      <c r="D31" s="4">
        <f t="shared" ref="D31:D32" si="25">Q24/$Q$26</f>
        <v>0.30477414424209426</v>
      </c>
      <c r="E31" s="4">
        <f t="shared" ref="E31:E32" si="26">D31*C3</f>
        <v>0.60954828848418852</v>
      </c>
      <c r="F31" s="4">
        <f t="shared" ref="F31:F32" si="27">G17*P24</f>
        <v>10.001314914566333</v>
      </c>
      <c r="G31" s="4">
        <f t="shared" ref="G31:G32" si="28">F31/$F$33</f>
        <v>0.30477414424209426</v>
      </c>
      <c r="H31" s="4">
        <f t="shared" ref="H31:H32" si="29">C3*G31</f>
        <v>0.60954828848418852</v>
      </c>
      <c r="I31" s="4">
        <f t="shared" ref="I31:I32" si="30">J24*Q24</f>
        <v>88.501351759182057</v>
      </c>
      <c r="J31" s="4">
        <f t="shared" ref="J31:J32" si="31">I31/$I$33</f>
        <v>0.3294876981423453</v>
      </c>
      <c r="K31" s="4">
        <f t="shared" ref="K31:K32" si="32">C3*J31</f>
        <v>0.6589753962846906</v>
      </c>
      <c r="L31" s="4">
        <f t="shared" ref="L31:L32" si="33">E24*Q24</f>
        <v>32.76662502036006</v>
      </c>
      <c r="M31" s="4">
        <f t="shared" ref="M31:M32" si="34">L31/$L$33</f>
        <v>0.33278464304934041</v>
      </c>
      <c r="N31" s="4">
        <f t="shared" ref="N31:N32" si="35">C3*M31</f>
        <v>0.66556928609868082</v>
      </c>
    </row>
    <row r="32" spans="1:17" x14ac:dyDescent="0.25">
      <c r="A32" s="4">
        <v>3</v>
      </c>
      <c r="B32" s="4">
        <f>P25/$P$26</f>
        <v>0.3865241932430924</v>
      </c>
      <c r="C32" s="4">
        <f>B32*C4</f>
        <v>1.1595725797292773</v>
      </c>
      <c r="D32" s="4">
        <f t="shared" si="25"/>
        <v>0.22646507917245018</v>
      </c>
      <c r="E32" s="4">
        <f t="shared" si="26"/>
        <v>0.67939523751735054</v>
      </c>
      <c r="F32" s="4">
        <f t="shared" si="27"/>
        <v>7.4315640507769984</v>
      </c>
      <c r="G32" s="4">
        <f t="shared" si="28"/>
        <v>0.22646507917245018</v>
      </c>
      <c r="H32" s="4">
        <f t="shared" si="29"/>
        <v>0.67939523751735054</v>
      </c>
      <c r="I32" s="4">
        <f t="shared" si="30"/>
        <v>125.32134413701975</v>
      </c>
      <c r="J32" s="4">
        <f t="shared" si="31"/>
        <v>0.46656735052103077</v>
      </c>
      <c r="K32" s="4">
        <f t="shared" si="32"/>
        <v>1.3997020515630922</v>
      </c>
      <c r="L32" s="4">
        <f t="shared" si="33"/>
        <v>32.805506622158802</v>
      </c>
      <c r="M32" s="4">
        <f t="shared" si="34"/>
        <v>0.33317953266545869</v>
      </c>
      <c r="N32" s="4">
        <f t="shared" si="35"/>
        <v>0.99953859799637601</v>
      </c>
    </row>
    <row r="33" spans="1:14" x14ac:dyDescent="0.25">
      <c r="C33" s="11">
        <f>SUM(C30:C32)</f>
        <v>2.1198349805606567</v>
      </c>
      <c r="E33" s="11">
        <f>SUM(E30:E32)</f>
        <v>1.7577043025869945</v>
      </c>
      <c r="F33" s="11">
        <f>SUM(F30:F32)</f>
        <v>32.815496667006926</v>
      </c>
      <c r="H33" s="11">
        <f>SUM(H30:H32)</f>
        <v>1.7577043025869945</v>
      </c>
      <c r="I33" s="11">
        <f>SUM(I30:I32)</f>
        <v>268.60290158981201</v>
      </c>
      <c r="K33" s="11">
        <f>SUM(K30:K32)</f>
        <v>2.2626223991844068</v>
      </c>
      <c r="L33" s="11">
        <f>SUM(L30:L32)</f>
        <v>98.461950407675232</v>
      </c>
      <c r="N33" s="11">
        <f>SUM(N30:N32)</f>
        <v>1.9991437083802577</v>
      </c>
    </row>
    <row r="35" spans="1:14" x14ac:dyDescent="0.25">
      <c r="A35" t="s">
        <v>58</v>
      </c>
      <c r="B35" t="s">
        <v>82</v>
      </c>
      <c r="C35" t="s">
        <v>60</v>
      </c>
      <c r="D35" t="s">
        <v>59</v>
      </c>
      <c r="E35" s="3" t="s">
        <v>61</v>
      </c>
      <c r="F35" t="s">
        <v>87</v>
      </c>
    </row>
    <row r="36" spans="1:14" x14ac:dyDescent="0.25">
      <c r="A36">
        <v>0</v>
      </c>
      <c r="B36">
        <f>Лист5!F36</f>
        <v>28.837650387635417</v>
      </c>
      <c r="C36">
        <f>$C$43*B36^2+$B$43*B36+$A$43</f>
        <v>0.47153751186430304</v>
      </c>
      <c r="D36" s="1">
        <f>1/C33</f>
        <v>0.4717348327441595</v>
      </c>
      <c r="E36" s="15">
        <f>ABS(D36-C36)/C36*100</f>
        <v>4.1846274133382294E-2</v>
      </c>
      <c r="F36">
        <v>28.837650387635417</v>
      </c>
      <c r="G36">
        <f>$C$43*F36^2+$B$43*F36+$A$43</f>
        <v>0.47153751186430304</v>
      </c>
    </row>
    <row r="37" spans="1:14" x14ac:dyDescent="0.25">
      <c r="A37">
        <v>1</v>
      </c>
      <c r="B37">
        <f>Лист5!F37</f>
        <v>34.79616518900162</v>
      </c>
      <c r="C37">
        <f t="shared" ref="C37:C40" si="36">$C$43*B37^2+$B$43*B37+$A$43</f>
        <v>0.56903896307604507</v>
      </c>
      <c r="D37" s="1">
        <f>1/H33</f>
        <v>0.56892390746736921</v>
      </c>
      <c r="E37" s="15">
        <f t="shared" ref="E37:E40" si="37">ABS(D37-C37)/C37*100</f>
        <v>2.0219284819076044E-2</v>
      </c>
      <c r="F37">
        <v>34.79616518900162</v>
      </c>
      <c r="G37">
        <f>$C$43*F37^2+$B$43*F37+$A$43</f>
        <v>0.56903896307604507</v>
      </c>
    </row>
    <row r="38" spans="1:14" x14ac:dyDescent="0.25">
      <c r="A38">
        <v>2</v>
      </c>
      <c r="B38">
        <f>Лист5!F38</f>
        <v>26.920297311216835</v>
      </c>
      <c r="C38">
        <f t="shared" si="36"/>
        <v>0.44167321384459923</v>
      </c>
      <c r="D38" s="1">
        <f>1/K33</f>
        <v>0.44196504037105955</v>
      </c>
      <c r="E38" s="15">
        <f t="shared" si="37"/>
        <v>6.6072951067164487E-2</v>
      </c>
      <c r="F38">
        <v>26.920297311216835</v>
      </c>
      <c r="G38">
        <f>$C$43*F38^2+$B$43*F38+$A$43</f>
        <v>0.44167321384459923</v>
      </c>
    </row>
    <row r="39" spans="1:14" x14ac:dyDescent="0.25">
      <c r="A39">
        <v>3</v>
      </c>
      <c r="B39">
        <f>Лист5!F39</f>
        <v>30.601166579176741</v>
      </c>
      <c r="C39">
        <f t="shared" si="36"/>
        <v>0.4996548053924198</v>
      </c>
      <c r="D39" s="1">
        <f>1/N33</f>
        <v>0.50021416459861112</v>
      </c>
      <c r="E39" s="15">
        <f t="shared" si="37"/>
        <v>0.11194912971006307</v>
      </c>
      <c r="F39">
        <v>30.601166579176741</v>
      </c>
      <c r="G39">
        <f t="shared" ref="G39:G40" si="38">$C$43*F39^2+$B$43*F39+$A$43</f>
        <v>0.4996548053924198</v>
      </c>
    </row>
    <row r="40" spans="1:14" x14ac:dyDescent="0.25">
      <c r="A40">
        <v>4</v>
      </c>
      <c r="B40">
        <f>Лист5!F40</f>
        <v>34.797283352074054</v>
      </c>
      <c r="C40">
        <f t="shared" si="36"/>
        <v>0.56905792638919361</v>
      </c>
      <c r="D40" s="1">
        <f>1/E33</f>
        <v>0.56892390746736921</v>
      </c>
      <c r="E40" s="15">
        <f t="shared" si="37"/>
        <v>2.3551015741892868E-2</v>
      </c>
      <c r="F40">
        <v>34.797283352074054</v>
      </c>
      <c r="G40">
        <f t="shared" si="38"/>
        <v>0.56905792638919361</v>
      </c>
    </row>
    <row r="41" spans="1:14" x14ac:dyDescent="0.25">
      <c r="D41" s="15"/>
    </row>
    <row r="42" spans="1:14" x14ac:dyDescent="0.25">
      <c r="A42" t="s">
        <v>84</v>
      </c>
      <c r="B42" t="s">
        <v>85</v>
      </c>
      <c r="C42" t="s">
        <v>86</v>
      </c>
      <c r="D42" s="15"/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73</v>
      </c>
      <c r="B45" s="25" t="s">
        <v>78</v>
      </c>
      <c r="C45" s="25"/>
      <c r="D45" s="25"/>
    </row>
    <row r="46" spans="1:14" x14ac:dyDescent="0.25">
      <c r="A46" s="24"/>
      <c r="B46" s="18" t="s">
        <v>70</v>
      </c>
      <c r="C46" s="18" t="s">
        <v>71</v>
      </c>
      <c r="D46" s="18" t="s">
        <v>72</v>
      </c>
    </row>
    <row r="47" spans="1:14" x14ac:dyDescent="0.25">
      <c r="A47" s="4">
        <v>0</v>
      </c>
      <c r="B47" s="4">
        <f>B30</f>
        <v>0.26668921268243578</v>
      </c>
      <c r="C47" s="4">
        <f>B31</f>
        <v>0.34678659407447177</v>
      </c>
      <c r="D47" s="4">
        <f>B32</f>
        <v>0.3865241932430924</v>
      </c>
      <c r="E47">
        <f>SUM(B47:D47)</f>
        <v>0.99999999999999989</v>
      </c>
    </row>
    <row r="48" spans="1:14" x14ac:dyDescent="0.25">
      <c r="A48" s="4">
        <v>1</v>
      </c>
      <c r="B48" s="4">
        <f>G30</f>
        <v>0.46876077658545551</v>
      </c>
      <c r="C48" s="4">
        <f>G31</f>
        <v>0.30477414424209426</v>
      </c>
      <c r="D48" s="4">
        <f>G32</f>
        <v>0.22646507917245018</v>
      </c>
      <c r="E48">
        <f t="shared" ref="E48" si="39">SUM(B48:D48)</f>
        <v>0.99999999999999989</v>
      </c>
    </row>
    <row r="49" spans="1:5" x14ac:dyDescent="0.25">
      <c r="A49" s="4">
        <v>2</v>
      </c>
      <c r="B49" s="4">
        <f>J30</f>
        <v>0.20394495133662385</v>
      </c>
      <c r="C49" s="4">
        <f>J31</f>
        <v>0.3294876981423453</v>
      </c>
      <c r="D49" s="4">
        <f>J32</f>
        <v>0.46656735052103077</v>
      </c>
      <c r="E49">
        <f>SUM(B49:D49)</f>
        <v>1</v>
      </c>
    </row>
    <row r="50" spans="1:5" x14ac:dyDescent="0.25">
      <c r="A50" s="4">
        <v>3</v>
      </c>
      <c r="B50" s="4">
        <f>M30</f>
        <v>0.3340358242852009</v>
      </c>
      <c r="C50" s="4">
        <f>M31</f>
        <v>0.33278464304934041</v>
      </c>
      <c r="D50" s="4">
        <f>M32</f>
        <v>0.33317953266545869</v>
      </c>
      <c r="E50">
        <f>SUM(B50:D50)</f>
        <v>1</v>
      </c>
    </row>
    <row r="51" spans="1:5" x14ac:dyDescent="0.25">
      <c r="A51" s="4">
        <v>4</v>
      </c>
      <c r="B51" s="4">
        <f>D30</f>
        <v>0.46876077658545545</v>
      </c>
      <c r="C51" s="4">
        <f>D31</f>
        <v>0.30477414424209426</v>
      </c>
      <c r="D51" s="4">
        <f>D32</f>
        <v>0.22646507917245018</v>
      </c>
      <c r="E51">
        <f>SUM(B51:D51)</f>
        <v>0.99999999999999989</v>
      </c>
    </row>
    <row r="53" spans="1:5" x14ac:dyDescent="0.25">
      <c r="A53" s="24" t="s">
        <v>73</v>
      </c>
      <c r="B53" s="25" t="s">
        <v>79</v>
      </c>
      <c r="C53" s="25"/>
      <c r="D53" s="25"/>
    </row>
    <row r="54" spans="1:5" x14ac:dyDescent="0.25">
      <c r="A54" s="24"/>
      <c r="B54" s="18" t="s">
        <v>70</v>
      </c>
      <c r="C54" s="18" t="s">
        <v>71</v>
      </c>
      <c r="D54" s="18" t="s">
        <v>72</v>
      </c>
    </row>
    <row r="55" spans="1:5" x14ac:dyDescent="0.25">
      <c r="A55" s="4">
        <v>0</v>
      </c>
      <c r="B55" s="10">
        <f>P23</f>
        <v>17.917382298336406</v>
      </c>
      <c r="C55" s="10">
        <f>P24</f>
        <v>23.298685085433664</v>
      </c>
      <c r="D55" s="10">
        <f>P25</f>
        <v>25.968435949223</v>
      </c>
    </row>
    <row r="56" spans="1:5" x14ac:dyDescent="0.25">
      <c r="A56" s="4">
        <v>1</v>
      </c>
      <c r="B56" s="10">
        <f>J16</f>
        <v>15.382617701663593</v>
      </c>
      <c r="C56" s="10">
        <f>J17</f>
        <v>10.001314914566333</v>
      </c>
      <c r="D56" s="10">
        <f>J18</f>
        <v>7.4315640507769984</v>
      </c>
    </row>
    <row r="57" spans="1:5" x14ac:dyDescent="0.25">
      <c r="A57" s="4">
        <v>2</v>
      </c>
      <c r="B57" s="10">
        <f>N16</f>
        <v>54.780205693610178</v>
      </c>
      <c r="C57" s="10">
        <f>N17</f>
        <v>88.501351759182057</v>
      </c>
      <c r="D57" s="10">
        <f>N18</f>
        <v>125.32134413701975</v>
      </c>
    </row>
    <row r="58" spans="1:5" x14ac:dyDescent="0.25">
      <c r="A58" s="4">
        <v>3</v>
      </c>
      <c r="B58" s="10">
        <f>L16</f>
        <v>32.88981876515637</v>
      </c>
      <c r="C58" s="10">
        <f>L17</f>
        <v>32.76662502036006</v>
      </c>
      <c r="D58" s="10">
        <f>L18</f>
        <v>32.805506622158802</v>
      </c>
    </row>
    <row r="59" spans="1:5" x14ac:dyDescent="0.25">
      <c r="A59" s="4">
        <v>4</v>
      </c>
      <c r="B59" s="10">
        <f>Q23</f>
        <v>15.382617701663591</v>
      </c>
      <c r="C59" s="10">
        <f>Q24</f>
        <v>10.001314914566333</v>
      </c>
      <c r="D59" s="10">
        <f>Q25</f>
        <v>7.4315640507769984</v>
      </c>
    </row>
    <row r="61" spans="1:5" x14ac:dyDescent="0.25">
      <c r="A61" s="24" t="s">
        <v>73</v>
      </c>
      <c r="B61" s="25" t="s">
        <v>80</v>
      </c>
      <c r="C61" s="25"/>
      <c r="D61" s="25"/>
    </row>
    <row r="62" spans="1:5" x14ac:dyDescent="0.25">
      <c r="A62" s="24"/>
      <c r="B62" s="18" t="s">
        <v>70</v>
      </c>
      <c r="C62" s="18" t="s">
        <v>71</v>
      </c>
      <c r="D62" s="18" t="s">
        <v>72</v>
      </c>
    </row>
    <row r="63" spans="1:5" x14ac:dyDescent="0.25">
      <c r="A63" s="4">
        <v>0</v>
      </c>
      <c r="B63" s="10">
        <v>0</v>
      </c>
      <c r="C63" s="10">
        <v>0</v>
      </c>
      <c r="D63" s="10">
        <v>0</v>
      </c>
    </row>
    <row r="64" spans="1:5" x14ac:dyDescent="0.25">
      <c r="A64" s="4">
        <v>1</v>
      </c>
      <c r="B64" s="10">
        <f>I16</f>
        <v>35.834764596672812</v>
      </c>
      <c r="C64" s="10">
        <f>I17</f>
        <v>46.597370170867329</v>
      </c>
      <c r="D64" s="10">
        <f>I18</f>
        <v>51.936871898446</v>
      </c>
    </row>
    <row r="65" spans="1:4" x14ac:dyDescent="0.25">
      <c r="A65" s="4">
        <v>2</v>
      </c>
      <c r="B65" s="10">
        <f>K16</f>
        <v>33.299999999999997</v>
      </c>
      <c r="C65" s="10">
        <f>K17</f>
        <v>33.299999999999997</v>
      </c>
      <c r="D65" s="10">
        <f>K18</f>
        <v>33.4</v>
      </c>
    </row>
    <row r="66" spans="1:4" x14ac:dyDescent="0.25">
      <c r="A66" s="4">
        <v>3</v>
      </c>
      <c r="B66" s="10">
        <f>M16</f>
        <v>39.397587991946587</v>
      </c>
      <c r="C66" s="10">
        <f>M17</f>
        <v>78.500036844615721</v>
      </c>
      <c r="D66" s="10">
        <f>M18</f>
        <v>117.88978008624275</v>
      </c>
    </row>
    <row r="67" spans="1:4" x14ac:dyDescent="0.25">
      <c r="A67" s="4">
        <v>4</v>
      </c>
      <c r="B67" s="10"/>
      <c r="C67" s="10"/>
      <c r="D67" s="10"/>
    </row>
  </sheetData>
  <mergeCells count="6">
    <mergeCell ref="A61:A62"/>
    <mergeCell ref="B61:D61"/>
    <mergeCell ref="B45:D45"/>
    <mergeCell ref="A45:A46"/>
    <mergeCell ref="A53:A54"/>
    <mergeCell ref="B53:D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Проверка_пример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2019-12-17T15:13:57Z</dcterms:modified>
</cp:coreProperties>
</file>