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135" windowWidth="23250" windowHeight="12330" activeTab="3"/>
  </bookViews>
  <sheets>
    <sheet name="Лист1" sheetId="1" r:id="rId1"/>
    <sheet name="Баланс" sheetId="2" r:id="rId2"/>
    <sheet name="пересчет" sheetId="3" r:id="rId3"/>
    <sheet name="Баланс с пересчетом" sheetId="4" r:id="rId4"/>
    <sheet name="Лист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5" l="1"/>
  <c r="AG10" i="4"/>
  <c r="Y8" i="4"/>
  <c r="R8" i="4"/>
  <c r="AF6" i="1" l="1"/>
  <c r="AE6" i="1"/>
  <c r="H9" i="1"/>
  <c r="V9" i="1" l="1"/>
  <c r="V1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" i="1"/>
  <c r="AG16" i="4"/>
  <c r="C45" i="4"/>
  <c r="C44" i="3"/>
  <c r="D50" i="4"/>
  <c r="C50" i="4"/>
  <c r="D49" i="4"/>
  <c r="D51" i="4" s="1"/>
  <c r="C49" i="4"/>
  <c r="B49" i="4"/>
  <c r="D48" i="4"/>
  <c r="W43" i="4"/>
  <c r="H43" i="4"/>
  <c r="C43" i="4"/>
  <c r="X42" i="4"/>
  <c r="N42" i="4"/>
  <c r="I42" i="4"/>
  <c r="D42" i="4"/>
  <c r="X41" i="4"/>
  <c r="N41" i="4"/>
  <c r="I41" i="4"/>
  <c r="D41" i="4"/>
  <c r="X40" i="4"/>
  <c r="N40" i="4"/>
  <c r="I40" i="4"/>
  <c r="D40" i="4"/>
  <c r="X39" i="4"/>
  <c r="N39" i="4"/>
  <c r="I39" i="4"/>
  <c r="D39" i="4"/>
  <c r="X38" i="4"/>
  <c r="N38" i="4"/>
  <c r="I38" i="4"/>
  <c r="D38" i="4"/>
  <c r="X37" i="4"/>
  <c r="N37" i="4"/>
  <c r="I37" i="4"/>
  <c r="D37" i="4"/>
  <c r="X36" i="4"/>
  <c r="N36" i="4"/>
  <c r="I36" i="4"/>
  <c r="D36" i="4"/>
  <c r="X35" i="4"/>
  <c r="N35" i="4"/>
  <c r="I35" i="4"/>
  <c r="D35" i="4"/>
  <c r="X34" i="4"/>
  <c r="N34" i="4"/>
  <c r="I34" i="4"/>
  <c r="D34" i="4"/>
  <c r="X33" i="4"/>
  <c r="N33" i="4"/>
  <c r="I33" i="4"/>
  <c r="D33" i="4"/>
  <c r="X32" i="4"/>
  <c r="N32" i="4"/>
  <c r="I32" i="4"/>
  <c r="D32" i="4"/>
  <c r="X31" i="4"/>
  <c r="N31" i="4"/>
  <c r="I31" i="4"/>
  <c r="D31" i="4"/>
  <c r="X30" i="4"/>
  <c r="N30" i="4"/>
  <c r="I30" i="4"/>
  <c r="D30" i="4"/>
  <c r="X29" i="4"/>
  <c r="N29" i="4"/>
  <c r="I29" i="4"/>
  <c r="D29" i="4"/>
  <c r="X28" i="4"/>
  <c r="N28" i="4"/>
  <c r="I28" i="4"/>
  <c r="D28" i="4"/>
  <c r="X27" i="4"/>
  <c r="N27" i="4"/>
  <c r="I27" i="4"/>
  <c r="D27" i="4"/>
  <c r="X26" i="4"/>
  <c r="N26" i="4"/>
  <c r="I26" i="4"/>
  <c r="D26" i="4"/>
  <c r="X25" i="4"/>
  <c r="N25" i="4"/>
  <c r="I25" i="4"/>
  <c r="D25" i="4"/>
  <c r="X24" i="4"/>
  <c r="N24" i="4"/>
  <c r="I24" i="4"/>
  <c r="D24" i="4"/>
  <c r="X23" i="4"/>
  <c r="N23" i="4"/>
  <c r="I23" i="4"/>
  <c r="D23" i="4"/>
  <c r="X22" i="4"/>
  <c r="N22" i="4"/>
  <c r="I22" i="4"/>
  <c r="D22" i="4"/>
  <c r="X21" i="4"/>
  <c r="N21" i="4"/>
  <c r="I21" i="4"/>
  <c r="D21" i="4"/>
  <c r="X20" i="4"/>
  <c r="N20" i="4"/>
  <c r="I20" i="4"/>
  <c r="D20" i="4"/>
  <c r="X19" i="4"/>
  <c r="N19" i="4"/>
  <c r="I19" i="4"/>
  <c r="D19" i="4"/>
  <c r="X18" i="4"/>
  <c r="N18" i="4"/>
  <c r="I18" i="4"/>
  <c r="D18" i="4"/>
  <c r="X17" i="4"/>
  <c r="N17" i="4"/>
  <c r="I17" i="4"/>
  <c r="D17" i="4"/>
  <c r="X16" i="4"/>
  <c r="N16" i="4"/>
  <c r="I16" i="4"/>
  <c r="D16" i="4"/>
  <c r="X15" i="4"/>
  <c r="N15" i="4"/>
  <c r="I15" i="4"/>
  <c r="D15" i="4"/>
  <c r="X14" i="4"/>
  <c r="N14" i="4"/>
  <c r="I14" i="4"/>
  <c r="D14" i="4"/>
  <c r="X13" i="4"/>
  <c r="N13" i="4"/>
  <c r="I13" i="4"/>
  <c r="D13" i="4"/>
  <c r="X12" i="4"/>
  <c r="N12" i="4"/>
  <c r="I12" i="4"/>
  <c r="D12" i="4"/>
  <c r="X11" i="4"/>
  <c r="N11" i="4"/>
  <c r="I11" i="4"/>
  <c r="D11" i="4"/>
  <c r="X10" i="4"/>
  <c r="N10" i="4"/>
  <c r="I10" i="4"/>
  <c r="D10" i="4"/>
  <c r="X9" i="4"/>
  <c r="N9" i="4"/>
  <c r="I9" i="4"/>
  <c r="D9" i="4"/>
  <c r="X8" i="4"/>
  <c r="N8" i="4"/>
  <c r="I8" i="4"/>
  <c r="D8" i="4"/>
  <c r="X7" i="4"/>
  <c r="N7" i="4"/>
  <c r="I7" i="4"/>
  <c r="D7" i="4"/>
  <c r="X6" i="4"/>
  <c r="N6" i="4"/>
  <c r="I6" i="4"/>
  <c r="D6" i="4"/>
  <c r="X5" i="4"/>
  <c r="N5" i="4"/>
  <c r="I5" i="4"/>
  <c r="D5" i="4"/>
  <c r="X4" i="4"/>
  <c r="N4" i="4"/>
  <c r="I4" i="4"/>
  <c r="D4" i="4"/>
  <c r="E42" i="3"/>
  <c r="F7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D42" i="3"/>
  <c r="D11" i="3"/>
  <c r="C42" i="3"/>
  <c r="D13" i="3"/>
  <c r="D12" i="3"/>
  <c r="D16" i="3"/>
  <c r="D17" i="3"/>
  <c r="D21" i="3"/>
  <c r="D22" i="3"/>
  <c r="D25" i="3"/>
  <c r="D27" i="3"/>
  <c r="D32" i="3"/>
  <c r="D33" i="3"/>
  <c r="D36" i="3"/>
  <c r="D37" i="3"/>
  <c r="D40" i="3"/>
  <c r="D41" i="3"/>
  <c r="C45" i="2"/>
  <c r="C43" i="2"/>
  <c r="AI43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" i="2"/>
  <c r="AJ5" i="2"/>
  <c r="AG6" i="2"/>
  <c r="AH8" i="2"/>
  <c r="AH12" i="2"/>
  <c r="AH16" i="2"/>
  <c r="AH20" i="2"/>
  <c r="AH24" i="2"/>
  <c r="AH28" i="2"/>
  <c r="AH32" i="2"/>
  <c r="AH36" i="2"/>
  <c r="AH40" i="2"/>
  <c r="AH4" i="2"/>
  <c r="AG44" i="2"/>
  <c r="AH5" i="2" s="1"/>
  <c r="AG5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" i="2"/>
  <c r="O7" i="4" l="1"/>
  <c r="N43" i="4"/>
  <c r="O6" i="4"/>
  <c r="O13" i="4"/>
  <c r="O17" i="4"/>
  <c r="O4" i="4"/>
  <c r="O8" i="4"/>
  <c r="O33" i="4"/>
  <c r="O38" i="4"/>
  <c r="O30" i="4"/>
  <c r="O36" i="4"/>
  <c r="O41" i="4"/>
  <c r="X43" i="4"/>
  <c r="O25" i="4"/>
  <c r="Y26" i="4"/>
  <c r="D43" i="4"/>
  <c r="E16" i="4" s="1"/>
  <c r="O18" i="4"/>
  <c r="I43" i="4"/>
  <c r="O14" i="4"/>
  <c r="J40" i="4"/>
  <c r="O21" i="4"/>
  <c r="J23" i="4"/>
  <c r="O29" i="4"/>
  <c r="Y33" i="4"/>
  <c r="O37" i="4"/>
  <c r="Y41" i="4"/>
  <c r="F3" i="3"/>
  <c r="F38" i="3"/>
  <c r="F34" i="3"/>
  <c r="F30" i="3"/>
  <c r="F26" i="3"/>
  <c r="F22" i="3"/>
  <c r="F18" i="3"/>
  <c r="F14" i="3"/>
  <c r="F10" i="3"/>
  <c r="F6" i="3"/>
  <c r="F41" i="3"/>
  <c r="F37" i="3"/>
  <c r="F33" i="3"/>
  <c r="F29" i="3"/>
  <c r="F25" i="3"/>
  <c r="F21" i="3"/>
  <c r="F17" i="3"/>
  <c r="F13" i="3"/>
  <c r="F9" i="3"/>
  <c r="F5" i="3"/>
  <c r="F40" i="3"/>
  <c r="F36" i="3"/>
  <c r="F32" i="3"/>
  <c r="F28" i="3"/>
  <c r="F24" i="3"/>
  <c r="F20" i="3"/>
  <c r="F16" i="3"/>
  <c r="F12" i="3"/>
  <c r="F8" i="3"/>
  <c r="F4" i="3"/>
  <c r="F39" i="3"/>
  <c r="F35" i="3"/>
  <c r="F31" i="3"/>
  <c r="F27" i="3"/>
  <c r="F23" i="3"/>
  <c r="F19" i="3"/>
  <c r="F15" i="3"/>
  <c r="F11" i="3"/>
  <c r="D39" i="3"/>
  <c r="D35" i="3"/>
  <c r="D31" i="3"/>
  <c r="D24" i="3"/>
  <c r="D20" i="3"/>
  <c r="D15" i="3"/>
  <c r="D38" i="3"/>
  <c r="D34" i="3"/>
  <c r="D30" i="3"/>
  <c r="D23" i="3"/>
  <c r="D19" i="3"/>
  <c r="AJ41" i="2"/>
  <c r="AJ33" i="2"/>
  <c r="AJ29" i="2"/>
  <c r="AJ21" i="2"/>
  <c r="AJ4" i="2"/>
  <c r="AJ40" i="2"/>
  <c r="AJ36" i="2"/>
  <c r="AJ32" i="2"/>
  <c r="AJ28" i="2"/>
  <c r="AJ24" i="2"/>
  <c r="AJ20" i="2"/>
  <c r="AJ16" i="2"/>
  <c r="AJ12" i="2"/>
  <c r="AJ8" i="2"/>
  <c r="AJ43" i="2"/>
  <c r="AJ39" i="2"/>
  <c r="AJ35" i="2"/>
  <c r="AJ31" i="2"/>
  <c r="AJ27" i="2"/>
  <c r="AJ23" i="2"/>
  <c r="AJ19" i="2"/>
  <c r="AJ15" i="2"/>
  <c r="AJ11" i="2"/>
  <c r="AJ7" i="2"/>
  <c r="AJ42" i="2"/>
  <c r="AJ38" i="2"/>
  <c r="AJ34" i="2"/>
  <c r="AJ30" i="2"/>
  <c r="AJ26" i="2"/>
  <c r="AJ22" i="2"/>
  <c r="AJ18" i="2"/>
  <c r="AJ14" i="2"/>
  <c r="AJ10" i="2"/>
  <c r="AJ6" i="2"/>
  <c r="AJ37" i="2"/>
  <c r="AJ25" i="2"/>
  <c r="AJ17" i="2"/>
  <c r="AJ13" i="2"/>
  <c r="AJ9" i="2"/>
  <c r="AH43" i="2"/>
  <c r="AH39" i="2"/>
  <c r="AH35" i="2"/>
  <c r="AH31" i="2"/>
  <c r="AH27" i="2"/>
  <c r="AH23" i="2"/>
  <c r="AH19" i="2"/>
  <c r="AH15" i="2"/>
  <c r="AH11" i="2"/>
  <c r="AH7" i="2"/>
  <c r="AH42" i="2"/>
  <c r="AH38" i="2"/>
  <c r="AH34" i="2"/>
  <c r="AH30" i="2"/>
  <c r="AH26" i="2"/>
  <c r="AH22" i="2"/>
  <c r="AH18" i="2"/>
  <c r="AH14" i="2"/>
  <c r="AH10" i="2"/>
  <c r="AH6" i="2"/>
  <c r="AH41" i="2"/>
  <c r="AH37" i="2"/>
  <c r="AH33" i="2"/>
  <c r="AH29" i="2"/>
  <c r="AH25" i="2"/>
  <c r="AH21" i="2"/>
  <c r="AH17" i="2"/>
  <c r="AH13" i="2"/>
  <c r="AH9" i="2"/>
  <c r="D51" i="2"/>
  <c r="AC44" i="2"/>
  <c r="E49" i="2"/>
  <c r="E48" i="2"/>
  <c r="E51" i="2" s="1"/>
  <c r="D50" i="2"/>
  <c r="C50" i="2"/>
  <c r="D49" i="2"/>
  <c r="C49" i="2"/>
  <c r="D48" i="2"/>
  <c r="B51" i="2"/>
  <c r="B49" i="2"/>
  <c r="B48" i="2"/>
  <c r="R8" i="2"/>
  <c r="E42" i="4" l="1"/>
  <c r="E28" i="4"/>
  <c r="R28" i="4" s="1"/>
  <c r="E38" i="4"/>
  <c r="AG38" i="4" s="1"/>
  <c r="E14" i="4"/>
  <c r="R14" i="4" s="1"/>
  <c r="E6" i="4"/>
  <c r="E8" i="4"/>
  <c r="E30" i="4"/>
  <c r="E25" i="4"/>
  <c r="E17" i="4"/>
  <c r="E18" i="4"/>
  <c r="AG18" i="4" s="1"/>
  <c r="E21" i="4"/>
  <c r="AG30" i="4"/>
  <c r="R18" i="4"/>
  <c r="J32" i="4"/>
  <c r="J28" i="4"/>
  <c r="J24" i="4"/>
  <c r="J37" i="4"/>
  <c r="J29" i="4"/>
  <c r="J41" i="4"/>
  <c r="J30" i="4"/>
  <c r="J21" i="4"/>
  <c r="J38" i="4"/>
  <c r="J33" i="4"/>
  <c r="J13" i="4"/>
  <c r="J25" i="4"/>
  <c r="J15" i="4"/>
  <c r="J9" i="4"/>
  <c r="J22" i="4"/>
  <c r="J17" i="4"/>
  <c r="R17" i="4" s="1"/>
  <c r="J5" i="4"/>
  <c r="J4" i="4"/>
  <c r="Y22" i="4"/>
  <c r="Y35" i="4"/>
  <c r="Y27" i="4"/>
  <c r="Y39" i="4"/>
  <c r="Y11" i="4"/>
  <c r="Y15" i="4"/>
  <c r="Y31" i="4"/>
  <c r="Y28" i="4"/>
  <c r="Y12" i="4"/>
  <c r="Y36" i="4"/>
  <c r="Y23" i="4"/>
  <c r="Y20" i="4"/>
  <c r="Y19" i="4"/>
  <c r="Y40" i="4"/>
  <c r="J27" i="4"/>
  <c r="AG21" i="4"/>
  <c r="AG17" i="4"/>
  <c r="J10" i="4"/>
  <c r="Y6" i="4"/>
  <c r="Y24" i="4"/>
  <c r="J8" i="4"/>
  <c r="J11" i="4"/>
  <c r="J18" i="4"/>
  <c r="Y4" i="4"/>
  <c r="J39" i="4"/>
  <c r="J31" i="4"/>
  <c r="Y38" i="4"/>
  <c r="AG25" i="4"/>
  <c r="Y14" i="4"/>
  <c r="Y32" i="4"/>
  <c r="Y29" i="4"/>
  <c r="Y21" i="4"/>
  <c r="Y18" i="4"/>
  <c r="Y9" i="4"/>
  <c r="AG6" i="4"/>
  <c r="R6" i="4"/>
  <c r="Y17" i="4"/>
  <c r="Y7" i="4"/>
  <c r="AG8" i="4"/>
  <c r="J14" i="4"/>
  <c r="Y42" i="4"/>
  <c r="Y34" i="4"/>
  <c r="J36" i="4"/>
  <c r="J12" i="4"/>
  <c r="J20" i="4"/>
  <c r="E26" i="4"/>
  <c r="E22" i="4"/>
  <c r="E39" i="4"/>
  <c r="E31" i="4"/>
  <c r="E35" i="4"/>
  <c r="E11" i="4"/>
  <c r="E15" i="4"/>
  <c r="E27" i="4"/>
  <c r="E19" i="4"/>
  <c r="E32" i="4"/>
  <c r="E23" i="4"/>
  <c r="E9" i="4"/>
  <c r="E20" i="4"/>
  <c r="E36" i="4"/>
  <c r="E29" i="4"/>
  <c r="J16" i="4"/>
  <c r="R16" i="4" s="1"/>
  <c r="E37" i="4"/>
  <c r="E40" i="4"/>
  <c r="E13" i="4"/>
  <c r="E5" i="4"/>
  <c r="Y16" i="4"/>
  <c r="E7" i="4"/>
  <c r="O26" i="4"/>
  <c r="O22" i="4"/>
  <c r="O35" i="4"/>
  <c r="O27" i="4"/>
  <c r="O19" i="4"/>
  <c r="O32" i="4"/>
  <c r="O31" i="4"/>
  <c r="O23" i="4"/>
  <c r="O11" i="4"/>
  <c r="O15" i="4"/>
  <c r="O40" i="4"/>
  <c r="O39" i="4"/>
  <c r="O20" i="4"/>
  <c r="O24" i="4"/>
  <c r="O16" i="4"/>
  <c r="O9" i="4"/>
  <c r="J6" i="4"/>
  <c r="O42" i="4"/>
  <c r="AG42" i="4" s="1"/>
  <c r="O34" i="4"/>
  <c r="Y25" i="4"/>
  <c r="E41" i="4"/>
  <c r="E33" i="4"/>
  <c r="J34" i="4"/>
  <c r="Y10" i="4"/>
  <c r="J19" i="4"/>
  <c r="J42" i="4"/>
  <c r="R42" i="4" s="1"/>
  <c r="E10" i="4"/>
  <c r="Y37" i="4"/>
  <c r="E34" i="4"/>
  <c r="O28" i="4"/>
  <c r="AG28" i="4" s="1"/>
  <c r="Y30" i="4"/>
  <c r="J35" i="4"/>
  <c r="E24" i="4"/>
  <c r="E12" i="4"/>
  <c r="J7" i="4"/>
  <c r="E4" i="4"/>
  <c r="Y13" i="4"/>
  <c r="O5" i="4"/>
  <c r="O12" i="4"/>
  <c r="O43" i="4" s="1"/>
  <c r="J26" i="4"/>
  <c r="O10" i="4"/>
  <c r="Y5" i="4"/>
  <c r="F42" i="3"/>
  <c r="D44" i="3"/>
  <c r="AC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4" i="2"/>
  <c r="AB4" i="2"/>
  <c r="Y43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" i="2"/>
  <c r="W43" i="2"/>
  <c r="X6" i="2"/>
  <c r="X4" i="2"/>
  <c r="X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4" i="2"/>
  <c r="R5" i="2"/>
  <c r="R6" i="2"/>
  <c r="R7" i="2"/>
  <c r="R9" i="2"/>
  <c r="R10" i="2"/>
  <c r="R11" i="2"/>
  <c r="R12" i="2"/>
  <c r="R13" i="2"/>
  <c r="R14" i="2"/>
  <c r="R15" i="2"/>
  <c r="R16" i="2"/>
  <c r="R17" i="2"/>
  <c r="R18" i="2"/>
  <c r="R4" i="2"/>
  <c r="O4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" i="2"/>
  <c r="N4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" i="2"/>
  <c r="I4" i="2"/>
  <c r="J4" i="2"/>
  <c r="J4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I4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H43" i="2"/>
  <c r="E43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G22" i="1"/>
  <c r="G23" i="1"/>
  <c r="G21" i="1"/>
  <c r="H21" i="1" s="1"/>
  <c r="H15" i="1"/>
  <c r="H16" i="1"/>
  <c r="H17" i="1"/>
  <c r="H13" i="1"/>
  <c r="H14" i="1"/>
  <c r="AC7" i="1"/>
  <c r="AD6" i="1" s="1"/>
  <c r="AG14" i="4" l="1"/>
  <c r="R38" i="4"/>
  <c r="AB38" i="4" s="1"/>
  <c r="AC38" i="4" s="1"/>
  <c r="R25" i="4"/>
  <c r="R21" i="4"/>
  <c r="R30" i="4"/>
  <c r="AB17" i="4"/>
  <c r="AC17" i="4" s="1"/>
  <c r="AB25" i="4"/>
  <c r="AC25" i="4" s="1"/>
  <c r="AB21" i="4"/>
  <c r="AC21" i="4" s="1"/>
  <c r="AB30" i="4"/>
  <c r="AC30" i="4" s="1"/>
  <c r="AB42" i="4"/>
  <c r="AC42" i="4" s="1"/>
  <c r="AB16" i="4"/>
  <c r="AC16" i="4" s="1"/>
  <c r="R10" i="4"/>
  <c r="R20" i="4"/>
  <c r="AG20" i="4"/>
  <c r="AG19" i="4"/>
  <c r="R19" i="4"/>
  <c r="AG26" i="4"/>
  <c r="R26" i="4"/>
  <c r="AB14" i="4"/>
  <c r="AC14" i="4" s="1"/>
  <c r="AB28" i="4"/>
  <c r="AC28" i="4" s="1"/>
  <c r="AG12" i="4"/>
  <c r="R12" i="4"/>
  <c r="R33" i="4"/>
  <c r="AG33" i="4"/>
  <c r="R5" i="4"/>
  <c r="AG5" i="4"/>
  <c r="R9" i="4"/>
  <c r="AG9" i="4"/>
  <c r="AG27" i="4"/>
  <c r="R27" i="4"/>
  <c r="AG31" i="4"/>
  <c r="R31" i="4"/>
  <c r="R24" i="4"/>
  <c r="AG24" i="4"/>
  <c r="AG34" i="4"/>
  <c r="R34" i="4"/>
  <c r="R41" i="4"/>
  <c r="AG41" i="4"/>
  <c r="R13" i="4"/>
  <c r="AG13" i="4"/>
  <c r="R29" i="4"/>
  <c r="AG29" i="4"/>
  <c r="R23" i="4"/>
  <c r="AG23" i="4"/>
  <c r="R15" i="4"/>
  <c r="AG15" i="4"/>
  <c r="AG39" i="4"/>
  <c r="R39" i="4"/>
  <c r="J43" i="4"/>
  <c r="R37" i="4"/>
  <c r="AG37" i="4"/>
  <c r="R35" i="4"/>
  <c r="AG35" i="4"/>
  <c r="AB8" i="4"/>
  <c r="AC8" i="4" s="1"/>
  <c r="Y43" i="4"/>
  <c r="AB18" i="4"/>
  <c r="AC18" i="4" s="1"/>
  <c r="R4" i="4"/>
  <c r="E43" i="4"/>
  <c r="R44" i="4" s="1"/>
  <c r="S16" i="4" s="1"/>
  <c r="AG4" i="4"/>
  <c r="AG7" i="4"/>
  <c r="R7" i="4"/>
  <c r="R40" i="4"/>
  <c r="AG40" i="4"/>
  <c r="R36" i="4"/>
  <c r="AG36" i="4"/>
  <c r="R32" i="4"/>
  <c r="AG32" i="4"/>
  <c r="AG11" i="4"/>
  <c r="R11" i="4"/>
  <c r="AG22" i="4"/>
  <c r="R22" i="4"/>
  <c r="AB6" i="4"/>
  <c r="AD4" i="2"/>
  <c r="AD5" i="2"/>
  <c r="AD43" i="2" s="1"/>
  <c r="AD6" i="2"/>
  <c r="AD10" i="2"/>
  <c r="AD14" i="2"/>
  <c r="AD18" i="2"/>
  <c r="AD22" i="2"/>
  <c r="AD26" i="2"/>
  <c r="AD30" i="2"/>
  <c r="AD34" i="2"/>
  <c r="AD38" i="2"/>
  <c r="AD42" i="2"/>
  <c r="AD41" i="2"/>
  <c r="AD37" i="2"/>
  <c r="AD33" i="2"/>
  <c r="AD29" i="2"/>
  <c r="AD25" i="2"/>
  <c r="AD21" i="2"/>
  <c r="AD17" i="2"/>
  <c r="AD13" i="2"/>
  <c r="AD9" i="2"/>
  <c r="AD40" i="2"/>
  <c r="AD36" i="2"/>
  <c r="AD32" i="2"/>
  <c r="AD28" i="2"/>
  <c r="AD24" i="2"/>
  <c r="AD20" i="2"/>
  <c r="AD16" i="2"/>
  <c r="AD12" i="2"/>
  <c r="AD8" i="2"/>
  <c r="AD39" i="2"/>
  <c r="AD35" i="2"/>
  <c r="AD31" i="2"/>
  <c r="AD27" i="2"/>
  <c r="AD23" i="2"/>
  <c r="AD19" i="2"/>
  <c r="AD15" i="2"/>
  <c r="AD11" i="2"/>
  <c r="AD7" i="2"/>
  <c r="X43" i="2"/>
  <c r="D43" i="2"/>
  <c r="E33" i="2" s="1"/>
  <c r="AD7" i="1"/>
  <c r="AE7" i="1" s="1"/>
  <c r="AF7" i="1" s="1"/>
  <c r="H22" i="1"/>
  <c r="H23" i="1" s="1"/>
  <c r="W7" i="1"/>
  <c r="S32" i="4" l="1"/>
  <c r="AB32" i="4"/>
  <c r="AC32" i="4" s="1"/>
  <c r="S40" i="4"/>
  <c r="AB40" i="4"/>
  <c r="AC40" i="4" s="1"/>
  <c r="S35" i="4"/>
  <c r="AB35" i="4"/>
  <c r="AC35" i="4" s="1"/>
  <c r="S39" i="4"/>
  <c r="AB39" i="4"/>
  <c r="AC39" i="4" s="1"/>
  <c r="AB34" i="4"/>
  <c r="AC34" i="4" s="1"/>
  <c r="S34" i="4"/>
  <c r="S27" i="4"/>
  <c r="AB27" i="4"/>
  <c r="AC27" i="4" s="1"/>
  <c r="S12" i="4"/>
  <c r="AB12" i="4"/>
  <c r="AC12" i="4" s="1"/>
  <c r="S42" i="4"/>
  <c r="S6" i="4"/>
  <c r="S11" i="4"/>
  <c r="AB11" i="4"/>
  <c r="AC11" i="4" s="1"/>
  <c r="S7" i="4"/>
  <c r="AB7" i="4"/>
  <c r="AC7" i="4" s="1"/>
  <c r="AB4" i="4"/>
  <c r="S4" i="4"/>
  <c r="S23" i="4"/>
  <c r="AB23" i="4"/>
  <c r="AC23" i="4" s="1"/>
  <c r="AB13" i="4"/>
  <c r="AC13" i="4" s="1"/>
  <c r="S13" i="4"/>
  <c r="AB5" i="4"/>
  <c r="AC5" i="4" s="1"/>
  <c r="S5" i="4"/>
  <c r="S38" i="4"/>
  <c r="AB26" i="4"/>
  <c r="AC26" i="4" s="1"/>
  <c r="S26" i="4"/>
  <c r="S21" i="4"/>
  <c r="S17" i="4"/>
  <c r="S36" i="4"/>
  <c r="AB36" i="4"/>
  <c r="AC36" i="4" s="1"/>
  <c r="S18" i="4"/>
  <c r="S8" i="4"/>
  <c r="AB37" i="4"/>
  <c r="AC37" i="4" s="1"/>
  <c r="S37" i="4"/>
  <c r="S31" i="4"/>
  <c r="AB31" i="4"/>
  <c r="AC31" i="4" s="1"/>
  <c r="S14" i="4"/>
  <c r="S20" i="4"/>
  <c r="AB20" i="4"/>
  <c r="AC20" i="4" s="1"/>
  <c r="S43" i="4"/>
  <c r="AB44" i="4"/>
  <c r="S22" i="4"/>
  <c r="AB22" i="4"/>
  <c r="AC22" i="4" s="1"/>
  <c r="AG44" i="4"/>
  <c r="AH22" i="4" s="1"/>
  <c r="AI22" i="4" s="1"/>
  <c r="AB15" i="4"/>
  <c r="AC15" i="4" s="1"/>
  <c r="S15" i="4"/>
  <c r="AB29" i="4"/>
  <c r="AC29" i="4" s="1"/>
  <c r="S29" i="4"/>
  <c r="AB41" i="4"/>
  <c r="AC41" i="4" s="1"/>
  <c r="S41" i="4"/>
  <c r="S24" i="4"/>
  <c r="AB24" i="4"/>
  <c r="AC24" i="4" s="1"/>
  <c r="AB9" i="4"/>
  <c r="AC9" i="4" s="1"/>
  <c r="S9" i="4"/>
  <c r="AB33" i="4"/>
  <c r="AC33" i="4" s="1"/>
  <c r="S33" i="4"/>
  <c r="S28" i="4"/>
  <c r="S19" i="4"/>
  <c r="AB19" i="4"/>
  <c r="AC19" i="4" s="1"/>
  <c r="S10" i="4"/>
  <c r="AB10" i="4"/>
  <c r="AC10" i="4" s="1"/>
  <c r="S30" i="4"/>
  <c r="S25" i="4"/>
  <c r="E17" i="2"/>
  <c r="E13" i="2"/>
  <c r="E10" i="2"/>
  <c r="E6" i="2"/>
  <c r="E37" i="2"/>
  <c r="E29" i="2"/>
  <c r="E7" i="2"/>
  <c r="E18" i="2"/>
  <c r="E22" i="2"/>
  <c r="E26" i="2"/>
  <c r="E30" i="2"/>
  <c r="E34" i="2"/>
  <c r="E38" i="2"/>
  <c r="E42" i="2"/>
  <c r="E19" i="2"/>
  <c r="E23" i="2"/>
  <c r="E27" i="2"/>
  <c r="E31" i="2"/>
  <c r="E35" i="2"/>
  <c r="E39" i="2"/>
  <c r="E8" i="2"/>
  <c r="E12" i="2"/>
  <c r="E16" i="2"/>
  <c r="E20" i="2"/>
  <c r="E24" i="2"/>
  <c r="E28" i="2"/>
  <c r="E32" i="2"/>
  <c r="E36" i="2"/>
  <c r="E40" i="2"/>
  <c r="E4" i="2"/>
  <c r="E15" i="2"/>
  <c r="E14" i="2"/>
  <c r="E41" i="2"/>
  <c r="E9" i="2"/>
  <c r="E25" i="2"/>
  <c r="E5" i="2"/>
  <c r="E21" i="2"/>
  <c r="E11" i="2"/>
  <c r="D44" i="1"/>
  <c r="H7" i="1"/>
  <c r="AC44" i="4" l="1"/>
  <c r="AH7" i="4"/>
  <c r="AI7" i="4" s="1"/>
  <c r="AH36" i="4"/>
  <c r="AI36" i="4" s="1"/>
  <c r="AH31" i="4"/>
  <c r="AI31" i="4" s="1"/>
  <c r="AH24" i="4"/>
  <c r="AI24" i="4" s="1"/>
  <c r="AH27" i="4"/>
  <c r="AI27" i="4" s="1"/>
  <c r="AH10" i="4"/>
  <c r="AI10" i="4" s="1"/>
  <c r="AH35" i="4"/>
  <c r="AI35" i="4" s="1"/>
  <c r="AH32" i="4"/>
  <c r="AI32" i="4" s="1"/>
  <c r="AH33" i="4"/>
  <c r="AI33" i="4" s="1"/>
  <c r="AH29" i="4"/>
  <c r="AI29" i="4" s="1"/>
  <c r="AH20" i="4"/>
  <c r="AI20" i="4" s="1"/>
  <c r="AH12" i="4"/>
  <c r="AI12" i="4" s="1"/>
  <c r="AH34" i="4"/>
  <c r="AI34" i="4" s="1"/>
  <c r="AH19" i="4"/>
  <c r="AI19" i="4" s="1"/>
  <c r="AH13" i="4"/>
  <c r="AI13" i="4" s="1"/>
  <c r="AH40" i="4"/>
  <c r="AI40" i="4" s="1"/>
  <c r="AH5" i="4"/>
  <c r="AI5" i="4" s="1"/>
  <c r="AH4" i="4"/>
  <c r="AI4" i="4" s="1"/>
  <c r="AH15" i="4"/>
  <c r="AI15" i="4" s="1"/>
  <c r="AH11" i="4"/>
  <c r="AI11" i="4" s="1"/>
  <c r="AH37" i="4"/>
  <c r="AI37" i="4" s="1"/>
  <c r="AH43" i="4"/>
  <c r="AH28" i="4"/>
  <c r="AI28" i="4" s="1"/>
  <c r="AH42" i="4"/>
  <c r="AI42" i="4" s="1"/>
  <c r="AH38" i="4"/>
  <c r="AI38" i="4" s="1"/>
  <c r="AH30" i="4"/>
  <c r="AI30" i="4" s="1"/>
  <c r="AH17" i="4"/>
  <c r="AI17" i="4" s="1"/>
  <c r="AH8" i="4"/>
  <c r="AI8" i="4" s="1"/>
  <c r="AH14" i="4"/>
  <c r="AI14" i="4" s="1"/>
  <c r="AH21" i="4"/>
  <c r="AI21" i="4" s="1"/>
  <c r="AH16" i="4"/>
  <c r="AI16" i="4" s="1"/>
  <c r="AH6" i="4"/>
  <c r="AI6" i="4" s="1"/>
  <c r="AH25" i="4"/>
  <c r="AI25" i="4" s="1"/>
  <c r="AH18" i="4"/>
  <c r="AI18" i="4" s="1"/>
  <c r="AH26" i="4"/>
  <c r="AI26" i="4" s="1"/>
  <c r="AH9" i="4"/>
  <c r="AI9" i="4" s="1"/>
  <c r="AH41" i="4"/>
  <c r="AI41" i="4" s="1"/>
  <c r="AH39" i="4"/>
  <c r="AI39" i="4" s="1"/>
  <c r="AH23" i="4"/>
  <c r="AI23" i="4" s="1"/>
  <c r="AD7" i="4"/>
  <c r="D10" i="1"/>
  <c r="O10" i="1" s="1"/>
  <c r="D17" i="1"/>
  <c r="O17" i="1" s="1"/>
  <c r="H4" i="1"/>
  <c r="H3" i="1"/>
  <c r="L10" i="1"/>
  <c r="O44" i="1" s="1"/>
  <c r="H5" i="1"/>
  <c r="H6" i="1"/>
  <c r="D4" i="1"/>
  <c r="O4" i="1" s="1"/>
  <c r="D5" i="1"/>
  <c r="D6" i="1"/>
  <c r="O6" i="1" s="1"/>
  <c r="D7" i="1"/>
  <c r="D8" i="1"/>
  <c r="O8" i="1" s="1"/>
  <c r="D9" i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8" i="1"/>
  <c r="O18" i="1" s="1"/>
  <c r="D19" i="1"/>
  <c r="O19" i="1" s="1"/>
  <c r="D20" i="1"/>
  <c r="O20" i="1" s="1"/>
  <c r="D21" i="1"/>
  <c r="O21" i="1" s="1"/>
  <c r="D22" i="1"/>
  <c r="O22" i="1" s="1"/>
  <c r="D23" i="1"/>
  <c r="O23" i="1" s="1"/>
  <c r="D24" i="1"/>
  <c r="O24" i="1" s="1"/>
  <c r="D25" i="1"/>
  <c r="O25" i="1" s="1"/>
  <c r="D26" i="1"/>
  <c r="O26" i="1" s="1"/>
  <c r="D27" i="1"/>
  <c r="O27" i="1" s="1"/>
  <c r="D28" i="1"/>
  <c r="D29" i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O36" i="1" s="1"/>
  <c r="D37" i="1"/>
  <c r="O37" i="1" s="1"/>
  <c r="D38" i="1"/>
  <c r="O38" i="1" s="1"/>
  <c r="D39" i="1"/>
  <c r="O39" i="1" s="1"/>
  <c r="D40" i="1"/>
  <c r="O40" i="1" s="1"/>
  <c r="D41" i="1"/>
  <c r="O41" i="1" s="1"/>
  <c r="D3" i="1"/>
  <c r="O3" i="1" s="1"/>
  <c r="AD6" i="4" l="1"/>
  <c r="B48" i="4"/>
  <c r="B51" i="4" s="1"/>
  <c r="E48" i="4" s="1"/>
  <c r="F49" i="4" s="1"/>
  <c r="AD4" i="4"/>
  <c r="AD42" i="4"/>
  <c r="AD30" i="4"/>
  <c r="AD14" i="4"/>
  <c r="AD21" i="4"/>
  <c r="AD38" i="4"/>
  <c r="AD25" i="4"/>
  <c r="AD17" i="4"/>
  <c r="AD8" i="4"/>
  <c r="AD16" i="4"/>
  <c r="AD28" i="4"/>
  <c r="AD18" i="4"/>
  <c r="AD36" i="4"/>
  <c r="AD9" i="4"/>
  <c r="AD23" i="4"/>
  <c r="AD20" i="4"/>
  <c r="AD40" i="4"/>
  <c r="AD26" i="4"/>
  <c r="AD12" i="4"/>
  <c r="AD37" i="4"/>
  <c r="AD19" i="4"/>
  <c r="AD27" i="4"/>
  <c r="AD22" i="4"/>
  <c r="AD34" i="4"/>
  <c r="AD39" i="4"/>
  <c r="AD13" i="4"/>
  <c r="AD24" i="4"/>
  <c r="AD11" i="4"/>
  <c r="AJ14" i="4"/>
  <c r="AD15" i="4"/>
  <c r="AD32" i="4"/>
  <c r="AD29" i="4"/>
  <c r="AD5" i="4"/>
  <c r="AD31" i="4"/>
  <c r="AD33" i="4"/>
  <c r="AJ42" i="4"/>
  <c r="AD41" i="4"/>
  <c r="AD35" i="4"/>
  <c r="AI43" i="4"/>
  <c r="AJ26" i="4" s="1"/>
  <c r="AD10" i="4"/>
  <c r="O28" i="1"/>
  <c r="O5" i="1"/>
  <c r="P5" i="1" s="1"/>
  <c r="L3" i="1"/>
  <c r="L4" i="1"/>
  <c r="O7" i="1" s="1"/>
  <c r="L5" i="1"/>
  <c r="O9" i="1" s="1"/>
  <c r="L6" i="1"/>
  <c r="O29" i="1" s="1"/>
  <c r="AJ39" i="4" l="1"/>
  <c r="AJ21" i="4"/>
  <c r="AJ43" i="4"/>
  <c r="AJ15" i="4"/>
  <c r="AJ19" i="4"/>
  <c r="AJ24" i="4"/>
  <c r="AJ34" i="4"/>
  <c r="AJ10" i="4"/>
  <c r="AJ11" i="4"/>
  <c r="AJ5" i="4"/>
  <c r="AJ4" i="4"/>
  <c r="AJ7" i="4"/>
  <c r="AJ36" i="4"/>
  <c r="AJ29" i="4"/>
  <c r="AJ32" i="4"/>
  <c r="AJ27" i="4"/>
  <c r="AJ20" i="4"/>
  <c r="AJ35" i="4"/>
  <c r="AJ37" i="4"/>
  <c r="AJ33" i="4"/>
  <c r="AJ12" i="4"/>
  <c r="AJ13" i="4"/>
  <c r="AJ31" i="4"/>
  <c r="AJ40" i="4"/>
  <c r="AJ22" i="4"/>
  <c r="AJ8" i="4"/>
  <c r="AJ25" i="4"/>
  <c r="AJ18" i="4"/>
  <c r="AJ28" i="4"/>
  <c r="AJ6" i="4"/>
  <c r="AJ41" i="4"/>
  <c r="AJ17" i="4"/>
  <c r="AJ23" i="4"/>
  <c r="AD43" i="4"/>
  <c r="AJ9" i="4"/>
  <c r="AJ38" i="4"/>
  <c r="AJ30" i="4"/>
  <c r="AJ16" i="4"/>
  <c r="E49" i="4"/>
  <c r="O45" i="1"/>
  <c r="P32" i="1"/>
  <c r="P4" i="1"/>
  <c r="P14" i="1"/>
  <c r="P13" i="1"/>
  <c r="P40" i="1"/>
  <c r="P22" i="1"/>
  <c r="P23" i="1"/>
  <c r="P16" i="1"/>
  <c r="P30" i="1"/>
  <c r="P31" i="1"/>
  <c r="P20" i="1"/>
  <c r="P25" i="1"/>
  <c r="P38" i="1"/>
  <c r="P39" i="1"/>
  <c r="P29" i="1"/>
  <c r="P9" i="1"/>
  <c r="P10" i="1"/>
  <c r="P15" i="1"/>
  <c r="P6" i="1"/>
  <c r="P24" i="1"/>
  <c r="P36" i="1"/>
  <c r="P12" i="1"/>
  <c r="P21" i="1"/>
  <c r="P33" i="1"/>
  <c r="P41" i="1"/>
  <c r="P18" i="1"/>
  <c r="P26" i="1"/>
  <c r="P34" i="1"/>
  <c r="P19" i="1"/>
  <c r="P27" i="1"/>
  <c r="P35" i="1"/>
  <c r="P8" i="1"/>
  <c r="P3" i="1"/>
  <c r="P7" i="1"/>
  <c r="P28" i="1"/>
  <c r="P17" i="1"/>
  <c r="X7" i="1"/>
  <c r="P11" i="1"/>
  <c r="P37" i="1"/>
  <c r="E51" i="4" l="1"/>
  <c r="S12" i="1"/>
  <c r="V12" i="1" s="1"/>
  <c r="S6" i="1"/>
  <c r="V6" i="1" s="1"/>
  <c r="S11" i="1"/>
  <c r="V11" i="1" s="1"/>
  <c r="P42" i="1"/>
  <c r="S31" i="1"/>
  <c r="V31" i="1" s="1"/>
  <c r="S26" i="1"/>
  <c r="V26" i="1" s="1"/>
  <c r="S4" i="1"/>
  <c r="V4" i="1" s="1"/>
  <c r="S30" i="1"/>
  <c r="V30" i="1" s="1"/>
  <c r="S25" i="1"/>
  <c r="V25" i="1" s="1"/>
  <c r="S8" i="1"/>
  <c r="V8" i="1" s="1"/>
  <c r="S28" i="1"/>
  <c r="V28" i="1" s="1"/>
  <c r="S32" i="1"/>
  <c r="V32" i="1" s="1"/>
  <c r="S23" i="1"/>
  <c r="V23" i="1" s="1"/>
  <c r="S36" i="1"/>
  <c r="V36" i="1" s="1"/>
  <c r="S19" i="1"/>
  <c r="V19" i="1" s="1"/>
  <c r="S21" i="1"/>
  <c r="V21" i="1" s="1"/>
  <c r="S34" i="1"/>
  <c r="V34" i="1" s="1"/>
  <c r="S29" i="1"/>
  <c r="V29" i="1" s="1"/>
  <c r="S22" i="1"/>
  <c r="V22" i="1" s="1"/>
  <c r="S13" i="1"/>
  <c r="V13" i="1" s="1"/>
  <c r="S5" i="1"/>
  <c r="V5" i="1" s="1"/>
  <c r="S33" i="1"/>
  <c r="V33" i="1" s="1"/>
  <c r="S24" i="1"/>
  <c r="V24" i="1" s="1"/>
  <c r="S17" i="1"/>
  <c r="V17" i="1" s="1"/>
  <c r="S35" i="1"/>
  <c r="V35" i="1" s="1"/>
  <c r="S27" i="1"/>
  <c r="V27" i="1" s="1"/>
  <c r="S16" i="1"/>
  <c r="V16" i="1" s="1"/>
  <c r="S18" i="1"/>
  <c r="V18" i="1" s="1"/>
  <c r="S10" i="1"/>
  <c r="V10" i="1" s="1"/>
  <c r="S14" i="1"/>
  <c r="V14" i="1" s="1"/>
  <c r="S7" i="1" l="1"/>
  <c r="V7" i="1" s="1"/>
  <c r="Q42" i="1"/>
  <c r="S20" i="1"/>
  <c r="V20" i="1" s="1"/>
  <c r="S42" i="1" l="1"/>
</calcChain>
</file>

<file path=xl/sharedStrings.xml><?xml version="1.0" encoding="utf-8"?>
<sst xmlns="http://schemas.openxmlformats.org/spreadsheetml/2006/main" count="898" uniqueCount="119">
  <si>
    <t>Компонент</t>
  </si>
  <si>
    <t>Содержание, мас. %</t>
  </si>
  <si>
    <t>Бутен-1</t>
  </si>
  <si>
    <t>Бутен-2</t>
  </si>
  <si>
    <t>Изобутен</t>
  </si>
  <si>
    <t>Н(+)</t>
  </si>
  <si>
    <t>Изобутан</t>
  </si>
  <si>
    <t>iC4H9(+)</t>
  </si>
  <si>
    <t>nC4H10</t>
  </si>
  <si>
    <t>TMC5(+)</t>
  </si>
  <si>
    <t>224TMC5</t>
  </si>
  <si>
    <t>233TMC5</t>
  </si>
  <si>
    <t>234TMC5</t>
  </si>
  <si>
    <t>ДMC6(+)</t>
  </si>
  <si>
    <t>25ДMC6</t>
  </si>
  <si>
    <t>24ДMC6</t>
  </si>
  <si>
    <t>23ДMC6</t>
  </si>
  <si>
    <t>C3H6</t>
  </si>
  <si>
    <t>24ДMC5</t>
  </si>
  <si>
    <t>223TMC4</t>
  </si>
  <si>
    <t>2MC6</t>
  </si>
  <si>
    <t>23ДMC5</t>
  </si>
  <si>
    <t>3MC6</t>
  </si>
  <si>
    <t>I7</t>
  </si>
  <si>
    <t>I8</t>
  </si>
  <si>
    <t>C5H10</t>
  </si>
  <si>
    <t>I9</t>
  </si>
  <si>
    <t>C3H8</t>
  </si>
  <si>
    <t>iC5H12</t>
  </si>
  <si>
    <t>23ДMC4</t>
  </si>
  <si>
    <t>22ДMC4</t>
  </si>
  <si>
    <t>2MC5</t>
  </si>
  <si>
    <t>3MC5</t>
  </si>
  <si>
    <t>iC12H25(+)</t>
  </si>
  <si>
    <t>iC12H26</t>
  </si>
  <si>
    <t>I10</t>
  </si>
  <si>
    <t>I11</t>
  </si>
  <si>
    <t>C2H6</t>
  </si>
  <si>
    <t>HSO4</t>
  </si>
  <si>
    <t>H2SO4</t>
  </si>
  <si>
    <t>Polymer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</si>
  <si>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</si>
  <si>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Плотность смеси, кг/м3</t>
  </si>
  <si>
    <t>Расход, м3/ч</t>
  </si>
  <si>
    <t>Массовый расход, кг/ч</t>
  </si>
  <si>
    <t xml:space="preserve"> товар.алкилат</t>
  </si>
  <si>
    <t>масса i-компонента,кг</t>
  </si>
  <si>
    <t>Вверх дебутанизатора</t>
  </si>
  <si>
    <t>Вверх деизобутанизатора</t>
  </si>
  <si>
    <t>пропан</t>
  </si>
  <si>
    <t>изобутан</t>
  </si>
  <si>
    <t>н-бутан</t>
  </si>
  <si>
    <t>изопентан</t>
  </si>
  <si>
    <t>Расход,м3/ч</t>
  </si>
  <si>
    <t>Плотность(при условиях отбора), м3/ч</t>
  </si>
  <si>
    <t>Сырой алкилат(питание деизобутанизатора на 52 тар)</t>
  </si>
  <si>
    <t>Подпиточный и-С4</t>
  </si>
  <si>
    <t>Вход</t>
  </si>
  <si>
    <t>Выход</t>
  </si>
  <si>
    <t>Де-изобут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</si>
  <si>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</si>
  <si>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</si>
  <si>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</si>
  <si>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</si>
  <si>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</si>
  <si>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</si>
  <si>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</si>
  <si>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</si>
  <si>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</si>
  <si>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</si>
  <si>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</si>
  <si>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</si>
  <si>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</si>
  <si>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</si>
  <si>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</si>
  <si>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</si>
  <si>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</si>
  <si>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</si>
  <si>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</si>
  <si>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223-MC4</t>
  </si>
  <si>
    <t>2-MC6</t>
  </si>
  <si>
    <t>23-MC5</t>
  </si>
  <si>
    <t>24-MC5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</si>
  <si>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</si>
  <si>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</si>
  <si>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</si>
  <si>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</si>
  <si>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</si>
  <si>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</si>
  <si>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</si>
  <si>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</si>
  <si>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</si>
  <si>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</si>
  <si>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</si>
  <si>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C6+</t>
  </si>
  <si>
    <t>C3</t>
  </si>
  <si>
    <t>н-C4</t>
  </si>
  <si>
    <t>и-С4=</t>
  </si>
  <si>
    <t>об. %</t>
  </si>
  <si>
    <t>Товарный алкилат</t>
  </si>
  <si>
    <t>Сумма</t>
  </si>
  <si>
    <t>цирк. И-С4</t>
  </si>
  <si>
    <t>н-С4</t>
  </si>
  <si>
    <t>об %</t>
  </si>
  <si>
    <t>м3/ч</t>
  </si>
  <si>
    <t>под. и-С4</t>
  </si>
  <si>
    <t>Сырой алкилат</t>
  </si>
  <si>
    <t>Под. и-С4</t>
  </si>
  <si>
    <t>Итого</t>
  </si>
  <si>
    <t>Поток</t>
  </si>
  <si>
    <t>мас. %</t>
  </si>
  <si>
    <t>С6+</t>
  </si>
  <si>
    <t>Пропилен</t>
  </si>
  <si>
    <t>Пропан</t>
  </si>
  <si>
    <t>Этан</t>
  </si>
  <si>
    <t>Метан</t>
  </si>
  <si>
    <t>н-Бутан</t>
  </si>
  <si>
    <t>Изопентан</t>
  </si>
  <si>
    <t>н-Пентан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</si>
</sst>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perscript"/>
      <sz val="11"/>
      <color indexed="8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1" xfId="0" applyNumberFormat="1" applyBorder="1"/>
    <xf numFmtId="164" fontId="0" fillId="0" borderId="10" xfId="0" applyNumberForma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Border="1"/>
    <xf numFmtId="0" fontId="1" fillId="0" borderId="1" xfId="0" applyFont="1" applyFill="1" applyBorder="1"/>
    <xf numFmtId="0" fontId="1" fillId="0" borderId="7" xfId="0" applyFont="1" applyBorder="1"/>
    <xf numFmtId="2" fontId="3" fillId="0" borderId="0" xfId="0" applyNumberFormat="1" applyFont="1"/>
    <xf numFmtId="165" fontId="0" fillId="0" borderId="11" xfId="0" applyNumberFormat="1" applyFill="1" applyBorder="1"/>
    <xf numFmtId="165" fontId="0" fillId="0" borderId="10" xfId="0" applyNumberFormat="1" applyFill="1" applyBorder="1"/>
    <xf numFmtId="165" fontId="3" fillId="0" borderId="0" xfId="0" applyNumberFormat="1" applyFont="1"/>
    <xf numFmtId="0" fontId="3" fillId="0" borderId="5" xfId="0" applyFont="1" applyBorder="1"/>
    <xf numFmtId="0" fontId="3" fillId="0" borderId="10" xfId="0" applyFont="1" applyBorder="1"/>
    <xf numFmtId="0" fontId="3" fillId="0" borderId="6" xfId="0" applyFont="1" applyBorder="1"/>
    <xf numFmtId="0" fontId="3" fillId="0" borderId="0" xfId="0" applyFont="1"/>
    <xf numFmtId="2" fontId="3" fillId="0" borderId="0" xfId="0" applyNumberFormat="1" applyFont="1" applyFill="1" applyBorder="1"/>
    <xf numFmtId="165" fontId="5" fillId="0" borderId="0" xfId="0" applyNumberFormat="1" applyFont="1"/>
    <xf numFmtId="0" fontId="0" fillId="0" borderId="12" xfId="0" applyBorder="1"/>
    <xf numFmtId="2" fontId="0" fillId="0" borderId="12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/>
    <xf numFmtId="2" fontId="4" fillId="0" borderId="12" xfId="0" applyNumberFormat="1" applyFont="1" applyBorder="1"/>
    <xf numFmtId="0" fontId="0" fillId="2" borderId="12" xfId="0" applyFill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Fill="1" applyBorder="1"/>
    <xf numFmtId="2" fontId="3" fillId="0" borderId="12" xfId="0" applyNumberFormat="1" applyFont="1" applyBorder="1"/>
    <xf numFmtId="0" fontId="0" fillId="0" borderId="14" xfId="0" applyBorder="1" applyAlignment="1"/>
    <xf numFmtId="0" fontId="0" fillId="0" borderId="15" xfId="0" applyBorder="1" applyAlignment="1"/>
    <xf numFmtId="166" fontId="3" fillId="0" borderId="12" xfId="0" applyNumberFormat="1" applyFont="1" applyBorder="1"/>
    <xf numFmtId="166" fontId="0" fillId="0" borderId="0" xfId="0" applyNumberFormat="1"/>
    <xf numFmtId="166" fontId="0" fillId="0" borderId="16" xfId="0" applyNumberFormat="1" applyFill="1" applyBorder="1"/>
    <xf numFmtId="0" fontId="4" fillId="0" borderId="12" xfId="0" applyFont="1" applyBorder="1" applyAlignment="1">
      <alignment horizontal="center" vertical="center"/>
    </xf>
    <xf numFmtId="0" fontId="3" fillId="2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L1" zoomScale="90" zoomScaleNormal="90" workbookViewId="0">
      <selection activeCell="AE6" sqref="AE6"/>
    </sheetView>
  </sheetViews>
  <sheetFormatPr defaultRowHeight="15" x14ac:dyDescent="0.25"/>
  <cols>
    <col min="1" max="1" width="20.7109375" bestFit="1" customWidth="1"/>
    <col min="2" max="2" width="20" bestFit="1" customWidth="1"/>
    <col min="3" max="3" width="21.42578125" bestFit="1" customWidth="1"/>
    <col min="4" max="4" width="22.85546875" bestFit="1" customWidth="1"/>
    <col min="6" max="6" width="18.28515625" bestFit="1" customWidth="1"/>
    <col min="7" max="7" width="40.7109375" bestFit="1" customWidth="1"/>
    <col min="8" max="8" width="22.85546875" bestFit="1" customWidth="1"/>
    <col min="10" max="10" width="12.28515625" bestFit="1" customWidth="1"/>
    <col min="11" max="11" width="34.5703125" bestFit="1" customWidth="1"/>
    <col min="12" max="12" width="22.85546875" bestFit="1" customWidth="1"/>
    <col min="14" max="14" width="40.28515625" bestFit="1" customWidth="1"/>
    <col min="15" max="15" width="23.85546875" bestFit="1" customWidth="1"/>
    <col min="16" max="16" width="20" bestFit="1" customWidth="1"/>
    <col min="17" max="17" width="9.28515625" bestFit="1" customWidth="1"/>
    <col min="18" max="18" width="10.140625" bestFit="1" customWidth="1"/>
    <col min="26" max="26" width="10.42578125" bestFit="1" customWidth="1"/>
  </cols>
  <sheetData>
    <row r="1" spans="1:32" ht="15.75" thickBot="1" x14ac:dyDescent="0.3">
      <c r="A1" s="44" t="s">
        <v>45</v>
      </c>
      <c r="B1" s="45"/>
      <c r="C1" s="45"/>
      <c r="D1" s="46"/>
      <c r="F1" s="47" t="s">
        <v>48</v>
      </c>
      <c r="G1" s="48"/>
      <c r="H1" s="49"/>
      <c r="J1" s="47" t="s">
        <v>47</v>
      </c>
      <c r="K1" s="48"/>
      <c r="L1" s="49"/>
      <c r="N1" s="44" t="s">
        <v>55</v>
      </c>
      <c r="O1" s="45"/>
      <c r="P1" s="46"/>
    </row>
    <row r="2" spans="1:32" ht="18" thickBot="1" x14ac:dyDescent="0.3">
      <c r="A2" s="8" t="s">
        <v>0</v>
      </c>
      <c r="B2" s="11" t="s">
        <v>1</v>
      </c>
      <c r="C2" s="9" t="s">
        <v>41</v>
      </c>
      <c r="D2" s="10" t="s">
        <v>46</v>
      </c>
      <c r="F2" s="11" t="s">
        <v>0</v>
      </c>
      <c r="G2" s="11" t="s">
        <v>1</v>
      </c>
      <c r="H2" s="11" t="s">
        <v>46</v>
      </c>
      <c r="J2" s="11" t="s">
        <v>0</v>
      </c>
      <c r="K2" s="11" t="s">
        <v>1</v>
      </c>
      <c r="L2" s="11" t="s">
        <v>46</v>
      </c>
      <c r="N2" s="11" t="s">
        <v>0</v>
      </c>
      <c r="O2" s="15" t="s">
        <v>46</v>
      </c>
      <c r="P2" s="14" t="s">
        <v>1</v>
      </c>
    </row>
    <row r="3" spans="1:32" x14ac:dyDescent="0.25">
      <c r="A3" t="s">
        <v>2</v>
      </c>
      <c r="B3">
        <v>0</v>
      </c>
      <c r="C3" s="2">
        <v>593.78900146484398</v>
      </c>
      <c r="D3" s="1">
        <f>$D$44*B3/100</f>
        <v>0</v>
      </c>
      <c r="F3" t="s">
        <v>49</v>
      </c>
      <c r="G3">
        <v>2.48</v>
      </c>
      <c r="H3" s="1">
        <f>G3*$H$9/100</f>
        <v>1805.2243500082291</v>
      </c>
      <c r="J3" s="23" t="s">
        <v>67</v>
      </c>
      <c r="K3" s="23">
        <v>0.01</v>
      </c>
      <c r="L3" s="16">
        <f>K3*$L$10/100</f>
        <v>0.19405381997923793</v>
      </c>
      <c r="N3" t="s">
        <v>2</v>
      </c>
      <c r="O3" s="1">
        <f>D3</f>
        <v>0</v>
      </c>
      <c r="P3" s="17">
        <f t="shared" ref="P3:P41" si="0">O3*100/$O$44</f>
        <v>0</v>
      </c>
      <c r="Q3" s="25">
        <v>0</v>
      </c>
      <c r="R3" s="25" t="s">
        <v>60</v>
      </c>
      <c r="S3" s="19">
        <v>0</v>
      </c>
      <c r="T3" s="19">
        <v>0</v>
      </c>
      <c r="U3" s="19">
        <f>T3*100</f>
        <v>0</v>
      </c>
      <c r="V3" s="19">
        <f>S3-U3</f>
        <v>0</v>
      </c>
    </row>
    <row r="4" spans="1:32" x14ac:dyDescent="0.25">
      <c r="A4" t="s">
        <v>3</v>
      </c>
      <c r="B4">
        <v>0</v>
      </c>
      <c r="C4" s="2">
        <v>625.95300292968795</v>
      </c>
      <c r="D4" s="1">
        <f t="shared" ref="D4:D41" si="1">$D$44*B4/100</f>
        <v>0</v>
      </c>
      <c r="F4" t="s">
        <v>50</v>
      </c>
      <c r="G4">
        <v>81.489999999999995</v>
      </c>
      <c r="H4" s="1">
        <f>G4*$H$9/100</f>
        <v>59317.633984746208</v>
      </c>
      <c r="J4" t="s">
        <v>50</v>
      </c>
      <c r="K4">
        <v>0.14000000000000001</v>
      </c>
      <c r="L4" s="1">
        <f>K4*$L$10/100</f>
        <v>2.7167534797093311</v>
      </c>
      <c r="N4" t="s">
        <v>3</v>
      </c>
      <c r="O4" s="1">
        <f>D4</f>
        <v>0</v>
      </c>
      <c r="P4" s="17">
        <f t="shared" si="0"/>
        <v>0</v>
      </c>
      <c r="Q4" s="25">
        <v>0</v>
      </c>
      <c r="R4" s="25" t="s">
        <v>61</v>
      </c>
      <c r="S4" s="19">
        <f>Q38</f>
        <v>0</v>
      </c>
      <c r="T4" s="19">
        <v>0</v>
      </c>
      <c r="U4" s="19">
        <f t="shared" ref="U4:U36" si="2">T4*100</f>
        <v>0</v>
      </c>
      <c r="V4" s="19">
        <f t="shared" ref="V4:V36" si="3">S4-U4</f>
        <v>0</v>
      </c>
    </row>
    <row r="5" spans="1:32" x14ac:dyDescent="0.25">
      <c r="A5" t="s">
        <v>4</v>
      </c>
      <c r="B5">
        <v>0</v>
      </c>
      <c r="C5" s="2">
        <v>592.79302978515602</v>
      </c>
      <c r="D5" s="1">
        <f t="shared" si="1"/>
        <v>0</v>
      </c>
      <c r="F5" t="s">
        <v>51</v>
      </c>
      <c r="G5">
        <v>15.22</v>
      </c>
      <c r="H5" s="1">
        <f t="shared" ref="H5:H6" si="4">G5*$H$9/100</f>
        <v>11078.83653513115</v>
      </c>
      <c r="J5" t="s">
        <v>51</v>
      </c>
      <c r="K5">
        <v>99.83</v>
      </c>
      <c r="L5" s="1">
        <f>K5*$L$10/100</f>
        <v>1937.239284852732</v>
      </c>
      <c r="N5" t="s">
        <v>4</v>
      </c>
      <c r="O5" s="1">
        <f>D5+L3</f>
        <v>0.19405381997923793</v>
      </c>
      <c r="P5" s="17">
        <f t="shared" si="0"/>
        <v>1.7294210751016395E-4</v>
      </c>
      <c r="Q5" s="25">
        <v>4.3831112240560934E-4</v>
      </c>
      <c r="R5" s="25" t="s">
        <v>62</v>
      </c>
      <c r="S5" s="19">
        <f>Q18</f>
        <v>0</v>
      </c>
      <c r="T5" s="19">
        <v>0</v>
      </c>
      <c r="U5" s="19">
        <f t="shared" si="2"/>
        <v>0</v>
      </c>
      <c r="V5" s="19">
        <f t="shared" si="3"/>
        <v>0</v>
      </c>
      <c r="AA5" t="s">
        <v>57</v>
      </c>
      <c r="AB5" t="s">
        <v>58</v>
      </c>
    </row>
    <row r="6" spans="1:32" ht="15.75" thickBot="1" x14ac:dyDescent="0.3">
      <c r="A6" t="s">
        <v>5</v>
      </c>
      <c r="B6">
        <v>0</v>
      </c>
      <c r="C6" s="2">
        <v>70.811000000000007</v>
      </c>
      <c r="D6" s="1">
        <f t="shared" si="1"/>
        <v>0</v>
      </c>
      <c r="F6" t="s">
        <v>52</v>
      </c>
      <c r="G6">
        <v>0.78</v>
      </c>
      <c r="H6" s="1">
        <f t="shared" si="4"/>
        <v>567.77217459936242</v>
      </c>
      <c r="J6" t="s">
        <v>52</v>
      </c>
      <c r="K6" s="23">
        <v>0.02</v>
      </c>
      <c r="L6" s="1">
        <f>K6*$L$10/100</f>
        <v>0.38810763995847586</v>
      </c>
      <c r="N6" t="s">
        <v>5</v>
      </c>
      <c r="O6" s="1">
        <f>D6</f>
        <v>0</v>
      </c>
      <c r="P6" s="17">
        <f t="shared" si="0"/>
        <v>0</v>
      </c>
      <c r="Q6" s="19">
        <v>0</v>
      </c>
      <c r="R6" s="25" t="s">
        <v>63</v>
      </c>
      <c r="S6" s="19">
        <f>Q28</f>
        <v>0</v>
      </c>
      <c r="T6" s="19">
        <v>1.09421582685598E-18</v>
      </c>
      <c r="U6" s="19">
        <f t="shared" si="2"/>
        <v>1.09421582685598E-16</v>
      </c>
      <c r="V6" s="19">
        <f t="shared" si="3"/>
        <v>-1.09421582685598E-16</v>
      </c>
      <c r="Z6" t="s">
        <v>59</v>
      </c>
      <c r="AA6">
        <v>186.86</v>
      </c>
      <c r="AB6">
        <v>135.25</v>
      </c>
      <c r="AD6">
        <f>AB6/$AC$7</f>
        <v>0.68899643402954658</v>
      </c>
      <c r="AE6">
        <f>ROUND(AD6*$AA$6,2)</f>
        <v>128.75</v>
      </c>
      <c r="AF6">
        <f>AE6+1.78</f>
        <v>130.53</v>
      </c>
    </row>
    <row r="7" spans="1:32" ht="15.75" thickBot="1" x14ac:dyDescent="0.3">
      <c r="A7" t="s">
        <v>6</v>
      </c>
      <c r="B7">
        <v>0</v>
      </c>
      <c r="C7" s="2">
        <v>561.96600341796898</v>
      </c>
      <c r="D7" s="1">
        <f t="shared" si="1"/>
        <v>0</v>
      </c>
      <c r="F7" s="23" t="s">
        <v>94</v>
      </c>
      <c r="G7" s="23">
        <v>0.03</v>
      </c>
      <c r="H7" s="24">
        <f>G7*$H$9/100</f>
        <v>21.837391330744708</v>
      </c>
      <c r="N7" s="13" t="s">
        <v>6</v>
      </c>
      <c r="O7" s="1">
        <f>D7+H4+L4</f>
        <v>59320.350738225919</v>
      </c>
      <c r="P7" s="17">
        <f t="shared" si="0"/>
        <v>52.866707164066767</v>
      </c>
      <c r="Q7" s="25">
        <v>6.1363557136785299E-3</v>
      </c>
      <c r="R7" s="25" t="s">
        <v>64</v>
      </c>
      <c r="S7" s="19">
        <f>Q3</f>
        <v>0</v>
      </c>
      <c r="T7" s="19">
        <v>0</v>
      </c>
      <c r="U7" s="19">
        <f t="shared" si="2"/>
        <v>0</v>
      </c>
      <c r="V7" s="19">
        <f t="shared" si="3"/>
        <v>0</v>
      </c>
      <c r="W7">
        <f>81.9*71361/100</f>
        <v>58444.659000000007</v>
      </c>
      <c r="X7">
        <f>H4/(O7+G14*H19/100)*100</f>
        <v>91.208186835560653</v>
      </c>
      <c r="AB7">
        <v>61.05</v>
      </c>
      <c r="AC7">
        <f>SUM(AB6:AB7)</f>
        <v>196.3</v>
      </c>
      <c r="AD7">
        <f>AB7/$AC$7</f>
        <v>0.31100356597045337</v>
      </c>
      <c r="AE7">
        <f>ROUND(AD7*$AA$6,2)</f>
        <v>58.11</v>
      </c>
      <c r="AF7">
        <f>SUM(AE6:AE7)</f>
        <v>186.86</v>
      </c>
    </row>
    <row r="8" spans="1:32" ht="15.75" thickBot="1" x14ac:dyDescent="0.3">
      <c r="A8" t="s">
        <v>7</v>
      </c>
      <c r="B8">
        <v>0</v>
      </c>
      <c r="C8" s="2">
        <v>561.96600341796898</v>
      </c>
      <c r="D8" s="1">
        <f t="shared" si="1"/>
        <v>0</v>
      </c>
      <c r="F8" s="4" t="s">
        <v>53</v>
      </c>
      <c r="G8" s="13" t="s">
        <v>54</v>
      </c>
      <c r="H8" s="5" t="s">
        <v>44</v>
      </c>
      <c r="N8" t="s">
        <v>7</v>
      </c>
      <c r="O8" s="1">
        <f>D8</f>
        <v>0</v>
      </c>
      <c r="P8" s="17">
        <f t="shared" si="0"/>
        <v>0</v>
      </c>
      <c r="Q8" s="19">
        <v>0</v>
      </c>
      <c r="R8" s="25" t="s">
        <v>65</v>
      </c>
      <c r="S8" s="19">
        <f>Q4</f>
        <v>0</v>
      </c>
      <c r="T8" s="19">
        <v>1.0677151278808401E-4</v>
      </c>
      <c r="U8" s="19">
        <f t="shared" si="2"/>
        <v>1.0677151278808401E-2</v>
      </c>
      <c r="V8" s="19">
        <f t="shared" si="3"/>
        <v>-1.0677151278808401E-2</v>
      </c>
    </row>
    <row r="9" spans="1:32" ht="15.75" thickBot="1" x14ac:dyDescent="0.3">
      <c r="A9" t="s">
        <v>8</v>
      </c>
      <c r="B9">
        <v>4.9169999999999998</v>
      </c>
      <c r="C9" s="2">
        <v>583.22302246093795</v>
      </c>
      <c r="D9" s="1">
        <f t="shared" si="1"/>
        <v>1842.6725197905107</v>
      </c>
      <c r="F9" s="43">
        <v>128.75</v>
      </c>
      <c r="G9" s="21">
        <v>565.36935484128696</v>
      </c>
      <c r="H9" s="22">
        <f>G9*F9</f>
        <v>72791.304435815691</v>
      </c>
      <c r="J9" s="4" t="s">
        <v>53</v>
      </c>
      <c r="K9" s="13" t="s">
        <v>54</v>
      </c>
      <c r="L9" s="5" t="s">
        <v>44</v>
      </c>
      <c r="N9" s="13" t="s">
        <v>8</v>
      </c>
      <c r="O9" s="1">
        <f>D9+L5+H5</f>
        <v>14858.748339774393</v>
      </c>
      <c r="P9" s="17">
        <f t="shared" si="0"/>
        <v>13.242219365321789</v>
      </c>
      <c r="Q9" s="25">
        <v>8.967182933996023</v>
      </c>
      <c r="R9" s="25" t="s">
        <v>66</v>
      </c>
      <c r="S9" s="19">
        <v>0</v>
      </c>
      <c r="T9" s="19">
        <v>0</v>
      </c>
      <c r="U9" s="19">
        <f t="shared" si="2"/>
        <v>0</v>
      </c>
      <c r="V9" s="19">
        <f t="shared" si="3"/>
        <v>0</v>
      </c>
    </row>
    <row r="10" spans="1:32" ht="15.75" thickBot="1" x14ac:dyDescent="0.3">
      <c r="A10" t="s">
        <v>9</v>
      </c>
      <c r="B10">
        <v>0</v>
      </c>
      <c r="C10" s="2">
        <v>694.95501708984398</v>
      </c>
      <c r="D10" s="1">
        <f>$D$44*B10/100</f>
        <v>0</v>
      </c>
      <c r="J10" s="20">
        <v>3.32</v>
      </c>
      <c r="K10" s="21">
        <v>584.49945776878894</v>
      </c>
      <c r="L10" s="22">
        <f>K10*J10</f>
        <v>1940.5381997923791</v>
      </c>
      <c r="N10" t="s">
        <v>9</v>
      </c>
      <c r="O10" s="1">
        <f t="shared" ref="O10:O27" si="5">D10</f>
        <v>0</v>
      </c>
      <c r="P10" s="17">
        <f t="shared" si="0"/>
        <v>0</v>
      </c>
      <c r="Q10" s="19">
        <v>0</v>
      </c>
      <c r="R10" s="25" t="s">
        <v>67</v>
      </c>
      <c r="S10" s="19">
        <f>Q5</f>
        <v>4.3831112240560934E-4</v>
      </c>
      <c r="T10" s="19">
        <v>3.00860625374335E-5</v>
      </c>
      <c r="U10" s="19">
        <f t="shared" si="2"/>
        <v>3.0086062537433502E-3</v>
      </c>
      <c r="V10" s="19">
        <f t="shared" si="3"/>
        <v>-2.5702951313377408E-3</v>
      </c>
    </row>
    <row r="11" spans="1:32" x14ac:dyDescent="0.25">
      <c r="A11" t="s">
        <v>10</v>
      </c>
      <c r="B11">
        <v>29.991</v>
      </c>
      <c r="C11" s="2">
        <v>694.95501708984398</v>
      </c>
      <c r="D11" s="1">
        <f t="shared" si="1"/>
        <v>11239.290531022414</v>
      </c>
      <c r="N11" t="s">
        <v>10</v>
      </c>
      <c r="O11" s="1">
        <f>D11+H7</f>
        <v>11261.127922353158</v>
      </c>
      <c r="P11" s="17">
        <f t="shared" si="0"/>
        <v>10.035995148364908</v>
      </c>
      <c r="Q11" s="25">
        <v>28.575427056590925</v>
      </c>
      <c r="R11" s="25" t="s">
        <v>68</v>
      </c>
      <c r="S11" s="19">
        <f>Q7</f>
        <v>6.1363557136785299E-3</v>
      </c>
      <c r="T11" s="19">
        <v>2.00035879014882E-2</v>
      </c>
      <c r="U11" s="19">
        <f t="shared" si="2"/>
        <v>2.00035879014882</v>
      </c>
      <c r="V11" s="19">
        <f t="shared" si="3"/>
        <v>-1.9942224344351416</v>
      </c>
    </row>
    <row r="12" spans="1:32" x14ac:dyDescent="0.25">
      <c r="A12" t="s">
        <v>11</v>
      </c>
      <c r="B12">
        <v>16.666</v>
      </c>
      <c r="C12" s="2">
        <v>729.041015625</v>
      </c>
      <c r="D12" s="1">
        <f t="shared" si="1"/>
        <v>6245.6742352712326</v>
      </c>
      <c r="F12" t="s">
        <v>56</v>
      </c>
      <c r="N12" t="s">
        <v>11</v>
      </c>
      <c r="O12" s="1">
        <f t="shared" si="5"/>
        <v>6245.6742352712326</v>
      </c>
      <c r="P12" s="17">
        <f t="shared" si="0"/>
        <v>5.5661881079450231</v>
      </c>
      <c r="Q12" s="25">
        <v>15.879366053987672</v>
      </c>
      <c r="R12" s="25" t="s">
        <v>69</v>
      </c>
      <c r="S12" s="19">
        <f>Q9</f>
        <v>8.967182933996023</v>
      </c>
      <c r="T12" s="19">
        <v>0.10819804928169</v>
      </c>
      <c r="U12" s="19">
        <f t="shared" si="2"/>
        <v>10.819804928168999</v>
      </c>
      <c r="V12" s="19">
        <f t="shared" si="3"/>
        <v>-1.852621994172976</v>
      </c>
    </row>
    <row r="13" spans="1:32" x14ac:dyDescent="0.25">
      <c r="A13" t="s">
        <v>12</v>
      </c>
      <c r="B13">
        <v>13.922000000000001</v>
      </c>
      <c r="C13" s="2">
        <v>721.9580078125</v>
      </c>
      <c r="D13" s="1">
        <f t="shared" si="1"/>
        <v>5217.3452960186078</v>
      </c>
      <c r="F13" t="s">
        <v>95</v>
      </c>
      <c r="G13">
        <v>0.44</v>
      </c>
      <c r="H13">
        <f>$H$19*G13/100</f>
        <v>26.334</v>
      </c>
      <c r="N13" t="s">
        <v>12</v>
      </c>
      <c r="O13" s="1">
        <f t="shared" si="5"/>
        <v>5217.3452960186078</v>
      </c>
      <c r="P13" s="17">
        <f t="shared" si="0"/>
        <v>4.6497342396982253</v>
      </c>
      <c r="Q13" s="25">
        <v>13.264882647522885</v>
      </c>
      <c r="R13" s="25" t="s">
        <v>70</v>
      </c>
      <c r="S13" s="19">
        <f>Q26</f>
        <v>0</v>
      </c>
      <c r="T13" s="19">
        <v>0</v>
      </c>
      <c r="U13" s="19">
        <f t="shared" si="2"/>
        <v>0</v>
      </c>
      <c r="V13" s="19">
        <f t="shared" si="3"/>
        <v>0</v>
      </c>
    </row>
    <row r="14" spans="1:32" x14ac:dyDescent="0.25">
      <c r="A14" t="s">
        <v>13</v>
      </c>
      <c r="B14">
        <v>0</v>
      </c>
      <c r="C14" s="2">
        <v>696.67102050781295</v>
      </c>
      <c r="D14" s="1">
        <f t="shared" si="1"/>
        <v>0</v>
      </c>
      <c r="F14" t="s">
        <v>50</v>
      </c>
      <c r="G14">
        <v>95.49</v>
      </c>
      <c r="H14">
        <f>$H$19*G14/100</f>
        <v>5715.0765000000001</v>
      </c>
      <c r="N14" t="s">
        <v>13</v>
      </c>
      <c r="O14" s="1">
        <f t="shared" si="5"/>
        <v>0</v>
      </c>
      <c r="P14" s="17">
        <f t="shared" si="0"/>
        <v>0</v>
      </c>
      <c r="Q14" s="19">
        <v>0</v>
      </c>
      <c r="R14" s="25" t="s">
        <v>71</v>
      </c>
      <c r="S14" s="19">
        <f>Q29</f>
        <v>5.2990084293198629</v>
      </c>
      <c r="T14" s="19">
        <v>5.6555343558990299E-2</v>
      </c>
      <c r="U14" s="19">
        <f t="shared" si="2"/>
        <v>5.6555343558990296</v>
      </c>
      <c r="V14" s="19">
        <f t="shared" si="3"/>
        <v>-0.35652592657916671</v>
      </c>
    </row>
    <row r="15" spans="1:32" x14ac:dyDescent="0.25">
      <c r="A15" t="s">
        <v>14</v>
      </c>
      <c r="B15">
        <v>3.548</v>
      </c>
      <c r="C15" s="2">
        <v>696.67102050781295</v>
      </c>
      <c r="D15" s="1">
        <f t="shared" si="1"/>
        <v>1329.6323164972</v>
      </c>
      <c r="F15" t="s">
        <v>96</v>
      </c>
      <c r="G15">
        <v>3.76</v>
      </c>
      <c r="H15">
        <f t="shared" ref="H15:H17" si="6">$H$19*G15/100</f>
        <v>225.03599999999997</v>
      </c>
      <c r="N15" t="s">
        <v>14</v>
      </c>
      <c r="O15" s="1">
        <f t="shared" si="5"/>
        <v>1329.6323164972</v>
      </c>
      <c r="P15" s="17">
        <f t="shared" si="0"/>
        <v>1.1849775235202773</v>
      </c>
      <c r="Q15" s="25">
        <v>3.3805346669595742</v>
      </c>
      <c r="R15" s="25" t="s">
        <v>72</v>
      </c>
      <c r="S15" s="19">
        <v>0</v>
      </c>
      <c r="T15" s="19">
        <v>0</v>
      </c>
      <c r="U15" s="19">
        <f t="shared" si="2"/>
        <v>0</v>
      </c>
      <c r="V15" s="19">
        <f t="shared" si="3"/>
        <v>0</v>
      </c>
    </row>
    <row r="16" spans="1:32" x14ac:dyDescent="0.25">
      <c r="A16" t="s">
        <v>15</v>
      </c>
      <c r="B16">
        <v>2.915</v>
      </c>
      <c r="C16" s="2">
        <v>703.26300048828102</v>
      </c>
      <c r="D16" s="1">
        <f t="shared" si="1"/>
        <v>1092.4121202337481</v>
      </c>
      <c r="F16" t="s">
        <v>97</v>
      </c>
      <c r="G16">
        <v>0.23</v>
      </c>
      <c r="H16">
        <f t="shared" si="6"/>
        <v>13.765499999999999</v>
      </c>
      <c r="N16" t="s">
        <v>15</v>
      </c>
      <c r="O16" s="1">
        <f t="shared" si="5"/>
        <v>1092.4121202337481</v>
      </c>
      <c r="P16" s="17">
        <f t="shared" si="0"/>
        <v>0.97356524268929212</v>
      </c>
      <c r="Q16" s="25">
        <v>2.7774122193312172</v>
      </c>
      <c r="R16" s="25" t="s">
        <v>73</v>
      </c>
      <c r="S16" s="19">
        <f>Q11</f>
        <v>28.575427056590925</v>
      </c>
      <c r="T16" s="19">
        <v>0.27725137375681502</v>
      </c>
      <c r="U16" s="19">
        <f t="shared" si="2"/>
        <v>27.725137375681502</v>
      </c>
      <c r="V16" s="19">
        <f t="shared" si="3"/>
        <v>0.85028968090942314</v>
      </c>
    </row>
    <row r="17" spans="1:22" x14ac:dyDescent="0.25">
      <c r="A17" t="s">
        <v>16</v>
      </c>
      <c r="B17">
        <v>2.5630000000000002</v>
      </c>
      <c r="C17" s="2">
        <v>715.01300048828102</v>
      </c>
      <c r="D17" s="1">
        <f>$D$44*B17/100</f>
        <v>960.49820382816335</v>
      </c>
      <c r="F17" t="s">
        <v>64</v>
      </c>
      <c r="G17">
        <v>0.08</v>
      </c>
      <c r="H17">
        <f t="shared" si="6"/>
        <v>4.7880000000000003</v>
      </c>
      <c r="N17" t="s">
        <v>16</v>
      </c>
      <c r="O17" s="1">
        <f t="shared" si="5"/>
        <v>960.49820382816335</v>
      </c>
      <c r="P17" s="17">
        <f t="shared" si="0"/>
        <v>0.85600264734567955</v>
      </c>
      <c r="Q17" s="25">
        <v>2.4420265928459384</v>
      </c>
      <c r="R17" s="25" t="s">
        <v>74</v>
      </c>
      <c r="S17" s="19">
        <f>Q12</f>
        <v>15.879366053987672</v>
      </c>
      <c r="T17" s="19">
        <v>0.14661183192866301</v>
      </c>
      <c r="U17" s="19">
        <f t="shared" si="2"/>
        <v>14.6611831928663</v>
      </c>
      <c r="V17" s="19">
        <f t="shared" si="3"/>
        <v>1.2181828611213721</v>
      </c>
    </row>
    <row r="18" spans="1:22" x14ac:dyDescent="0.25">
      <c r="A18" t="s">
        <v>17</v>
      </c>
      <c r="B18">
        <v>0</v>
      </c>
      <c r="C18" s="2">
        <v>520.95501708984398</v>
      </c>
      <c r="D18" s="1">
        <f t="shared" si="1"/>
        <v>0</v>
      </c>
      <c r="N18" t="s">
        <v>17</v>
      </c>
      <c r="O18" s="1">
        <f t="shared" si="5"/>
        <v>0</v>
      </c>
      <c r="P18" s="17">
        <f t="shared" si="0"/>
        <v>0</v>
      </c>
      <c r="Q18" s="25">
        <v>0</v>
      </c>
      <c r="R18" s="25" t="s">
        <v>75</v>
      </c>
      <c r="S18" s="19">
        <f>Q13</f>
        <v>13.264882647522885</v>
      </c>
      <c r="T18" s="19">
        <v>0.123675020997856</v>
      </c>
      <c r="U18" s="19">
        <f t="shared" si="2"/>
        <v>12.3675020997856</v>
      </c>
      <c r="V18" s="19">
        <f t="shared" si="3"/>
        <v>0.89738054773728493</v>
      </c>
    </row>
    <row r="19" spans="1:22" x14ac:dyDescent="0.25">
      <c r="A19" t="s">
        <v>18</v>
      </c>
      <c r="B19">
        <v>2.71</v>
      </c>
      <c r="C19" s="2">
        <v>675.99401855468795</v>
      </c>
      <c r="D19" s="1">
        <f t="shared" si="1"/>
        <v>1015.5872541452684</v>
      </c>
      <c r="H19">
        <v>5985</v>
      </c>
      <c r="N19" t="s">
        <v>18</v>
      </c>
      <c r="O19" s="1">
        <f t="shared" si="5"/>
        <v>1015.5872541452684</v>
      </c>
      <c r="P19" s="17">
        <f t="shared" si="0"/>
        <v>0.90509839028747241</v>
      </c>
      <c r="Q19" s="25">
        <v>2.5820882039065522</v>
      </c>
      <c r="R19" s="25" t="s">
        <v>76</v>
      </c>
      <c r="S19" s="19">
        <f>Q15</f>
        <v>3.3805346669595742</v>
      </c>
      <c r="T19" s="19">
        <v>3.2663373886585002E-2</v>
      </c>
      <c r="U19" s="19">
        <f t="shared" si="2"/>
        <v>3.2663373886585001</v>
      </c>
      <c r="V19" s="19">
        <f t="shared" si="3"/>
        <v>0.11419727830107407</v>
      </c>
    </row>
    <row r="20" spans="1:22" x14ac:dyDescent="0.25">
      <c r="A20" t="s">
        <v>19</v>
      </c>
      <c r="B20">
        <v>0.17</v>
      </c>
      <c r="C20" s="2">
        <v>693.25</v>
      </c>
      <c r="D20" s="1">
        <f t="shared" si="1"/>
        <v>63.708425536788056</v>
      </c>
      <c r="N20" t="s">
        <v>19</v>
      </c>
      <c r="O20" s="1">
        <f t="shared" si="5"/>
        <v>63.708425536788056</v>
      </c>
      <c r="P20" s="17">
        <f t="shared" si="0"/>
        <v>5.6777389796631113E-2</v>
      </c>
      <c r="Q20" s="19">
        <v>0.16197601279118595</v>
      </c>
      <c r="R20" s="25" t="s">
        <v>77</v>
      </c>
      <c r="S20" s="19">
        <f>Q16</f>
        <v>2.7774122193312172</v>
      </c>
      <c r="T20" s="25">
        <v>2.6584272347710901E-2</v>
      </c>
      <c r="U20" s="19">
        <f t="shared" si="2"/>
        <v>2.6584272347710902</v>
      </c>
      <c r="V20" s="19">
        <f t="shared" si="3"/>
        <v>0.11898498456012696</v>
      </c>
    </row>
    <row r="21" spans="1:22" x14ac:dyDescent="0.25">
      <c r="A21" t="s">
        <v>20</v>
      </c>
      <c r="B21">
        <v>0.16200000000000001</v>
      </c>
      <c r="C21" s="2">
        <v>681.53900146484398</v>
      </c>
      <c r="D21" s="1">
        <f t="shared" si="1"/>
        <v>60.71038198211567</v>
      </c>
      <c r="F21" t="s">
        <v>95</v>
      </c>
      <c r="G21">
        <f>G13/(100-($G$16+$G$17))*100</f>
        <v>0.44136824154880133</v>
      </c>
      <c r="H21">
        <f>G21*H19</f>
        <v>2641.5889256695759</v>
      </c>
      <c r="N21" t="s">
        <v>20</v>
      </c>
      <c r="O21" s="1">
        <f t="shared" si="5"/>
        <v>60.71038198211567</v>
      </c>
      <c r="P21" s="17">
        <f t="shared" si="0"/>
        <v>5.4105512629730818E-2</v>
      </c>
      <c r="Q21" s="19">
        <v>0.15435361218924779</v>
      </c>
      <c r="R21" s="25" t="s">
        <v>78</v>
      </c>
      <c r="S21" s="19">
        <f>Q17</f>
        <v>2.4420265928459384</v>
      </c>
      <c r="T21" s="19">
        <v>2.29895525987544E-2</v>
      </c>
      <c r="U21" s="19">
        <f t="shared" si="2"/>
        <v>2.2989552598754401</v>
      </c>
      <c r="V21" s="19">
        <f t="shared" si="3"/>
        <v>0.14307133297049823</v>
      </c>
    </row>
    <row r="22" spans="1:22" x14ac:dyDescent="0.25">
      <c r="A22" t="s">
        <v>21</v>
      </c>
      <c r="B22">
        <v>1.411</v>
      </c>
      <c r="C22" s="2">
        <v>698.04602050781295</v>
      </c>
      <c r="D22" s="1">
        <f t="shared" si="1"/>
        <v>528.77993195534077</v>
      </c>
      <c r="F22" t="s">
        <v>50</v>
      </c>
      <c r="G22">
        <f>G14/(100-($G$16+$G$17))*100</f>
        <v>95.786939512488715</v>
      </c>
      <c r="H22">
        <f t="shared" ref="H22:H23" si="7">G22*H21</f>
        <v>253029.71863997172</v>
      </c>
      <c r="N22" t="s">
        <v>21</v>
      </c>
      <c r="O22" s="1">
        <f t="shared" si="5"/>
        <v>528.77993195534077</v>
      </c>
      <c r="P22" s="17">
        <f t="shared" si="0"/>
        <v>0.47125233531203814</v>
      </c>
      <c r="Q22" s="19">
        <v>1.3444009061668432</v>
      </c>
      <c r="R22" s="25" t="s">
        <v>82</v>
      </c>
      <c r="S22" s="19">
        <f t="shared" ref="S22:S28" si="8">Q19</f>
        <v>2.5820882039065522</v>
      </c>
      <c r="T22" s="25">
        <v>2.57093683900936E-2</v>
      </c>
      <c r="U22" s="19">
        <f t="shared" si="2"/>
        <v>2.5709368390093599</v>
      </c>
      <c r="V22" s="19">
        <f t="shared" si="3"/>
        <v>1.1151364897192373E-2</v>
      </c>
    </row>
    <row r="23" spans="1:22" x14ac:dyDescent="0.25">
      <c r="A23" t="s">
        <v>22</v>
      </c>
      <c r="B23">
        <v>0.11600000000000001</v>
      </c>
      <c r="C23" s="2">
        <v>690.20001220703102</v>
      </c>
      <c r="D23" s="1">
        <f t="shared" si="1"/>
        <v>43.471631542749492</v>
      </c>
      <c r="F23" t="s">
        <v>96</v>
      </c>
      <c r="G23">
        <f>G15/(100-($G$16+$G$17))*100</f>
        <v>3.771692245962484</v>
      </c>
      <c r="H23">
        <f t="shared" si="7"/>
        <v>954350.22779245034</v>
      </c>
      <c r="N23" t="s">
        <v>22</v>
      </c>
      <c r="O23" s="1">
        <f t="shared" si="5"/>
        <v>43.471631542749492</v>
      </c>
      <c r="P23" s="17">
        <f t="shared" si="0"/>
        <v>3.8742218920054167E-2</v>
      </c>
      <c r="Q23" s="19">
        <v>0.11052480872810334</v>
      </c>
      <c r="R23" s="19" t="s">
        <v>79</v>
      </c>
      <c r="S23" s="19">
        <f t="shared" si="8"/>
        <v>0.16197601279118595</v>
      </c>
      <c r="T23" s="19">
        <v>1.57385183755535E-3</v>
      </c>
      <c r="U23" s="19">
        <f t="shared" si="2"/>
        <v>0.15738518375553501</v>
      </c>
      <c r="V23" s="19">
        <f t="shared" si="3"/>
        <v>4.5908290356509451E-3</v>
      </c>
    </row>
    <row r="24" spans="1:22" x14ac:dyDescent="0.25">
      <c r="A24" t="s">
        <v>23</v>
      </c>
      <c r="B24">
        <v>0</v>
      </c>
      <c r="C24" s="2">
        <v>701.16802978515602</v>
      </c>
      <c r="D24" s="1">
        <f t="shared" si="1"/>
        <v>0</v>
      </c>
      <c r="N24" t="s">
        <v>23</v>
      </c>
      <c r="O24" s="1">
        <f t="shared" si="5"/>
        <v>0</v>
      </c>
      <c r="P24" s="17">
        <f t="shared" si="0"/>
        <v>0</v>
      </c>
      <c r="Q24" s="19">
        <v>0</v>
      </c>
      <c r="R24" s="19" t="s">
        <v>80</v>
      </c>
      <c r="S24" s="19">
        <f t="shared" si="8"/>
        <v>0.15435361218924779</v>
      </c>
      <c r="T24" s="19">
        <v>1.5239381481925501E-3</v>
      </c>
      <c r="U24" s="19">
        <f t="shared" si="2"/>
        <v>0.15239381481925501</v>
      </c>
      <c r="V24" s="19">
        <f t="shared" si="3"/>
        <v>1.9597973699927718E-3</v>
      </c>
    </row>
    <row r="25" spans="1:22" x14ac:dyDescent="0.25">
      <c r="A25" t="s">
        <v>24</v>
      </c>
      <c r="B25">
        <v>2.3239999999999998</v>
      </c>
      <c r="C25" s="2">
        <v>716.46502685546898</v>
      </c>
      <c r="D25" s="1">
        <f t="shared" si="1"/>
        <v>870.93165263232595</v>
      </c>
      <c r="N25" t="s">
        <v>24</v>
      </c>
      <c r="O25" s="1">
        <f t="shared" si="5"/>
        <v>870.93165263232595</v>
      </c>
      <c r="P25" s="17">
        <f t="shared" si="0"/>
        <v>0.77618031698453338</v>
      </c>
      <c r="Q25" s="19">
        <v>2.2143073748630351</v>
      </c>
      <c r="R25" s="19" t="s">
        <v>81</v>
      </c>
      <c r="S25" s="19">
        <f t="shared" si="8"/>
        <v>1.3444009061668432</v>
      </c>
      <c r="T25" s="19">
        <v>1.2963182200333E-2</v>
      </c>
      <c r="U25" s="19">
        <f t="shared" si="2"/>
        <v>1.2963182200333001</v>
      </c>
      <c r="V25" s="19">
        <f t="shared" si="3"/>
        <v>4.8082686133543051E-2</v>
      </c>
    </row>
    <row r="26" spans="1:22" x14ac:dyDescent="0.25">
      <c r="A26" t="s">
        <v>25</v>
      </c>
      <c r="B26">
        <v>0</v>
      </c>
      <c r="C26" s="2">
        <v>638.72302246093795</v>
      </c>
      <c r="D26" s="1">
        <f t="shared" si="1"/>
        <v>0</v>
      </c>
      <c r="N26" t="s">
        <v>25</v>
      </c>
      <c r="O26" s="1">
        <f t="shared" si="5"/>
        <v>0</v>
      </c>
      <c r="P26" s="17">
        <f t="shared" si="0"/>
        <v>0</v>
      </c>
      <c r="Q26" s="25">
        <v>0</v>
      </c>
      <c r="R26" s="19" t="s">
        <v>83</v>
      </c>
      <c r="S26" s="19">
        <f t="shared" si="8"/>
        <v>0.11052480872810334</v>
      </c>
      <c r="T26" s="19">
        <v>1.0770274759619499E-3</v>
      </c>
      <c r="U26" s="19">
        <f t="shared" si="2"/>
        <v>0.107702747596195</v>
      </c>
      <c r="V26" s="19">
        <f t="shared" si="3"/>
        <v>2.8220611319083461E-3</v>
      </c>
    </row>
    <row r="27" spans="1:22" ht="15.75" thickBot="1" x14ac:dyDescent="0.3">
      <c r="A27" t="s">
        <v>26</v>
      </c>
      <c r="B27">
        <v>3.5869999999999997</v>
      </c>
      <c r="C27" s="2">
        <v>730.927001953125</v>
      </c>
      <c r="D27" s="1">
        <f t="shared" si="1"/>
        <v>1344.2477788262279</v>
      </c>
      <c r="N27" t="s">
        <v>26</v>
      </c>
      <c r="O27" s="1">
        <f t="shared" si="5"/>
        <v>1344.2477788262279</v>
      </c>
      <c r="P27" s="17">
        <f t="shared" si="0"/>
        <v>1.1980029247089163</v>
      </c>
      <c r="Q27" s="19">
        <v>3.417693869894022</v>
      </c>
      <c r="R27" s="19" t="s">
        <v>84</v>
      </c>
      <c r="S27" s="19">
        <f t="shared" si="8"/>
        <v>0</v>
      </c>
      <c r="T27" s="19">
        <v>0</v>
      </c>
      <c r="U27" s="19">
        <f t="shared" si="2"/>
        <v>0</v>
      </c>
      <c r="V27" s="19">
        <f t="shared" si="3"/>
        <v>0</v>
      </c>
    </row>
    <row r="28" spans="1:22" ht="15.75" thickBot="1" x14ac:dyDescent="0.3">
      <c r="A28" t="s">
        <v>27</v>
      </c>
      <c r="B28">
        <v>0</v>
      </c>
      <c r="C28" s="2">
        <v>506.67800903320301</v>
      </c>
      <c r="D28" s="1">
        <f t="shared" si="1"/>
        <v>0</v>
      </c>
      <c r="N28" s="13" t="s">
        <v>27</v>
      </c>
      <c r="O28" s="1">
        <f>D28+H3</f>
        <v>1805.2243500082291</v>
      </c>
      <c r="P28" s="17">
        <f t="shared" si="0"/>
        <v>1.6088284355983902</v>
      </c>
      <c r="Q28" s="25">
        <v>0</v>
      </c>
      <c r="R28" s="19" t="s">
        <v>85</v>
      </c>
      <c r="S28" s="19">
        <f t="shared" si="8"/>
        <v>2.2143073748630351</v>
      </c>
      <c r="T28" s="19">
        <v>2.0802186362037099E-2</v>
      </c>
      <c r="U28" s="19">
        <f t="shared" si="2"/>
        <v>2.0802186362037101</v>
      </c>
      <c r="V28" s="19">
        <f t="shared" si="3"/>
        <v>0.13408873865932502</v>
      </c>
    </row>
    <row r="29" spans="1:22" ht="15.75" thickBot="1" x14ac:dyDescent="0.3">
      <c r="A29" t="s">
        <v>28</v>
      </c>
      <c r="B29">
        <v>5.15</v>
      </c>
      <c r="C29" s="2">
        <v>623.44201660156295</v>
      </c>
      <c r="D29" s="1">
        <f t="shared" si="1"/>
        <v>1929.9905383203441</v>
      </c>
      <c r="N29" s="13" t="s">
        <v>28</v>
      </c>
      <c r="O29" s="1">
        <f>D29+L6+H6</f>
        <v>2498.1508205596647</v>
      </c>
      <c r="P29" s="17">
        <f t="shared" si="0"/>
        <v>2.2263693022485094</v>
      </c>
      <c r="Q29" s="25">
        <v>5.2990084293198629</v>
      </c>
      <c r="R29" s="19" t="s">
        <v>86</v>
      </c>
      <c r="S29" s="19">
        <f>Q27</f>
        <v>3.417693869894022</v>
      </c>
      <c r="T29" s="19">
        <v>3.1472536497365498E-2</v>
      </c>
      <c r="U29" s="19">
        <f t="shared" si="2"/>
        <v>3.14725364973655</v>
      </c>
      <c r="V29" s="19">
        <f t="shared" si="3"/>
        <v>0.27044022015747204</v>
      </c>
    </row>
    <row r="30" spans="1:22" x14ac:dyDescent="0.25">
      <c r="A30" t="s">
        <v>29</v>
      </c>
      <c r="B30">
        <v>3.7869999999999999</v>
      </c>
      <c r="C30" s="2">
        <v>665.16802978515602</v>
      </c>
      <c r="D30" s="1">
        <f t="shared" si="1"/>
        <v>1419.1988676930373</v>
      </c>
      <c r="N30" t="s">
        <v>29</v>
      </c>
      <c r="O30" s="1">
        <f t="shared" ref="O30:O41" si="9">D30</f>
        <v>1419.1988676930373</v>
      </c>
      <c r="P30" s="17">
        <f t="shared" si="0"/>
        <v>1.2647998538814236</v>
      </c>
      <c r="Q30" s="19">
        <v>3.6082538849424766</v>
      </c>
      <c r="R30" s="19" t="s">
        <v>87</v>
      </c>
      <c r="S30" s="19">
        <f>Q30</f>
        <v>3.6082538849424766</v>
      </c>
      <c r="T30" s="19">
        <v>3.6295833530199703E-2</v>
      </c>
      <c r="U30" s="19">
        <f t="shared" si="2"/>
        <v>3.6295833530199704</v>
      </c>
      <c r="V30" s="19">
        <f t="shared" si="3"/>
        <v>-2.1329468077493807E-2</v>
      </c>
    </row>
    <row r="31" spans="1:22" x14ac:dyDescent="0.25">
      <c r="A31" t="s">
        <v>30</v>
      </c>
      <c r="B31">
        <v>0</v>
      </c>
      <c r="C31" s="2">
        <v>652.56500244140602</v>
      </c>
      <c r="D31" s="1">
        <f t="shared" si="1"/>
        <v>0</v>
      </c>
      <c r="N31" t="s">
        <v>30</v>
      </c>
      <c r="O31" s="1">
        <f t="shared" si="9"/>
        <v>0</v>
      </c>
      <c r="P31" s="17">
        <f t="shared" si="0"/>
        <v>0</v>
      </c>
      <c r="Q31" s="19">
        <v>0</v>
      </c>
      <c r="R31" s="19" t="s">
        <v>88</v>
      </c>
      <c r="S31" s="19">
        <f>Q31</f>
        <v>0</v>
      </c>
      <c r="T31" s="19">
        <v>0</v>
      </c>
      <c r="U31" s="19">
        <f t="shared" si="2"/>
        <v>0</v>
      </c>
      <c r="V31" s="19">
        <f t="shared" si="3"/>
        <v>0</v>
      </c>
    </row>
    <row r="32" spans="1:22" x14ac:dyDescent="0.25">
      <c r="A32" t="s">
        <v>31</v>
      </c>
      <c r="B32">
        <v>0.86899999999999999</v>
      </c>
      <c r="C32" s="2">
        <v>656.50701904296898</v>
      </c>
      <c r="D32" s="1">
        <f t="shared" si="1"/>
        <v>325.6624811262871</v>
      </c>
      <c r="N32" t="s">
        <v>31</v>
      </c>
      <c r="O32" s="1">
        <f t="shared" si="9"/>
        <v>325.6624811262871</v>
      </c>
      <c r="P32" s="17">
        <f t="shared" si="0"/>
        <v>0.29023265725454367</v>
      </c>
      <c r="Q32" s="19">
        <v>0.82798326538553269</v>
      </c>
      <c r="R32" s="19" t="s">
        <v>89</v>
      </c>
      <c r="S32" s="19">
        <f>Q32</f>
        <v>0.82798326538553269</v>
      </c>
      <c r="T32" s="19">
        <v>8.4668093017858503E-3</v>
      </c>
      <c r="U32" s="19">
        <f t="shared" si="2"/>
        <v>0.84668093017858503</v>
      </c>
      <c r="V32" s="19">
        <f t="shared" si="3"/>
        <v>-1.8697664793052349E-2</v>
      </c>
    </row>
    <row r="33" spans="1:22" x14ac:dyDescent="0.25">
      <c r="A33" t="s">
        <v>32</v>
      </c>
      <c r="B33">
        <v>0.41499999999999998</v>
      </c>
      <c r="C33" s="2">
        <v>667.68402099609398</v>
      </c>
      <c r="D33" s="1">
        <f t="shared" si="1"/>
        <v>155.52350939862964</v>
      </c>
      <c r="N33" t="s">
        <v>32</v>
      </c>
      <c r="O33" s="1">
        <f t="shared" si="9"/>
        <v>155.52350939862964</v>
      </c>
      <c r="P33" s="17">
        <f t="shared" si="0"/>
        <v>0.1386036280329524</v>
      </c>
      <c r="Q33" s="19">
        <v>0.39541203122554203</v>
      </c>
      <c r="R33" s="19" t="s">
        <v>90</v>
      </c>
      <c r="S33" s="19">
        <f>Q33</f>
        <v>0.39541203122554203</v>
      </c>
      <c r="T33" s="19">
        <v>3.9804219642620899E-3</v>
      </c>
      <c r="U33" s="19">
        <f t="shared" si="2"/>
        <v>0.39804219642620897</v>
      </c>
      <c r="V33" s="19">
        <f t="shared" si="3"/>
        <v>-2.6301652006669451E-3</v>
      </c>
    </row>
    <row r="34" spans="1:22" x14ac:dyDescent="0.25">
      <c r="A34" t="s">
        <v>33</v>
      </c>
      <c r="B34">
        <v>0</v>
      </c>
      <c r="C34" s="2">
        <v>751.14501953125</v>
      </c>
      <c r="D34" s="1">
        <f t="shared" si="1"/>
        <v>0</v>
      </c>
      <c r="N34" t="s">
        <v>33</v>
      </c>
      <c r="O34" s="1">
        <f t="shared" si="9"/>
        <v>0</v>
      </c>
      <c r="P34" s="17">
        <f t="shared" si="0"/>
        <v>0</v>
      </c>
      <c r="Q34" s="19">
        <v>0</v>
      </c>
      <c r="R34" s="19" t="s">
        <v>91</v>
      </c>
      <c r="S34" s="19">
        <f>Q35</f>
        <v>0.17626801391982</v>
      </c>
      <c r="T34" s="19">
        <v>1.5794561039491699E-3</v>
      </c>
      <c r="U34" s="19">
        <f t="shared" si="2"/>
        <v>0.157945610394917</v>
      </c>
      <c r="V34" s="19">
        <f t="shared" si="3"/>
        <v>1.8322403524902997E-2</v>
      </c>
    </row>
    <row r="35" spans="1:22" x14ac:dyDescent="0.25">
      <c r="A35" t="s">
        <v>34</v>
      </c>
      <c r="B35">
        <v>0.185</v>
      </c>
      <c r="C35" s="2">
        <v>751.14501953125</v>
      </c>
      <c r="D35" s="1">
        <f t="shared" si="1"/>
        <v>69.329757201798756</v>
      </c>
      <c r="N35" t="s">
        <v>34</v>
      </c>
      <c r="O35" s="1">
        <f t="shared" si="9"/>
        <v>69.329757201798756</v>
      </c>
      <c r="P35" s="17">
        <f t="shared" si="0"/>
        <v>6.1787159484569143E-2</v>
      </c>
      <c r="Q35" s="19">
        <v>0.17626801391982</v>
      </c>
      <c r="R35" s="19" t="s">
        <v>92</v>
      </c>
      <c r="S35" s="19">
        <f>Q36</f>
        <v>1.0785696851742501</v>
      </c>
      <c r="T35" s="19">
        <v>9.6599424283709493E-3</v>
      </c>
      <c r="U35" s="19">
        <f t="shared" si="2"/>
        <v>0.9659942428370949</v>
      </c>
      <c r="V35" s="19">
        <f t="shared" si="3"/>
        <v>0.11257544233715522</v>
      </c>
    </row>
    <row r="36" spans="1:22" x14ac:dyDescent="0.25">
      <c r="A36" t="s">
        <v>35</v>
      </c>
      <c r="B36">
        <v>1.1320000000000001</v>
      </c>
      <c r="C36" s="2">
        <v>751.54400634765602</v>
      </c>
      <c r="D36" s="1">
        <f t="shared" si="1"/>
        <v>424.22316298614163</v>
      </c>
      <c r="N36" t="s">
        <v>35</v>
      </c>
      <c r="O36" s="1">
        <f t="shared" si="9"/>
        <v>424.22316298614163</v>
      </c>
      <c r="P36" s="17">
        <f t="shared" si="0"/>
        <v>0.37807061911639067</v>
      </c>
      <c r="Q36" s="19">
        <v>1.0785696851742501</v>
      </c>
      <c r="R36" s="19" t="s">
        <v>93</v>
      </c>
      <c r="S36" s="19">
        <f>Q37</f>
        <v>3.335753063423188</v>
      </c>
      <c r="T36" s="19">
        <v>3.0226181926014901E-2</v>
      </c>
      <c r="U36" s="19">
        <f t="shared" si="2"/>
        <v>3.0226181926014903</v>
      </c>
      <c r="V36" s="19">
        <f t="shared" si="3"/>
        <v>0.31313487082169766</v>
      </c>
    </row>
    <row r="37" spans="1:22" x14ac:dyDescent="0.25">
      <c r="A37" t="s">
        <v>36</v>
      </c>
      <c r="B37">
        <v>3.5009999999999999</v>
      </c>
      <c r="C37" s="2">
        <v>742.84600830078102</v>
      </c>
      <c r="D37" s="1">
        <f t="shared" si="1"/>
        <v>1312.0188106134997</v>
      </c>
      <c r="N37" t="s">
        <v>36</v>
      </c>
      <c r="O37" s="1">
        <f t="shared" si="9"/>
        <v>1312.0188106134997</v>
      </c>
      <c r="P37" s="17">
        <f t="shared" si="0"/>
        <v>1.1692802451647382</v>
      </c>
      <c r="Q37" s="19">
        <v>3.335753063423188</v>
      </c>
      <c r="R37" s="19"/>
      <c r="S37" s="19"/>
      <c r="T37" s="19"/>
      <c r="U37" s="19"/>
      <c r="V37" s="19"/>
    </row>
    <row r="38" spans="1:22" x14ac:dyDescent="0.25">
      <c r="A38" t="s">
        <v>37</v>
      </c>
      <c r="B38">
        <v>0</v>
      </c>
      <c r="C38" s="2">
        <v>355.68301391601602</v>
      </c>
      <c r="D38" s="1">
        <f t="shared" si="1"/>
        <v>0</v>
      </c>
      <c r="N38" t="s">
        <v>37</v>
      </c>
      <c r="O38" s="1">
        <f t="shared" si="9"/>
        <v>0</v>
      </c>
      <c r="P38" s="17">
        <f t="shared" si="0"/>
        <v>0</v>
      </c>
      <c r="Q38" s="25">
        <v>0</v>
      </c>
      <c r="R38" s="19"/>
      <c r="U38" s="19"/>
      <c r="V38" s="19"/>
    </row>
    <row r="39" spans="1:22" x14ac:dyDescent="0.25">
      <c r="A39" t="s">
        <v>38</v>
      </c>
      <c r="B39">
        <v>0</v>
      </c>
      <c r="C39" s="2">
        <v>1840</v>
      </c>
      <c r="D39" s="1">
        <f t="shared" si="1"/>
        <v>0</v>
      </c>
      <c r="N39" t="s">
        <v>38</v>
      </c>
      <c r="O39" s="1">
        <f t="shared" si="9"/>
        <v>0</v>
      </c>
      <c r="P39" s="17">
        <f t="shared" si="0"/>
        <v>0</v>
      </c>
      <c r="Q39" s="19">
        <v>0</v>
      </c>
      <c r="R39" s="19"/>
      <c r="S39" s="19"/>
      <c r="T39" s="19"/>
      <c r="U39" s="19"/>
      <c r="V39" s="19"/>
    </row>
    <row r="40" spans="1:22" x14ac:dyDescent="0.25">
      <c r="A40" t="s">
        <v>39</v>
      </c>
      <c r="B40">
        <v>0</v>
      </c>
      <c r="C40" s="2">
        <v>1840</v>
      </c>
      <c r="D40" s="1">
        <f t="shared" si="1"/>
        <v>0</v>
      </c>
      <c r="N40" t="s">
        <v>39</v>
      </c>
      <c r="O40" s="1">
        <f t="shared" si="9"/>
        <v>0</v>
      </c>
      <c r="P40" s="17">
        <f t="shared" si="0"/>
        <v>0</v>
      </c>
      <c r="Q40" s="19">
        <v>0</v>
      </c>
      <c r="R40" s="19"/>
      <c r="S40" s="19"/>
      <c r="T40" s="19"/>
      <c r="U40" s="19"/>
      <c r="V40" s="19"/>
    </row>
    <row r="41" spans="1:22" ht="15.75" thickBot="1" x14ac:dyDescent="0.3">
      <c r="A41" t="s">
        <v>40</v>
      </c>
      <c r="B41">
        <v>0</v>
      </c>
      <c r="C41" s="2">
        <v>1025</v>
      </c>
      <c r="D41" s="1">
        <f t="shared" si="1"/>
        <v>0</v>
      </c>
      <c r="N41" t="s">
        <v>40</v>
      </c>
      <c r="O41" s="1">
        <f t="shared" si="9"/>
        <v>0</v>
      </c>
      <c r="P41" s="18">
        <f t="shared" si="0"/>
        <v>0</v>
      </c>
      <c r="Q41" s="19">
        <v>0</v>
      </c>
      <c r="R41" s="19"/>
      <c r="S41" s="19"/>
      <c r="T41" s="19"/>
      <c r="U41" s="19"/>
      <c r="V41" s="19"/>
    </row>
    <row r="42" spans="1:22" ht="15.75" thickBot="1" x14ac:dyDescent="0.3">
      <c r="C42" s="2"/>
      <c r="P42" s="1">
        <f>SUM(P3:P41)</f>
        <v>100.01369337048037</v>
      </c>
      <c r="Q42" s="19">
        <f>SUM(Q3:Q41)</f>
        <v>99.999999999999972</v>
      </c>
      <c r="R42" s="19"/>
      <c r="S42" s="19">
        <f t="shared" ref="S42" si="10">SUM(S3:S41)</f>
        <v>99.999999999999972</v>
      </c>
      <c r="T42" s="19"/>
      <c r="U42" s="19"/>
      <c r="V42" s="19"/>
    </row>
    <row r="43" spans="1:22" ht="15.75" thickBot="1" x14ac:dyDescent="0.3">
      <c r="B43" s="4" t="s">
        <v>43</v>
      </c>
      <c r="C43" s="6" t="s">
        <v>42</v>
      </c>
      <c r="D43" s="5" t="s">
        <v>44</v>
      </c>
      <c r="O43" s="13" t="s">
        <v>44</v>
      </c>
      <c r="U43" s="19"/>
      <c r="V43" s="19"/>
    </row>
    <row r="44" spans="1:22" ht="15.75" thickBot="1" x14ac:dyDescent="0.3">
      <c r="B44" s="20">
        <v>60.71</v>
      </c>
      <c r="C44" s="7">
        <v>617.28783451498498</v>
      </c>
      <c r="D44" s="3">
        <f>B44*C44</f>
        <v>37475.544433404735</v>
      </c>
      <c r="O44" s="12">
        <f>D44+H9+L10</f>
        <v>112207.38706901281</v>
      </c>
      <c r="U44" s="19"/>
      <c r="V44" s="19"/>
    </row>
    <row r="45" spans="1:22" x14ac:dyDescent="0.25">
      <c r="O45" s="16">
        <f>SUM(O3:O41)</f>
        <v>112222.7520422305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51"/>
  <sheetViews>
    <sheetView workbookViewId="0">
      <selection activeCell="F20" sqref="F20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20.7109375" bestFit="1" customWidth="1"/>
    <col min="7" max="7" width="12.7109375" bestFit="1" customWidth="1"/>
    <col min="8" max="8" width="20.7109375" bestFit="1" customWidth="1"/>
    <col min="12" max="12" width="12.7109375" bestFit="1" customWidth="1"/>
    <col min="13" max="13" width="20.7109375" bestFit="1" customWidth="1"/>
    <col min="17" max="17" width="12.7109375" bestFit="1" customWidth="1"/>
    <col min="22" max="22" width="12.7109375" bestFit="1" customWidth="1"/>
    <col min="23" max="23" width="20.7109375" bestFit="1" customWidth="1"/>
    <col min="24" max="25" width="8.28515625" bestFit="1" customWidth="1"/>
    <col min="27" max="27" width="12.7109375" bestFit="1" customWidth="1"/>
    <col min="32" max="32" width="12.7109375" bestFit="1" customWidth="1"/>
  </cols>
  <sheetData>
    <row r="2" spans="1:36" x14ac:dyDescent="0.25">
      <c r="B2" s="50" t="s">
        <v>99</v>
      </c>
      <c r="C2" s="50"/>
      <c r="D2" s="50"/>
      <c r="E2" s="50"/>
      <c r="G2" s="50" t="s">
        <v>101</v>
      </c>
      <c r="H2" s="50"/>
      <c r="I2" s="50"/>
      <c r="J2" s="50"/>
      <c r="L2" s="50" t="s">
        <v>102</v>
      </c>
      <c r="M2" s="50"/>
      <c r="N2" s="50"/>
      <c r="O2" s="50"/>
      <c r="Q2" s="50" t="s">
        <v>58</v>
      </c>
      <c r="R2" s="50"/>
      <c r="S2" s="50"/>
      <c r="T2" s="50"/>
      <c r="V2" s="50" t="s">
        <v>105</v>
      </c>
      <c r="W2" s="50"/>
      <c r="X2" s="50"/>
      <c r="Y2" s="50"/>
      <c r="AA2" s="50" t="s">
        <v>106</v>
      </c>
      <c r="AB2" s="50"/>
      <c r="AC2" s="50"/>
      <c r="AD2" s="50"/>
    </row>
    <row r="3" spans="1:36" ht="18" thickBot="1" x14ac:dyDescent="0.3">
      <c r="A3" s="28" t="s">
        <v>41</v>
      </c>
      <c r="B3" s="29" t="s">
        <v>0</v>
      </c>
      <c r="C3" s="30" t="s">
        <v>1</v>
      </c>
      <c r="D3" s="26"/>
      <c r="E3" s="30" t="s">
        <v>98</v>
      </c>
      <c r="G3" s="29" t="s">
        <v>0</v>
      </c>
      <c r="H3" s="30" t="s">
        <v>1</v>
      </c>
      <c r="I3" s="26"/>
      <c r="J3" s="30" t="s">
        <v>98</v>
      </c>
      <c r="L3" s="29" t="s">
        <v>0</v>
      </c>
      <c r="M3" s="30" t="s">
        <v>1</v>
      </c>
      <c r="N3" s="26"/>
      <c r="O3" s="30" t="s">
        <v>98</v>
      </c>
      <c r="Q3" s="29" t="s">
        <v>0</v>
      </c>
      <c r="R3" s="30" t="s">
        <v>104</v>
      </c>
      <c r="S3" s="30" t="s">
        <v>103</v>
      </c>
      <c r="T3" s="30"/>
      <c r="V3" s="29" t="s">
        <v>0</v>
      </c>
      <c r="W3" s="30" t="s">
        <v>1</v>
      </c>
      <c r="X3" s="26"/>
      <c r="Y3" s="30" t="s">
        <v>98</v>
      </c>
      <c r="AA3" s="29" t="s">
        <v>0</v>
      </c>
      <c r="AB3" s="30" t="s">
        <v>104</v>
      </c>
      <c r="AC3" s="30" t="s">
        <v>104</v>
      </c>
      <c r="AD3" s="30" t="s">
        <v>98</v>
      </c>
      <c r="AF3" s="29" t="s">
        <v>0</v>
      </c>
      <c r="AG3" s="30" t="s">
        <v>104</v>
      </c>
      <c r="AH3" s="30" t="s">
        <v>98</v>
      </c>
      <c r="AI3" s="26"/>
      <c r="AJ3" s="30" t="s">
        <v>110</v>
      </c>
    </row>
    <row r="4" spans="1:36" x14ac:dyDescent="0.25">
      <c r="A4">
        <v>593.78900146484398</v>
      </c>
      <c r="B4" s="26" t="s">
        <v>2</v>
      </c>
      <c r="C4" s="27">
        <v>0</v>
      </c>
      <c r="D4" s="26">
        <f t="shared" ref="D4:D42" si="0">C4/A4</f>
        <v>0</v>
      </c>
      <c r="E4" s="27">
        <f>D4/$D$43*100</f>
        <v>0</v>
      </c>
      <c r="G4" s="26" t="s">
        <v>2</v>
      </c>
      <c r="H4" s="27">
        <v>0</v>
      </c>
      <c r="I4" s="26">
        <f>H4/A4</f>
        <v>0</v>
      </c>
      <c r="J4" s="27">
        <f>I4/$I$43*100</f>
        <v>0</v>
      </c>
      <c r="L4" s="26" t="s">
        <v>2</v>
      </c>
      <c r="M4" s="27">
        <v>0</v>
      </c>
      <c r="N4" s="26">
        <f>M4/A4</f>
        <v>0</v>
      </c>
      <c r="O4" s="27">
        <f>N4/$N$43*100</f>
        <v>0</v>
      </c>
      <c r="Q4" s="26" t="s">
        <v>2</v>
      </c>
      <c r="R4" s="27">
        <f>(E4*$C$44+J4*$H$44+O4*$M$44)/100</f>
        <v>0</v>
      </c>
      <c r="S4" s="27">
        <f t="shared" ref="S4:S42" si="1">R4/$R$44*100</f>
        <v>0</v>
      </c>
      <c r="T4" s="27"/>
      <c r="V4" s="26" t="s">
        <v>2</v>
      </c>
      <c r="W4">
        <v>0.08</v>
      </c>
      <c r="X4" s="26">
        <f>W4/A4</f>
        <v>1.3472799227106684E-4</v>
      </c>
      <c r="Y4" s="27">
        <f>X4/$X$43*100</f>
        <v>7.5792344443218987E-2</v>
      </c>
      <c r="AA4" s="26" t="s">
        <v>2</v>
      </c>
      <c r="AB4" s="26">
        <f>R4-Y4*$W$44/100</f>
        <v>-8.0643054487585016E-3</v>
      </c>
      <c r="AC4" s="26">
        <v>0</v>
      </c>
      <c r="AD4" s="27">
        <f>AC4/$AC$44*100</f>
        <v>0</v>
      </c>
      <c r="AF4" s="26" t="s">
        <v>2</v>
      </c>
      <c r="AG4" s="27">
        <f>E4*$C$44/100+O4*$M$44/100</f>
        <v>0</v>
      </c>
      <c r="AH4" s="27">
        <f>AG4/$AG$44*100</f>
        <v>0</v>
      </c>
      <c r="AI4" s="27">
        <f>AH4*A4/100</f>
        <v>0</v>
      </c>
      <c r="AJ4" s="27">
        <f>AI4/$AI$43*100</f>
        <v>0</v>
      </c>
    </row>
    <row r="5" spans="1:36" x14ac:dyDescent="0.25">
      <c r="A5">
        <v>625.95300292968795</v>
      </c>
      <c r="B5" s="26" t="s">
        <v>3</v>
      </c>
      <c r="C5" s="27">
        <v>0</v>
      </c>
      <c r="D5" s="26">
        <f t="shared" si="0"/>
        <v>0</v>
      </c>
      <c r="E5" s="27">
        <f t="shared" ref="E5:E42" si="2">D5/$D$43*100</f>
        <v>0</v>
      </c>
      <c r="G5" s="26" t="s">
        <v>3</v>
      </c>
      <c r="H5" s="27">
        <v>0</v>
      </c>
      <c r="I5" s="26">
        <f t="shared" ref="I5:I42" si="3">H5/A5</f>
        <v>0</v>
      </c>
      <c r="J5" s="27">
        <f t="shared" ref="J5:J42" si="4">I5/$I$43*100</f>
        <v>0</v>
      </c>
      <c r="L5" s="26" t="s">
        <v>3</v>
      </c>
      <c r="M5" s="27">
        <v>0</v>
      </c>
      <c r="N5" s="26">
        <f t="shared" ref="N5:N42" si="5">M5/A5</f>
        <v>0</v>
      </c>
      <c r="O5" s="27">
        <f t="shared" ref="O5:O42" si="6">N5/$N$43*100</f>
        <v>0</v>
      </c>
      <c r="Q5" s="26" t="s">
        <v>3</v>
      </c>
      <c r="R5" s="27">
        <f t="shared" ref="R5:R42" si="7">(E5*$C$44+J5*$H$44+O5*$M$44)/100</f>
        <v>0</v>
      </c>
      <c r="S5" s="27">
        <f t="shared" si="1"/>
        <v>0</v>
      </c>
      <c r="T5" s="27"/>
      <c r="V5" s="26" t="s">
        <v>3</v>
      </c>
      <c r="W5" s="27">
        <v>0</v>
      </c>
      <c r="X5" s="26">
        <f t="shared" ref="X5:X42" si="8">W5/A5</f>
        <v>0</v>
      </c>
      <c r="Y5" s="27">
        <f t="shared" ref="Y5:Y42" si="9">X5/$X$43*100</f>
        <v>0</v>
      </c>
      <c r="AA5" s="26" t="s">
        <v>3</v>
      </c>
      <c r="AB5" s="26">
        <f t="shared" ref="AB5:AB42" si="10">R5-Y5*$W$44/100</f>
        <v>0</v>
      </c>
      <c r="AC5" s="26">
        <f t="shared" ref="AC5:AC42" si="11">AB5</f>
        <v>0</v>
      </c>
      <c r="AD5" s="27">
        <f t="shared" ref="AD5:AD42" si="12">AC5/$AC$44*100</f>
        <v>0</v>
      </c>
      <c r="AF5" s="26" t="s">
        <v>3</v>
      </c>
      <c r="AG5" s="27">
        <f t="shared" ref="AG5:AG42" si="13">E5*$C$44/100+O5*$M$44/100</f>
        <v>0</v>
      </c>
      <c r="AH5" s="27">
        <f t="shared" ref="AH5:AH43" si="14">AG5/$AG$44*100</f>
        <v>0</v>
      </c>
      <c r="AI5" s="27">
        <f t="shared" ref="AI5:AI42" si="15">AH5*A5/100</f>
        <v>0</v>
      </c>
      <c r="AJ5" s="27">
        <f t="shared" ref="AJ5:AJ43" si="16">AI5/$AI$43*100</f>
        <v>0</v>
      </c>
    </row>
    <row r="6" spans="1:36" x14ac:dyDescent="0.25">
      <c r="A6">
        <v>592.79302978515602</v>
      </c>
      <c r="B6" s="26" t="s">
        <v>4</v>
      </c>
      <c r="C6" s="27">
        <v>0</v>
      </c>
      <c r="D6" s="26">
        <f t="shared" si="0"/>
        <v>0</v>
      </c>
      <c r="E6" s="27">
        <f t="shared" si="2"/>
        <v>0</v>
      </c>
      <c r="G6" s="26" t="s">
        <v>4</v>
      </c>
      <c r="H6" s="27">
        <v>0</v>
      </c>
      <c r="I6" s="26">
        <f t="shared" si="3"/>
        <v>0</v>
      </c>
      <c r="J6" s="27">
        <f t="shared" si="4"/>
        <v>0</v>
      </c>
      <c r="L6" s="26" t="s">
        <v>4</v>
      </c>
      <c r="M6" s="23">
        <v>0.01</v>
      </c>
      <c r="N6" s="26">
        <f t="shared" si="5"/>
        <v>1.6869294167686599E-5</v>
      </c>
      <c r="O6" s="27">
        <f t="shared" si="6"/>
        <v>9.8381825515382673E-3</v>
      </c>
      <c r="Q6" s="26" t="s">
        <v>4</v>
      </c>
      <c r="R6" s="27">
        <f t="shared" si="7"/>
        <v>3.2662766071107045E-4</v>
      </c>
      <c r="S6" s="27">
        <f t="shared" si="1"/>
        <v>1.6943026284421125E-4</v>
      </c>
      <c r="T6" s="27"/>
      <c r="V6" s="26" t="s">
        <v>4</v>
      </c>
      <c r="W6">
        <v>0.23</v>
      </c>
      <c r="X6" s="26">
        <f>W6/A6</f>
        <v>3.8799376585679177E-4</v>
      </c>
      <c r="Y6" s="27">
        <f t="shared" si="9"/>
        <v>0.2182690964805154</v>
      </c>
      <c r="AA6" s="26" t="s">
        <v>4</v>
      </c>
      <c r="AB6" s="26">
        <f t="shared" si="10"/>
        <v>-2.2897204204815766E-2</v>
      </c>
      <c r="AC6" s="26">
        <v>0</v>
      </c>
      <c r="AD6" s="27">
        <f t="shared" si="12"/>
        <v>0</v>
      </c>
      <c r="AF6" s="26" t="s">
        <v>4</v>
      </c>
      <c r="AG6" s="27">
        <f>E6*$C$44/100+O6*$M$44/100</f>
        <v>3.2662766071107045E-4</v>
      </c>
      <c r="AH6" s="27">
        <f t="shared" si="14"/>
        <v>5.1011660270353044E-4</v>
      </c>
      <c r="AI6" s="27">
        <f t="shared" si="15"/>
        <v>3.0239356646033656E-3</v>
      </c>
      <c r="AJ6" s="27">
        <f t="shared" si="16"/>
        <v>4.3819086881912318E-4</v>
      </c>
    </row>
    <row r="7" spans="1:36" x14ac:dyDescent="0.25">
      <c r="A7">
        <v>70.811000000000007</v>
      </c>
      <c r="B7" s="26" t="s">
        <v>5</v>
      </c>
      <c r="C7" s="27">
        <v>0</v>
      </c>
      <c r="D7" s="26">
        <f t="shared" si="0"/>
        <v>0</v>
      </c>
      <c r="E7" s="27">
        <f t="shared" si="2"/>
        <v>0</v>
      </c>
      <c r="G7" s="26" t="s">
        <v>5</v>
      </c>
      <c r="H7" s="27">
        <v>0</v>
      </c>
      <c r="I7" s="26">
        <f t="shared" si="3"/>
        <v>0</v>
      </c>
      <c r="J7" s="27">
        <f t="shared" si="4"/>
        <v>0</v>
      </c>
      <c r="L7" s="26" t="s">
        <v>5</v>
      </c>
      <c r="M7" s="27">
        <v>0</v>
      </c>
      <c r="N7" s="26">
        <f t="shared" si="5"/>
        <v>0</v>
      </c>
      <c r="O7" s="27">
        <f t="shared" si="6"/>
        <v>0</v>
      </c>
      <c r="Q7" s="26" t="s">
        <v>5</v>
      </c>
      <c r="R7" s="27">
        <f t="shared" si="7"/>
        <v>0</v>
      </c>
      <c r="S7" s="27">
        <f t="shared" si="1"/>
        <v>0</v>
      </c>
      <c r="T7" s="27"/>
      <c r="V7" s="26" t="s">
        <v>5</v>
      </c>
      <c r="W7" s="27">
        <v>0</v>
      </c>
      <c r="X7" s="26">
        <f t="shared" si="8"/>
        <v>0</v>
      </c>
      <c r="Y7" s="27">
        <f t="shared" si="9"/>
        <v>0</v>
      </c>
      <c r="AA7" s="26" t="s">
        <v>5</v>
      </c>
      <c r="AB7" s="26">
        <f t="shared" si="10"/>
        <v>0</v>
      </c>
      <c r="AC7" s="26">
        <f t="shared" si="11"/>
        <v>0</v>
      </c>
      <c r="AD7" s="27">
        <f t="shared" si="12"/>
        <v>0</v>
      </c>
      <c r="AF7" s="26" t="s">
        <v>5</v>
      </c>
      <c r="AG7" s="27">
        <f t="shared" si="13"/>
        <v>0</v>
      </c>
      <c r="AH7" s="27">
        <f t="shared" si="14"/>
        <v>0</v>
      </c>
      <c r="AI7" s="27">
        <f t="shared" si="15"/>
        <v>0</v>
      </c>
      <c r="AJ7" s="27">
        <f t="shared" si="16"/>
        <v>0</v>
      </c>
    </row>
    <row r="8" spans="1:36" x14ac:dyDescent="0.25">
      <c r="A8">
        <v>561.96600341796898</v>
      </c>
      <c r="B8" s="26" t="s">
        <v>6</v>
      </c>
      <c r="C8" s="27">
        <v>0</v>
      </c>
      <c r="D8" s="26">
        <f t="shared" si="0"/>
        <v>0</v>
      </c>
      <c r="E8" s="27">
        <f t="shared" si="2"/>
        <v>0</v>
      </c>
      <c r="G8" s="26" t="s">
        <v>6</v>
      </c>
      <c r="H8" s="27">
        <v>81.489999999999995</v>
      </c>
      <c r="I8" s="26">
        <f t="shared" si="3"/>
        <v>0.14500877189076297</v>
      </c>
      <c r="J8" s="27">
        <f t="shared" si="4"/>
        <v>81.789982319379519</v>
      </c>
      <c r="L8" s="26" t="s">
        <v>6</v>
      </c>
      <c r="M8">
        <v>0.14000000000000001</v>
      </c>
      <c r="N8" s="26">
        <f t="shared" si="5"/>
        <v>2.4912539041240423E-4</v>
      </c>
      <c r="O8" s="27">
        <f t="shared" si="6"/>
        <v>0.14529007821769394</v>
      </c>
      <c r="Q8" s="26" t="s">
        <v>6</v>
      </c>
      <c r="R8" s="27">
        <f>(E8*$C$44+J8*$H$44+O8*$M$44)/100</f>
        <v>105.30942586679795</v>
      </c>
      <c r="S8" s="27">
        <f t="shared" si="1"/>
        <v>54.626738181760523</v>
      </c>
      <c r="T8" s="27"/>
      <c r="V8" s="26" t="s">
        <v>6</v>
      </c>
      <c r="W8">
        <v>95.49</v>
      </c>
      <c r="X8" s="26">
        <f t="shared" si="8"/>
        <v>0.16992131093200341</v>
      </c>
      <c r="Y8" s="27">
        <f t="shared" si="9"/>
        <v>95.590636432036064</v>
      </c>
      <c r="AA8" s="26" t="s">
        <v>6</v>
      </c>
      <c r="AB8" s="26">
        <f t="shared" si="10"/>
        <v>95.138582150429315</v>
      </c>
      <c r="AC8" s="26">
        <f t="shared" si="11"/>
        <v>95.138582150429315</v>
      </c>
      <c r="AD8" s="27">
        <f t="shared" si="12"/>
        <v>52.22488884178599</v>
      </c>
      <c r="AF8" s="26" t="s">
        <v>6</v>
      </c>
      <c r="AG8" s="27">
        <f t="shared" si="13"/>
        <v>4.8236305968274388E-3</v>
      </c>
      <c r="AH8" s="27">
        <f t="shared" si="14"/>
        <v>7.5333915302630639E-3</v>
      </c>
      <c r="AI8" s="27">
        <f t="shared" si="15"/>
        <v>4.2335099304447114E-2</v>
      </c>
      <c r="AJ8" s="27">
        <f t="shared" si="16"/>
        <v>6.1346721634677227E-3</v>
      </c>
    </row>
    <row r="9" spans="1:36" x14ac:dyDescent="0.25">
      <c r="A9">
        <v>561.96600341796898</v>
      </c>
      <c r="B9" s="26" t="s">
        <v>7</v>
      </c>
      <c r="C9" s="27">
        <v>0</v>
      </c>
      <c r="D9" s="26">
        <f t="shared" si="0"/>
        <v>0</v>
      </c>
      <c r="E9" s="27">
        <f t="shared" si="2"/>
        <v>0</v>
      </c>
      <c r="G9" s="26" t="s">
        <v>7</v>
      </c>
      <c r="H9" s="27">
        <v>0</v>
      </c>
      <c r="I9" s="26">
        <f t="shared" si="3"/>
        <v>0</v>
      </c>
      <c r="J9" s="27">
        <f t="shared" si="4"/>
        <v>0</v>
      </c>
      <c r="L9" s="26" t="s">
        <v>7</v>
      </c>
      <c r="M9" s="27">
        <v>0</v>
      </c>
      <c r="N9" s="26">
        <f t="shared" si="5"/>
        <v>0</v>
      </c>
      <c r="O9" s="27">
        <f t="shared" si="6"/>
        <v>0</v>
      </c>
      <c r="Q9" s="26" t="s">
        <v>7</v>
      </c>
      <c r="R9" s="27">
        <f t="shared" si="7"/>
        <v>0</v>
      </c>
      <c r="S9" s="27">
        <f t="shared" si="1"/>
        <v>0</v>
      </c>
      <c r="T9" s="27"/>
      <c r="V9" s="26" t="s">
        <v>7</v>
      </c>
      <c r="W9" s="27">
        <v>0</v>
      </c>
      <c r="X9" s="26">
        <f t="shared" si="8"/>
        <v>0</v>
      </c>
      <c r="Y9" s="27">
        <f t="shared" si="9"/>
        <v>0</v>
      </c>
      <c r="AA9" s="26" t="s">
        <v>7</v>
      </c>
      <c r="AB9" s="26">
        <f t="shared" si="10"/>
        <v>0</v>
      </c>
      <c r="AC9" s="26">
        <f t="shared" si="11"/>
        <v>0</v>
      </c>
      <c r="AD9" s="27">
        <f t="shared" si="12"/>
        <v>0</v>
      </c>
      <c r="AF9" s="26" t="s">
        <v>7</v>
      </c>
      <c r="AG9" s="27">
        <f t="shared" si="13"/>
        <v>0</v>
      </c>
      <c r="AH9" s="27">
        <f t="shared" si="14"/>
        <v>0</v>
      </c>
      <c r="AI9" s="27">
        <f t="shared" si="15"/>
        <v>0</v>
      </c>
      <c r="AJ9" s="27">
        <f t="shared" si="16"/>
        <v>0</v>
      </c>
    </row>
    <row r="10" spans="1:36" x14ac:dyDescent="0.25">
      <c r="A10">
        <v>583.22302246093795</v>
      </c>
      <c r="B10" s="26" t="s">
        <v>8</v>
      </c>
      <c r="C10" s="27">
        <v>4.9169999999999998</v>
      </c>
      <c r="D10" s="26">
        <f t="shared" si="0"/>
        <v>8.4307371462334912E-3</v>
      </c>
      <c r="E10" s="27">
        <f t="shared" si="2"/>
        <v>5.8648929275933055</v>
      </c>
      <c r="G10" s="26" t="s">
        <v>8</v>
      </c>
      <c r="H10" s="27">
        <v>15.22</v>
      </c>
      <c r="I10" s="26">
        <f t="shared" si="3"/>
        <v>2.6096363507356876E-2</v>
      </c>
      <c r="J10" s="27">
        <f t="shared" si="4"/>
        <v>14.719255132197844</v>
      </c>
      <c r="L10" s="26" t="s">
        <v>8</v>
      </c>
      <c r="M10">
        <v>99.83</v>
      </c>
      <c r="N10" s="26">
        <f t="shared" si="5"/>
        <v>0.17116951175686182</v>
      </c>
      <c r="O10" s="27">
        <f t="shared" si="6"/>
        <v>99.826162682455617</v>
      </c>
      <c r="Q10" s="26" t="s">
        <v>8</v>
      </c>
      <c r="R10" s="27">
        <f t="shared" si="7"/>
        <v>25.825846080104142</v>
      </c>
      <c r="S10" s="27">
        <f t="shared" si="1"/>
        <v>13.396538064168556</v>
      </c>
      <c r="T10" s="27"/>
      <c r="V10" s="26" t="s">
        <v>8</v>
      </c>
      <c r="W10">
        <v>3.76</v>
      </c>
      <c r="X10" s="26">
        <f t="shared" si="8"/>
        <v>6.4469334288871118E-3</v>
      </c>
      <c r="Y10" s="27">
        <f t="shared" si="9"/>
        <v>3.6267756299790781</v>
      </c>
      <c r="AA10" s="26" t="s">
        <v>8</v>
      </c>
      <c r="AB10" s="26">
        <f t="shared" si="10"/>
        <v>25.439957153074367</v>
      </c>
      <c r="AC10" s="26">
        <f t="shared" si="11"/>
        <v>25.439957153074367</v>
      </c>
      <c r="AD10" s="27">
        <f t="shared" si="12"/>
        <v>13.964880539825364</v>
      </c>
      <c r="AF10" s="26" t="s">
        <v>8</v>
      </c>
      <c r="AG10" s="27">
        <f t="shared" si="13"/>
        <v>6.8748050973994221</v>
      </c>
      <c r="AH10" s="27">
        <f t="shared" si="14"/>
        <v>10.736850066218059</v>
      </c>
      <c r="AI10" s="27">
        <f t="shared" si="15"/>
        <v>62.619781473296179</v>
      </c>
      <c r="AJ10" s="27">
        <f t="shared" si="16"/>
        <v>9.0740741511927556</v>
      </c>
    </row>
    <row r="11" spans="1:36" x14ac:dyDescent="0.25">
      <c r="A11">
        <v>694.95501708984398</v>
      </c>
      <c r="B11" s="26" t="s">
        <v>9</v>
      </c>
      <c r="C11" s="27">
        <v>0</v>
      </c>
      <c r="D11" s="26">
        <f t="shared" si="0"/>
        <v>0</v>
      </c>
      <c r="E11" s="27">
        <f t="shared" si="2"/>
        <v>0</v>
      </c>
      <c r="G11" s="26" t="s">
        <v>9</v>
      </c>
      <c r="H11" s="27">
        <v>0</v>
      </c>
      <c r="I11" s="26">
        <f t="shared" si="3"/>
        <v>0</v>
      </c>
      <c r="J11" s="27">
        <f t="shared" si="4"/>
        <v>0</v>
      </c>
      <c r="L11" s="26" t="s">
        <v>9</v>
      </c>
      <c r="M11" s="27">
        <v>0</v>
      </c>
      <c r="N11" s="26">
        <f t="shared" si="5"/>
        <v>0</v>
      </c>
      <c r="O11" s="27">
        <f t="shared" si="6"/>
        <v>0</v>
      </c>
      <c r="Q11" s="26" t="s">
        <v>9</v>
      </c>
      <c r="R11" s="27">
        <f t="shared" si="7"/>
        <v>0</v>
      </c>
      <c r="S11" s="27">
        <f t="shared" si="1"/>
        <v>0</v>
      </c>
      <c r="T11" s="27"/>
      <c r="V11" s="26" t="s">
        <v>9</v>
      </c>
      <c r="W11" s="27">
        <v>0</v>
      </c>
      <c r="X11" s="26">
        <f t="shared" si="8"/>
        <v>0</v>
      </c>
      <c r="Y11" s="27">
        <f t="shared" si="9"/>
        <v>0</v>
      </c>
      <c r="AA11" s="26" t="s">
        <v>9</v>
      </c>
      <c r="AB11" s="26">
        <f t="shared" si="10"/>
        <v>0</v>
      </c>
      <c r="AC11" s="26">
        <f t="shared" si="11"/>
        <v>0</v>
      </c>
      <c r="AD11" s="27">
        <f t="shared" si="12"/>
        <v>0</v>
      </c>
      <c r="AF11" s="26" t="s">
        <v>9</v>
      </c>
      <c r="AG11" s="27">
        <f t="shared" si="13"/>
        <v>0</v>
      </c>
      <c r="AH11" s="27">
        <f t="shared" si="14"/>
        <v>0</v>
      </c>
      <c r="AI11" s="27">
        <f t="shared" si="15"/>
        <v>0</v>
      </c>
      <c r="AJ11" s="27">
        <f t="shared" si="16"/>
        <v>0</v>
      </c>
    </row>
    <row r="12" spans="1:36" x14ac:dyDescent="0.25">
      <c r="A12">
        <v>694.95501708984398</v>
      </c>
      <c r="B12" s="34" t="s">
        <v>10</v>
      </c>
      <c r="C12" s="27">
        <v>29.991</v>
      </c>
      <c r="D12" s="26">
        <f t="shared" si="0"/>
        <v>4.3155311153214908E-2</v>
      </c>
      <c r="E12" s="27">
        <f t="shared" si="2"/>
        <v>30.021251378196972</v>
      </c>
      <c r="G12" s="26" t="s">
        <v>10</v>
      </c>
      <c r="H12" s="27">
        <v>0.03</v>
      </c>
      <c r="I12" s="26">
        <f t="shared" si="3"/>
        <v>4.3168261631704417E-5</v>
      </c>
      <c r="J12" s="27">
        <f t="shared" si="4"/>
        <v>2.4348398442234929E-2</v>
      </c>
      <c r="L12" s="26" t="s">
        <v>10</v>
      </c>
      <c r="M12" s="27">
        <v>0</v>
      </c>
      <c r="N12" s="26">
        <f t="shared" si="5"/>
        <v>0</v>
      </c>
      <c r="O12" s="27">
        <f t="shared" si="6"/>
        <v>0</v>
      </c>
      <c r="Q12" s="26" t="s">
        <v>10</v>
      </c>
      <c r="R12" s="27">
        <f t="shared" si="7"/>
        <v>18.257250274697761</v>
      </c>
      <c r="S12" s="27">
        <f t="shared" si="1"/>
        <v>9.4705105688856523</v>
      </c>
      <c r="T12" s="27"/>
      <c r="V12" s="26" t="s">
        <v>10</v>
      </c>
      <c r="W12" s="27">
        <v>0</v>
      </c>
      <c r="X12" s="26">
        <f t="shared" si="8"/>
        <v>0</v>
      </c>
      <c r="Y12" s="27">
        <f t="shared" si="9"/>
        <v>0</v>
      </c>
      <c r="AA12" s="26" t="s">
        <v>10</v>
      </c>
      <c r="AB12" s="26">
        <f t="shared" si="10"/>
        <v>18.257250274697761</v>
      </c>
      <c r="AC12" s="26">
        <f t="shared" si="11"/>
        <v>18.257250274697761</v>
      </c>
      <c r="AD12" s="27">
        <f t="shared" si="12"/>
        <v>10.022042000217622</v>
      </c>
      <c r="AF12" s="26" t="s">
        <v>10</v>
      </c>
      <c r="AG12" s="27">
        <f t="shared" si="13"/>
        <v>18.225901711703383</v>
      </c>
      <c r="AH12" s="27">
        <f t="shared" si="14"/>
        <v>28.46462862986629</v>
      </c>
      <c r="AI12" s="27">
        <f t="shared" si="15"/>
        <v>197.81636475924788</v>
      </c>
      <c r="AJ12" s="27">
        <f t="shared" si="16"/>
        <v>28.665069086998901</v>
      </c>
    </row>
    <row r="13" spans="1:36" x14ac:dyDescent="0.25">
      <c r="A13">
        <v>729.041015625</v>
      </c>
      <c r="B13" s="34" t="s">
        <v>11</v>
      </c>
      <c r="C13" s="27">
        <v>16.666</v>
      </c>
      <c r="D13" s="26">
        <f t="shared" si="0"/>
        <v>2.2860167868213006E-2</v>
      </c>
      <c r="E13" s="27">
        <f t="shared" si="2"/>
        <v>15.902813067037236</v>
      </c>
      <c r="G13" s="26" t="s">
        <v>11</v>
      </c>
      <c r="H13" s="27">
        <v>0</v>
      </c>
      <c r="I13" s="26">
        <f t="shared" si="3"/>
        <v>0</v>
      </c>
      <c r="J13" s="27">
        <f t="shared" si="4"/>
        <v>0</v>
      </c>
      <c r="L13" s="26" t="s">
        <v>11</v>
      </c>
      <c r="M13" s="27">
        <v>0</v>
      </c>
      <c r="N13" s="26">
        <f t="shared" si="5"/>
        <v>0</v>
      </c>
      <c r="O13" s="27">
        <f t="shared" si="6"/>
        <v>0</v>
      </c>
      <c r="Q13" s="26" t="s">
        <v>11</v>
      </c>
      <c r="R13" s="27">
        <f t="shared" si="7"/>
        <v>9.6545978129983059</v>
      </c>
      <c r="S13" s="27">
        <f t="shared" si="1"/>
        <v>5.008090991284524</v>
      </c>
      <c r="T13" s="27"/>
      <c r="V13" s="26" t="s">
        <v>11</v>
      </c>
      <c r="W13" s="27">
        <v>0</v>
      </c>
      <c r="X13" s="26">
        <f t="shared" si="8"/>
        <v>0</v>
      </c>
      <c r="Y13" s="27">
        <f t="shared" si="9"/>
        <v>0</v>
      </c>
      <c r="AA13" s="26" t="s">
        <v>11</v>
      </c>
      <c r="AB13" s="26">
        <f t="shared" si="10"/>
        <v>9.6545978129983059</v>
      </c>
      <c r="AC13" s="26">
        <f t="shared" si="11"/>
        <v>9.6545978129983059</v>
      </c>
      <c r="AD13" s="27">
        <f t="shared" si="12"/>
        <v>5.2997457624368369</v>
      </c>
      <c r="AF13" s="26" t="s">
        <v>11</v>
      </c>
      <c r="AG13" s="27">
        <f t="shared" si="13"/>
        <v>9.6545978129983059</v>
      </c>
      <c r="AH13" s="27">
        <f t="shared" si="14"/>
        <v>15.078241157267385</v>
      </c>
      <c r="AI13" s="27">
        <f t="shared" si="15"/>
        <v>109.92656247132889</v>
      </c>
      <c r="AJ13" s="27">
        <f t="shared" si="16"/>
        <v>15.929180134171039</v>
      </c>
    </row>
    <row r="14" spans="1:36" x14ac:dyDescent="0.25">
      <c r="A14">
        <v>721.9580078125</v>
      </c>
      <c r="B14" s="34" t="s">
        <v>12</v>
      </c>
      <c r="C14" s="27">
        <v>13.922000000000001</v>
      </c>
      <c r="D14" s="26">
        <f t="shared" si="0"/>
        <v>1.9283670032531432E-2</v>
      </c>
      <c r="E14" s="27">
        <f t="shared" si="2"/>
        <v>13.414800868553176</v>
      </c>
      <c r="G14" s="26" t="s">
        <v>12</v>
      </c>
      <c r="H14" s="27">
        <v>0</v>
      </c>
      <c r="I14" s="26">
        <f t="shared" si="3"/>
        <v>0</v>
      </c>
      <c r="J14" s="27">
        <f t="shared" si="4"/>
        <v>0</v>
      </c>
      <c r="L14" s="26" t="s">
        <v>12</v>
      </c>
      <c r="M14" s="27">
        <v>0</v>
      </c>
      <c r="N14" s="26">
        <f t="shared" si="5"/>
        <v>0</v>
      </c>
      <c r="O14" s="27">
        <f t="shared" si="6"/>
        <v>0</v>
      </c>
      <c r="Q14" s="26" t="s">
        <v>12</v>
      </c>
      <c r="R14" s="27">
        <f t="shared" si="7"/>
        <v>8.1441256072986334</v>
      </c>
      <c r="S14" s="27">
        <f t="shared" si="1"/>
        <v>4.2245697724341911</v>
      </c>
      <c r="T14" s="27"/>
      <c r="V14" s="26" t="s">
        <v>12</v>
      </c>
      <c r="W14" s="27">
        <v>0</v>
      </c>
      <c r="X14" s="26">
        <f t="shared" si="8"/>
        <v>0</v>
      </c>
      <c r="Y14" s="27">
        <f t="shared" si="9"/>
        <v>0</v>
      </c>
      <c r="AA14" s="26" t="s">
        <v>12</v>
      </c>
      <c r="AB14" s="26">
        <f t="shared" si="10"/>
        <v>8.1441256072986334</v>
      </c>
      <c r="AC14" s="26">
        <f t="shared" si="11"/>
        <v>8.1441256072986334</v>
      </c>
      <c r="AD14" s="27">
        <f t="shared" si="12"/>
        <v>4.4705948411361165</v>
      </c>
      <c r="AF14" s="26" t="s">
        <v>12</v>
      </c>
      <c r="AG14" s="27">
        <f t="shared" si="13"/>
        <v>8.1441256072986334</v>
      </c>
      <c r="AH14" s="27">
        <f t="shared" si="14"/>
        <v>12.719234120410174</v>
      </c>
      <c r="AI14" s="27">
        <f t="shared" si="15"/>
        <v>91.827529264721051</v>
      </c>
      <c r="AJ14" s="27">
        <f t="shared" si="16"/>
        <v>13.306495009476132</v>
      </c>
    </row>
    <row r="15" spans="1:36" x14ac:dyDescent="0.25">
      <c r="A15">
        <v>696.67102050781295</v>
      </c>
      <c r="B15" s="26" t="s">
        <v>13</v>
      </c>
      <c r="C15" s="27">
        <v>0</v>
      </c>
      <c r="D15" s="26">
        <f t="shared" si="0"/>
        <v>0</v>
      </c>
      <c r="E15" s="27">
        <f t="shared" si="2"/>
        <v>0</v>
      </c>
      <c r="G15" s="26" t="s">
        <v>13</v>
      </c>
      <c r="H15" s="27">
        <v>0</v>
      </c>
      <c r="I15" s="26">
        <f t="shared" si="3"/>
        <v>0</v>
      </c>
      <c r="J15" s="27">
        <f t="shared" si="4"/>
        <v>0</v>
      </c>
      <c r="L15" s="26" t="s">
        <v>13</v>
      </c>
      <c r="M15" s="27">
        <v>0</v>
      </c>
      <c r="N15" s="26">
        <f t="shared" si="5"/>
        <v>0</v>
      </c>
      <c r="O15" s="27">
        <f t="shared" si="6"/>
        <v>0</v>
      </c>
      <c r="Q15" s="26" t="s">
        <v>13</v>
      </c>
      <c r="R15" s="27">
        <f t="shared" si="7"/>
        <v>0</v>
      </c>
      <c r="S15" s="27">
        <f t="shared" si="1"/>
        <v>0</v>
      </c>
      <c r="T15" s="27"/>
      <c r="V15" s="26" t="s">
        <v>13</v>
      </c>
      <c r="W15" s="27">
        <v>0</v>
      </c>
      <c r="X15" s="26">
        <f t="shared" si="8"/>
        <v>0</v>
      </c>
      <c r="Y15" s="27">
        <f t="shared" si="9"/>
        <v>0</v>
      </c>
      <c r="AA15" s="26" t="s">
        <v>13</v>
      </c>
      <c r="AB15" s="26">
        <f t="shared" si="10"/>
        <v>0</v>
      </c>
      <c r="AC15" s="26">
        <f t="shared" si="11"/>
        <v>0</v>
      </c>
      <c r="AD15" s="27">
        <f t="shared" si="12"/>
        <v>0</v>
      </c>
      <c r="AF15" s="26" t="s">
        <v>13</v>
      </c>
      <c r="AG15" s="27">
        <f t="shared" si="13"/>
        <v>0</v>
      </c>
      <c r="AH15" s="27">
        <f t="shared" si="14"/>
        <v>0</v>
      </c>
      <c r="AI15" s="27">
        <f t="shared" si="15"/>
        <v>0</v>
      </c>
      <c r="AJ15" s="27">
        <f t="shared" si="16"/>
        <v>0</v>
      </c>
    </row>
    <row r="16" spans="1:36" x14ac:dyDescent="0.25">
      <c r="A16">
        <v>696.67102050781295</v>
      </c>
      <c r="B16" s="34" t="s">
        <v>14</v>
      </c>
      <c r="C16" s="27">
        <v>3.548</v>
      </c>
      <c r="D16" s="26">
        <f t="shared" si="0"/>
        <v>5.092791138942186E-3</v>
      </c>
      <c r="E16" s="27">
        <f t="shared" si="2"/>
        <v>3.5428307411809161</v>
      </c>
      <c r="G16" s="26" t="s">
        <v>14</v>
      </c>
      <c r="H16" s="27">
        <v>0</v>
      </c>
      <c r="I16" s="26">
        <f t="shared" si="3"/>
        <v>0</v>
      </c>
      <c r="J16" s="27">
        <f t="shared" si="4"/>
        <v>0</v>
      </c>
      <c r="L16" s="26" t="s">
        <v>14</v>
      </c>
      <c r="M16" s="27">
        <v>0</v>
      </c>
      <c r="N16" s="26">
        <f t="shared" si="5"/>
        <v>0</v>
      </c>
      <c r="O16" s="27">
        <f t="shared" si="6"/>
        <v>0</v>
      </c>
      <c r="Q16" s="26" t="s">
        <v>14</v>
      </c>
      <c r="R16" s="27">
        <f t="shared" si="7"/>
        <v>2.1508525429709344</v>
      </c>
      <c r="S16" s="27">
        <f t="shared" si="1"/>
        <v>1.1157031553952352</v>
      </c>
      <c r="T16" s="27"/>
      <c r="V16" s="26" t="s">
        <v>14</v>
      </c>
      <c r="W16" s="27">
        <v>0</v>
      </c>
      <c r="X16" s="26">
        <f t="shared" si="8"/>
        <v>0</v>
      </c>
      <c r="Y16" s="27">
        <f t="shared" si="9"/>
        <v>0</v>
      </c>
      <c r="AA16" s="26" t="s">
        <v>14</v>
      </c>
      <c r="AB16" s="26">
        <f t="shared" si="10"/>
        <v>2.1508525429709344</v>
      </c>
      <c r="AC16" s="26">
        <f t="shared" si="11"/>
        <v>2.1508525429709344</v>
      </c>
      <c r="AD16" s="27">
        <f t="shared" si="12"/>
        <v>1.180678042837775</v>
      </c>
      <c r="AF16" s="26" t="s">
        <v>14</v>
      </c>
      <c r="AG16" s="27">
        <f t="shared" si="13"/>
        <v>2.1508525429709344</v>
      </c>
      <c r="AH16" s="27">
        <f t="shared" si="14"/>
        <v>3.3591325050303529</v>
      </c>
      <c r="AI16" s="27">
        <f t="shared" si="15"/>
        <v>23.402102703004619</v>
      </c>
      <c r="AJ16" s="27">
        <f t="shared" si="16"/>
        <v>3.391139512542833</v>
      </c>
    </row>
    <row r="17" spans="1:36" x14ac:dyDescent="0.25">
      <c r="A17">
        <v>703.26300048828102</v>
      </c>
      <c r="B17" s="34" t="s">
        <v>15</v>
      </c>
      <c r="C17" s="27">
        <v>2.915</v>
      </c>
      <c r="D17" s="26">
        <f t="shared" si="0"/>
        <v>4.1449642565812399E-3</v>
      </c>
      <c r="E17" s="27">
        <f t="shared" si="2"/>
        <v>2.8834692781770537</v>
      </c>
      <c r="G17" s="26" t="s">
        <v>15</v>
      </c>
      <c r="H17" s="27">
        <v>0</v>
      </c>
      <c r="I17" s="26">
        <f t="shared" si="3"/>
        <v>0</v>
      </c>
      <c r="J17" s="27">
        <f t="shared" si="4"/>
        <v>0</v>
      </c>
      <c r="L17" s="26" t="s">
        <v>15</v>
      </c>
      <c r="M17" s="27">
        <v>0</v>
      </c>
      <c r="N17" s="26">
        <f t="shared" si="5"/>
        <v>0</v>
      </c>
      <c r="O17" s="27">
        <f t="shared" si="6"/>
        <v>0</v>
      </c>
      <c r="Q17" s="26" t="s">
        <v>15</v>
      </c>
      <c r="R17" s="27">
        <f t="shared" si="7"/>
        <v>1.7505541987812894</v>
      </c>
      <c r="S17" s="27">
        <f t="shared" si="1"/>
        <v>0.90805799293562062</v>
      </c>
      <c r="T17" s="27"/>
      <c r="V17" s="26" t="s">
        <v>15</v>
      </c>
      <c r="W17" s="27">
        <v>0</v>
      </c>
      <c r="X17" s="26">
        <f t="shared" si="8"/>
        <v>0</v>
      </c>
      <c r="Y17" s="27">
        <f t="shared" si="9"/>
        <v>0</v>
      </c>
      <c r="AA17" s="26" t="s">
        <v>15</v>
      </c>
      <c r="AB17" s="26">
        <f t="shared" si="10"/>
        <v>1.7505541987812894</v>
      </c>
      <c r="AC17" s="26">
        <f t="shared" si="11"/>
        <v>1.7505541987812894</v>
      </c>
      <c r="AD17" s="27">
        <f t="shared" si="12"/>
        <v>0.96094030808995001</v>
      </c>
      <c r="AF17" s="26" t="s">
        <v>15</v>
      </c>
      <c r="AG17" s="27">
        <f t="shared" si="13"/>
        <v>1.7505541987812894</v>
      </c>
      <c r="AH17" s="27">
        <f t="shared" si="14"/>
        <v>2.7339593921307039</v>
      </c>
      <c r="AI17" s="27">
        <f t="shared" si="15"/>
        <v>19.226924853229558</v>
      </c>
      <c r="AJ17" s="27">
        <f t="shared" si="16"/>
        <v>2.7861250504685344</v>
      </c>
    </row>
    <row r="18" spans="1:36" x14ac:dyDescent="0.25">
      <c r="A18">
        <v>715.01300048828102</v>
      </c>
      <c r="B18" s="34" t="s">
        <v>16</v>
      </c>
      <c r="C18" s="27">
        <v>2.5630000000000002</v>
      </c>
      <c r="D18" s="26">
        <f t="shared" si="0"/>
        <v>3.5845502085273028E-3</v>
      </c>
      <c r="E18" s="27">
        <f t="shared" si="2"/>
        <v>2.4936138800136955</v>
      </c>
      <c r="G18" s="26" t="s">
        <v>16</v>
      </c>
      <c r="H18" s="27">
        <v>0</v>
      </c>
      <c r="I18" s="26">
        <f t="shared" si="3"/>
        <v>0</v>
      </c>
      <c r="J18" s="27">
        <f t="shared" si="4"/>
        <v>0</v>
      </c>
      <c r="L18" s="26" t="s">
        <v>16</v>
      </c>
      <c r="M18" s="27">
        <v>0</v>
      </c>
      <c r="N18" s="26">
        <f t="shared" si="5"/>
        <v>0</v>
      </c>
      <c r="O18" s="27">
        <f t="shared" si="6"/>
        <v>0</v>
      </c>
      <c r="Q18" s="26" t="s">
        <v>16</v>
      </c>
      <c r="R18" s="27">
        <f t="shared" si="7"/>
        <v>1.5138729865563147</v>
      </c>
      <c r="S18" s="27">
        <f t="shared" si="1"/>
        <v>0.78528529233131794</v>
      </c>
      <c r="T18" s="27"/>
      <c r="V18" s="26" t="s">
        <v>16</v>
      </c>
      <c r="W18" s="27">
        <v>0</v>
      </c>
      <c r="X18" s="26">
        <f t="shared" si="8"/>
        <v>0</v>
      </c>
      <c r="Y18" s="27">
        <f t="shared" si="9"/>
        <v>0</v>
      </c>
      <c r="AA18" s="26" t="s">
        <v>16</v>
      </c>
      <c r="AB18" s="26">
        <f t="shared" si="10"/>
        <v>1.5138729865563147</v>
      </c>
      <c r="AC18" s="26">
        <f t="shared" si="11"/>
        <v>1.5138729865563147</v>
      </c>
      <c r="AD18" s="27">
        <f t="shared" si="12"/>
        <v>0.83101772862745305</v>
      </c>
      <c r="AF18" s="26" t="s">
        <v>16</v>
      </c>
      <c r="AG18" s="27">
        <f t="shared" si="13"/>
        <v>1.5138729865563147</v>
      </c>
      <c r="AH18" s="27">
        <f t="shared" si="14"/>
        <v>2.3643182673064422</v>
      </c>
      <c r="AI18" s="27">
        <f t="shared" si="15"/>
        <v>16.90518298416033</v>
      </c>
      <c r="AJ18" s="27">
        <f t="shared" si="16"/>
        <v>2.449687308525164</v>
      </c>
    </row>
    <row r="19" spans="1:36" x14ac:dyDescent="0.25">
      <c r="A19">
        <v>520.95501708984398</v>
      </c>
      <c r="B19" s="26" t="s">
        <v>17</v>
      </c>
      <c r="C19" s="27">
        <v>0</v>
      </c>
      <c r="D19" s="26">
        <f t="shared" si="0"/>
        <v>0</v>
      </c>
      <c r="E19" s="27">
        <f t="shared" si="2"/>
        <v>0</v>
      </c>
      <c r="G19" s="26" t="s">
        <v>17</v>
      </c>
      <c r="H19" s="27">
        <v>0</v>
      </c>
      <c r="I19" s="26">
        <f t="shared" si="3"/>
        <v>0</v>
      </c>
      <c r="J19" s="27">
        <f t="shared" si="4"/>
        <v>0</v>
      </c>
      <c r="L19" s="26" t="s">
        <v>17</v>
      </c>
      <c r="M19" s="27">
        <v>0</v>
      </c>
      <c r="N19" s="26">
        <f t="shared" si="5"/>
        <v>0</v>
      </c>
      <c r="O19" s="27">
        <f t="shared" si="6"/>
        <v>0</v>
      </c>
      <c r="Q19" s="26" t="s">
        <v>17</v>
      </c>
      <c r="R19" s="27">
        <f t="shared" si="7"/>
        <v>0</v>
      </c>
      <c r="S19" s="27">
        <f t="shared" si="1"/>
        <v>0</v>
      </c>
      <c r="T19" s="27"/>
      <c r="V19" s="26" t="s">
        <v>17</v>
      </c>
      <c r="W19" s="27">
        <v>0</v>
      </c>
      <c r="X19" s="26">
        <f t="shared" si="8"/>
        <v>0</v>
      </c>
      <c r="Y19" s="27">
        <f t="shared" si="9"/>
        <v>0</v>
      </c>
      <c r="AA19" s="26" t="s">
        <v>17</v>
      </c>
      <c r="AB19" s="26">
        <f t="shared" si="10"/>
        <v>0</v>
      </c>
      <c r="AC19" s="26">
        <f t="shared" si="11"/>
        <v>0</v>
      </c>
      <c r="AD19" s="27">
        <f t="shared" si="12"/>
        <v>0</v>
      </c>
      <c r="AF19" s="26" t="s">
        <v>17</v>
      </c>
      <c r="AG19" s="27">
        <f t="shared" si="13"/>
        <v>0</v>
      </c>
      <c r="AH19" s="27">
        <f t="shared" si="14"/>
        <v>0</v>
      </c>
      <c r="AI19" s="27">
        <f t="shared" si="15"/>
        <v>0</v>
      </c>
      <c r="AJ19" s="27">
        <f t="shared" si="16"/>
        <v>0</v>
      </c>
    </row>
    <row r="20" spans="1:36" x14ac:dyDescent="0.25">
      <c r="A20">
        <v>675.99401855468795</v>
      </c>
      <c r="B20" s="34" t="s">
        <v>18</v>
      </c>
      <c r="C20" s="27">
        <v>2.71</v>
      </c>
      <c r="D20" s="26">
        <f t="shared" si="0"/>
        <v>4.0089112116614986E-3</v>
      </c>
      <c r="E20" s="27">
        <f t="shared" si="2"/>
        <v>2.7888231603955487</v>
      </c>
      <c r="G20" s="26" t="s">
        <v>18</v>
      </c>
      <c r="H20" s="27">
        <v>0</v>
      </c>
      <c r="I20" s="26">
        <f t="shared" si="3"/>
        <v>0</v>
      </c>
      <c r="J20" s="27">
        <f t="shared" si="4"/>
        <v>0</v>
      </c>
      <c r="L20" s="26" t="s">
        <v>18</v>
      </c>
      <c r="M20" s="27">
        <v>0</v>
      </c>
      <c r="N20" s="26">
        <f t="shared" si="5"/>
        <v>0</v>
      </c>
      <c r="O20" s="27">
        <f t="shared" si="6"/>
        <v>0</v>
      </c>
      <c r="Q20" s="26" t="s">
        <v>18</v>
      </c>
      <c r="R20" s="27">
        <f t="shared" si="7"/>
        <v>1.6930945406761375</v>
      </c>
      <c r="S20" s="27">
        <f t="shared" si="1"/>
        <v>0.87825217381270748</v>
      </c>
      <c r="T20" s="27"/>
      <c r="V20" s="26" t="s">
        <v>18</v>
      </c>
      <c r="W20" s="27">
        <v>0</v>
      </c>
      <c r="X20" s="26">
        <f t="shared" si="8"/>
        <v>0</v>
      </c>
      <c r="Y20" s="27">
        <f t="shared" si="9"/>
        <v>0</v>
      </c>
      <c r="AA20" s="26" t="s">
        <v>18</v>
      </c>
      <c r="AB20" s="26">
        <f t="shared" si="10"/>
        <v>1.6930945406761375</v>
      </c>
      <c r="AC20" s="26">
        <f t="shared" si="11"/>
        <v>1.6930945406761375</v>
      </c>
      <c r="AD20" s="27">
        <f t="shared" si="12"/>
        <v>0.92939869595320623</v>
      </c>
      <c r="AF20" s="26" t="s">
        <v>18</v>
      </c>
      <c r="AG20" s="27">
        <f t="shared" si="13"/>
        <v>1.6930945406761375</v>
      </c>
      <c r="AH20" s="27">
        <f t="shared" si="14"/>
        <v>2.6442207413339651</v>
      </c>
      <c r="AI20" s="27">
        <f t="shared" si="15"/>
        <v>17.874774048800031</v>
      </c>
      <c r="AJ20" s="27">
        <f t="shared" si="16"/>
        <v>2.5901882973481052</v>
      </c>
    </row>
    <row r="21" spans="1:36" x14ac:dyDescent="0.25">
      <c r="A21">
        <v>693.25</v>
      </c>
      <c r="B21" s="34" t="s">
        <v>19</v>
      </c>
      <c r="C21" s="27">
        <v>0.17</v>
      </c>
      <c r="D21" s="26">
        <f t="shared" si="0"/>
        <v>2.452217814641183E-4</v>
      </c>
      <c r="E21" s="27">
        <f t="shared" si="2"/>
        <v>0.17059000498470853</v>
      </c>
      <c r="G21" s="26" t="s">
        <v>19</v>
      </c>
      <c r="H21" s="27">
        <v>0</v>
      </c>
      <c r="I21" s="26">
        <f t="shared" si="3"/>
        <v>0</v>
      </c>
      <c r="J21" s="27">
        <f t="shared" si="4"/>
        <v>0</v>
      </c>
      <c r="L21" s="26" t="s">
        <v>19</v>
      </c>
      <c r="M21" s="27">
        <v>0</v>
      </c>
      <c r="N21" s="26">
        <f t="shared" si="5"/>
        <v>0</v>
      </c>
      <c r="O21" s="27">
        <f t="shared" si="6"/>
        <v>0</v>
      </c>
      <c r="Q21" s="26" t="s">
        <v>19</v>
      </c>
      <c r="R21" s="27">
        <f t="shared" si="7"/>
        <v>0.10356519202621656</v>
      </c>
      <c r="S21" s="27">
        <f t="shared" si="1"/>
        <v>5.3721958723008903E-2</v>
      </c>
      <c r="T21" s="27"/>
      <c r="V21" s="26" t="s">
        <v>19</v>
      </c>
      <c r="W21" s="27">
        <v>0</v>
      </c>
      <c r="X21" s="26">
        <f t="shared" si="8"/>
        <v>0</v>
      </c>
      <c r="Y21" s="27">
        <f t="shared" si="9"/>
        <v>0</v>
      </c>
      <c r="AA21" s="26" t="s">
        <v>19</v>
      </c>
      <c r="AB21" s="26">
        <f t="shared" si="10"/>
        <v>0.10356519202621656</v>
      </c>
      <c r="AC21" s="26">
        <f t="shared" si="11"/>
        <v>0.10356519202621656</v>
      </c>
      <c r="AD21" s="27">
        <f t="shared" si="12"/>
        <v>5.685054915886166E-2</v>
      </c>
      <c r="AF21" s="26" t="s">
        <v>19</v>
      </c>
      <c r="AG21" s="27">
        <f t="shared" si="13"/>
        <v>0.10356519202621656</v>
      </c>
      <c r="AH21" s="27">
        <f t="shared" si="14"/>
        <v>0.16174479466846256</v>
      </c>
      <c r="AI21" s="27">
        <f t="shared" si="15"/>
        <v>1.1212957890391166</v>
      </c>
      <c r="AJ21" s="27">
        <f t="shared" si="16"/>
        <v>0.16248413673401399</v>
      </c>
    </row>
    <row r="22" spans="1:36" x14ac:dyDescent="0.25">
      <c r="A22">
        <v>681.53900146484398</v>
      </c>
      <c r="B22" s="34" t="s">
        <v>20</v>
      </c>
      <c r="C22" s="27">
        <v>0.16200000000000001</v>
      </c>
      <c r="D22" s="26">
        <f t="shared" si="0"/>
        <v>2.3769732862214855E-4</v>
      </c>
      <c r="E22" s="27">
        <f t="shared" si="2"/>
        <v>0.16535557417617675</v>
      </c>
      <c r="G22" s="26" t="s">
        <v>20</v>
      </c>
      <c r="H22" s="27">
        <v>0</v>
      </c>
      <c r="I22" s="26">
        <f t="shared" si="3"/>
        <v>0</v>
      </c>
      <c r="J22" s="27">
        <f t="shared" si="4"/>
        <v>0</v>
      </c>
      <c r="L22" s="26" t="s">
        <v>20</v>
      </c>
      <c r="M22" s="27">
        <v>0</v>
      </c>
      <c r="N22" s="26">
        <f t="shared" si="5"/>
        <v>0</v>
      </c>
      <c r="O22" s="27">
        <f t="shared" si="6"/>
        <v>0</v>
      </c>
      <c r="Q22" s="26" t="s">
        <v>20</v>
      </c>
      <c r="R22" s="27">
        <f t="shared" si="7"/>
        <v>0.10038736908235692</v>
      </c>
      <c r="S22" s="27">
        <f t="shared" si="1"/>
        <v>5.2073539310279547E-2</v>
      </c>
      <c r="T22" s="27"/>
      <c r="V22" s="26" t="s">
        <v>20</v>
      </c>
      <c r="W22" s="27">
        <v>0</v>
      </c>
      <c r="X22" s="26">
        <f t="shared" si="8"/>
        <v>0</v>
      </c>
      <c r="Y22" s="27">
        <f t="shared" si="9"/>
        <v>0</v>
      </c>
      <c r="AA22" s="26" t="s">
        <v>20</v>
      </c>
      <c r="AB22" s="26">
        <f t="shared" si="10"/>
        <v>0.10038736908235692</v>
      </c>
      <c r="AC22" s="26">
        <f t="shared" si="11"/>
        <v>0.10038736908235692</v>
      </c>
      <c r="AD22" s="27">
        <f t="shared" si="12"/>
        <v>5.5106131213473998E-2</v>
      </c>
      <c r="AF22" s="26" t="s">
        <v>20</v>
      </c>
      <c r="AG22" s="27">
        <f t="shared" si="13"/>
        <v>0.10038736908235692</v>
      </c>
      <c r="AH22" s="27">
        <f t="shared" si="14"/>
        <v>0.15678177273521307</v>
      </c>
      <c r="AI22" s="27">
        <f t="shared" si="15"/>
        <v>1.0685289283784523</v>
      </c>
      <c r="AJ22" s="27">
        <f t="shared" si="16"/>
        <v>0.15483782441711921</v>
      </c>
    </row>
    <row r="23" spans="1:36" x14ac:dyDescent="0.25">
      <c r="A23">
        <v>698.04602050781295</v>
      </c>
      <c r="B23" s="34" t="s">
        <v>21</v>
      </c>
      <c r="C23" s="27">
        <v>1.411</v>
      </c>
      <c r="D23" s="26">
        <f t="shared" si="0"/>
        <v>2.0213566993384315E-3</v>
      </c>
      <c r="E23" s="27">
        <f t="shared" si="2"/>
        <v>1.4061689273979634</v>
      </c>
      <c r="G23" s="26" t="s">
        <v>21</v>
      </c>
      <c r="H23" s="27">
        <v>0</v>
      </c>
      <c r="I23" s="26">
        <f t="shared" si="3"/>
        <v>0</v>
      </c>
      <c r="J23" s="27">
        <f t="shared" si="4"/>
        <v>0</v>
      </c>
      <c r="L23" s="26" t="s">
        <v>21</v>
      </c>
      <c r="M23" s="27">
        <v>0</v>
      </c>
      <c r="N23" s="26">
        <f t="shared" si="5"/>
        <v>0</v>
      </c>
      <c r="O23" s="27">
        <f t="shared" si="6"/>
        <v>0</v>
      </c>
      <c r="Q23" s="26" t="s">
        <v>21</v>
      </c>
      <c r="R23" s="27">
        <f t="shared" si="7"/>
        <v>0.85368515582330362</v>
      </c>
      <c r="S23" s="27">
        <f t="shared" si="1"/>
        <v>0.4428286937562525</v>
      </c>
      <c r="T23" s="27"/>
      <c r="V23" s="26" t="s">
        <v>21</v>
      </c>
      <c r="W23" s="27">
        <v>0</v>
      </c>
      <c r="X23" s="26">
        <f t="shared" si="8"/>
        <v>0</v>
      </c>
      <c r="Y23" s="27">
        <f t="shared" si="9"/>
        <v>0</v>
      </c>
      <c r="AA23" s="26" t="s">
        <v>21</v>
      </c>
      <c r="AB23" s="26">
        <f t="shared" si="10"/>
        <v>0.85368515582330362</v>
      </c>
      <c r="AC23" s="26">
        <f t="shared" si="11"/>
        <v>0.85368515582330362</v>
      </c>
      <c r="AD23" s="27">
        <f t="shared" si="12"/>
        <v>0.46861758248888929</v>
      </c>
      <c r="AF23" s="26" t="s">
        <v>21</v>
      </c>
      <c r="AG23" s="27">
        <f t="shared" si="13"/>
        <v>0.85368515582330362</v>
      </c>
      <c r="AH23" s="27">
        <f t="shared" si="14"/>
        <v>1.3332580912436416</v>
      </c>
      <c r="AI23" s="27">
        <f t="shared" si="15"/>
        <v>9.306755049024666</v>
      </c>
      <c r="AJ23" s="27">
        <f t="shared" si="16"/>
        <v>1.348618334892316</v>
      </c>
    </row>
    <row r="24" spans="1:36" x14ac:dyDescent="0.25">
      <c r="A24">
        <v>690.20001220703102</v>
      </c>
      <c r="B24" s="34" t="s">
        <v>22</v>
      </c>
      <c r="C24" s="27">
        <v>0.11600000000000001</v>
      </c>
      <c r="D24" s="26">
        <f t="shared" si="0"/>
        <v>1.6806722391828194E-4</v>
      </c>
      <c r="E24" s="27">
        <f t="shared" si="2"/>
        <v>0.11691697366688047</v>
      </c>
      <c r="G24" s="26" t="s">
        <v>22</v>
      </c>
      <c r="H24" s="27">
        <v>0</v>
      </c>
      <c r="I24" s="26">
        <f t="shared" si="3"/>
        <v>0</v>
      </c>
      <c r="J24" s="27">
        <f t="shared" si="4"/>
        <v>0</v>
      </c>
      <c r="L24" s="26" t="s">
        <v>22</v>
      </c>
      <c r="M24" s="27">
        <v>0</v>
      </c>
      <c r="N24" s="26">
        <f t="shared" si="5"/>
        <v>0</v>
      </c>
      <c r="O24" s="27">
        <f t="shared" si="6"/>
        <v>0</v>
      </c>
      <c r="Q24" s="26" t="s">
        <v>22</v>
      </c>
      <c r="R24" s="27">
        <f t="shared" si="7"/>
        <v>7.0980294713163139E-2</v>
      </c>
      <c r="S24" s="27">
        <f t="shared" si="1"/>
        <v>3.6819324988672651E-2</v>
      </c>
      <c r="T24" s="27"/>
      <c r="V24" s="26" t="s">
        <v>22</v>
      </c>
      <c r="W24" s="27">
        <v>0</v>
      </c>
      <c r="X24" s="26">
        <f t="shared" si="8"/>
        <v>0</v>
      </c>
      <c r="Y24" s="27">
        <f t="shared" si="9"/>
        <v>0</v>
      </c>
      <c r="AA24" s="26" t="s">
        <v>22</v>
      </c>
      <c r="AB24" s="26">
        <f t="shared" si="10"/>
        <v>7.0980294713163139E-2</v>
      </c>
      <c r="AC24" s="26">
        <f t="shared" si="11"/>
        <v>7.0980294713163139E-2</v>
      </c>
      <c r="AD24" s="27">
        <f t="shared" si="12"/>
        <v>3.8963561549518286E-2</v>
      </c>
      <c r="AF24" s="26" t="s">
        <v>22</v>
      </c>
      <c r="AG24" s="27">
        <f t="shared" si="13"/>
        <v>7.0980294713163139E-2</v>
      </c>
      <c r="AH24" s="27">
        <f t="shared" si="14"/>
        <v>0.11085474732650813</v>
      </c>
      <c r="AI24" s="27">
        <f t="shared" si="15"/>
        <v>0.76511947957963244</v>
      </c>
      <c r="AJ24" s="27">
        <f t="shared" si="16"/>
        <v>0.11087152859497425</v>
      </c>
    </row>
    <row r="25" spans="1:36" x14ac:dyDescent="0.25">
      <c r="A25">
        <v>701.16802978515602</v>
      </c>
      <c r="B25" s="34" t="s">
        <v>23</v>
      </c>
      <c r="C25" s="27">
        <v>0</v>
      </c>
      <c r="D25" s="26">
        <f t="shared" si="0"/>
        <v>0</v>
      </c>
      <c r="E25" s="27">
        <f t="shared" si="2"/>
        <v>0</v>
      </c>
      <c r="G25" s="26" t="s">
        <v>23</v>
      </c>
      <c r="H25" s="27">
        <v>0</v>
      </c>
      <c r="I25" s="26">
        <f t="shared" si="3"/>
        <v>0</v>
      </c>
      <c r="J25" s="27">
        <f t="shared" si="4"/>
        <v>0</v>
      </c>
      <c r="L25" s="26" t="s">
        <v>23</v>
      </c>
      <c r="M25" s="27">
        <v>0</v>
      </c>
      <c r="N25" s="26">
        <f t="shared" si="5"/>
        <v>0</v>
      </c>
      <c r="O25" s="27">
        <f t="shared" si="6"/>
        <v>0</v>
      </c>
      <c r="Q25" s="26" t="s">
        <v>23</v>
      </c>
      <c r="R25" s="27">
        <f t="shared" si="7"/>
        <v>0</v>
      </c>
      <c r="S25" s="27">
        <f t="shared" si="1"/>
        <v>0</v>
      </c>
      <c r="T25" s="27"/>
      <c r="V25" s="26" t="s">
        <v>23</v>
      </c>
      <c r="W25" s="27">
        <v>0</v>
      </c>
      <c r="X25" s="26">
        <f t="shared" si="8"/>
        <v>0</v>
      </c>
      <c r="Y25" s="27">
        <f t="shared" si="9"/>
        <v>0</v>
      </c>
      <c r="AA25" s="26" t="s">
        <v>23</v>
      </c>
      <c r="AB25" s="26">
        <f t="shared" si="10"/>
        <v>0</v>
      </c>
      <c r="AC25" s="26">
        <f t="shared" si="11"/>
        <v>0</v>
      </c>
      <c r="AD25" s="27">
        <f t="shared" si="12"/>
        <v>0</v>
      </c>
      <c r="AF25" s="26" t="s">
        <v>23</v>
      </c>
      <c r="AG25" s="27">
        <f t="shared" si="13"/>
        <v>0</v>
      </c>
      <c r="AH25" s="27">
        <f t="shared" si="14"/>
        <v>0</v>
      </c>
      <c r="AI25" s="27">
        <f t="shared" si="15"/>
        <v>0</v>
      </c>
      <c r="AJ25" s="27">
        <f t="shared" si="16"/>
        <v>0</v>
      </c>
    </row>
    <row r="26" spans="1:36" x14ac:dyDescent="0.25">
      <c r="A26">
        <v>716.46502685546898</v>
      </c>
      <c r="B26" s="34" t="s">
        <v>24</v>
      </c>
      <c r="C26" s="27">
        <v>2.3239999999999998</v>
      </c>
      <c r="D26" s="26">
        <f t="shared" si="0"/>
        <v>3.2437033391565888E-3</v>
      </c>
      <c r="E26" s="27">
        <f t="shared" si="2"/>
        <v>2.2565017083386834</v>
      </c>
      <c r="G26" s="26" t="s">
        <v>24</v>
      </c>
      <c r="H26" s="27">
        <v>0</v>
      </c>
      <c r="I26" s="26">
        <f t="shared" si="3"/>
        <v>0</v>
      </c>
      <c r="J26" s="27">
        <f t="shared" si="4"/>
        <v>0</v>
      </c>
      <c r="L26" s="26" t="s">
        <v>24</v>
      </c>
      <c r="M26" s="27">
        <v>0</v>
      </c>
      <c r="N26" s="26">
        <f t="shared" si="5"/>
        <v>0</v>
      </c>
      <c r="O26" s="27">
        <f t="shared" si="6"/>
        <v>0</v>
      </c>
      <c r="Q26" s="26" t="s">
        <v>24</v>
      </c>
      <c r="R26" s="27">
        <f t="shared" si="7"/>
        <v>1.3699221871324148</v>
      </c>
      <c r="S26" s="27">
        <f t="shared" si="1"/>
        <v>0.71061426866501443</v>
      </c>
      <c r="T26" s="27"/>
      <c r="V26" s="26" t="s">
        <v>24</v>
      </c>
      <c r="W26" s="27">
        <v>0</v>
      </c>
      <c r="X26" s="26">
        <f t="shared" si="8"/>
        <v>0</v>
      </c>
      <c r="Y26" s="27">
        <f t="shared" si="9"/>
        <v>0</v>
      </c>
      <c r="AA26" s="26" t="s">
        <v>24</v>
      </c>
      <c r="AB26" s="26">
        <f t="shared" si="10"/>
        <v>1.3699221871324148</v>
      </c>
      <c r="AC26" s="26">
        <f t="shared" si="11"/>
        <v>1.3699221871324148</v>
      </c>
      <c r="AD26" s="27">
        <f t="shared" si="12"/>
        <v>0.75199810978646009</v>
      </c>
      <c r="AF26" s="26" t="s">
        <v>24</v>
      </c>
      <c r="AG26" s="27">
        <f t="shared" si="13"/>
        <v>1.3699221871324148</v>
      </c>
      <c r="AH26" s="27">
        <f t="shared" si="14"/>
        <v>2.1395005265225908</v>
      </c>
      <c r="AI26" s="27">
        <f t="shared" si="15"/>
        <v>15.328773021922979</v>
      </c>
      <c r="AJ26" s="27">
        <f t="shared" si="16"/>
        <v>2.2212537280579321</v>
      </c>
    </row>
    <row r="27" spans="1:36" x14ac:dyDescent="0.25">
      <c r="A27">
        <v>638.72302246093795</v>
      </c>
      <c r="B27" s="26" t="s">
        <v>25</v>
      </c>
      <c r="C27" s="27">
        <v>0</v>
      </c>
      <c r="D27" s="26">
        <f t="shared" si="0"/>
        <v>0</v>
      </c>
      <c r="E27" s="27">
        <f t="shared" si="2"/>
        <v>0</v>
      </c>
      <c r="G27" s="26" t="s">
        <v>25</v>
      </c>
      <c r="H27" s="27">
        <v>0</v>
      </c>
      <c r="I27" s="26">
        <f t="shared" si="3"/>
        <v>0</v>
      </c>
      <c r="J27" s="27">
        <f t="shared" si="4"/>
        <v>0</v>
      </c>
      <c r="L27" s="26" t="s">
        <v>25</v>
      </c>
      <c r="M27" s="27">
        <v>0</v>
      </c>
      <c r="N27" s="26">
        <f t="shared" si="5"/>
        <v>0</v>
      </c>
      <c r="O27" s="27">
        <f t="shared" si="6"/>
        <v>0</v>
      </c>
      <c r="Q27" s="26" t="s">
        <v>25</v>
      </c>
      <c r="R27" s="27">
        <f t="shared" si="7"/>
        <v>0</v>
      </c>
      <c r="S27" s="27">
        <f t="shared" si="1"/>
        <v>0</v>
      </c>
      <c r="T27" s="27"/>
      <c r="V27" s="26" t="s">
        <v>25</v>
      </c>
      <c r="W27" s="27">
        <v>0</v>
      </c>
      <c r="X27" s="26">
        <f t="shared" si="8"/>
        <v>0</v>
      </c>
      <c r="Y27" s="27">
        <f t="shared" si="9"/>
        <v>0</v>
      </c>
      <c r="AA27" s="26" t="s">
        <v>25</v>
      </c>
      <c r="AB27" s="26">
        <f t="shared" si="10"/>
        <v>0</v>
      </c>
      <c r="AC27" s="26">
        <f t="shared" si="11"/>
        <v>0</v>
      </c>
      <c r="AD27" s="27">
        <f t="shared" si="12"/>
        <v>0</v>
      </c>
      <c r="AF27" s="26" t="s">
        <v>25</v>
      </c>
      <c r="AG27" s="27">
        <f t="shared" si="13"/>
        <v>0</v>
      </c>
      <c r="AH27" s="27">
        <f t="shared" si="14"/>
        <v>0</v>
      </c>
      <c r="AI27" s="27">
        <f t="shared" si="15"/>
        <v>0</v>
      </c>
      <c r="AJ27" s="27">
        <f t="shared" si="16"/>
        <v>0</v>
      </c>
    </row>
    <row r="28" spans="1:36" x14ac:dyDescent="0.25">
      <c r="A28">
        <v>730.927001953125</v>
      </c>
      <c r="B28" s="34" t="s">
        <v>26</v>
      </c>
      <c r="C28" s="27">
        <v>3.5869999999999997</v>
      </c>
      <c r="D28" s="26">
        <f t="shared" si="0"/>
        <v>4.9074668064185666E-3</v>
      </c>
      <c r="E28" s="27">
        <f t="shared" si="2"/>
        <v>3.413908756273071</v>
      </c>
      <c r="G28" s="26" t="s">
        <v>26</v>
      </c>
      <c r="H28" s="27">
        <v>0</v>
      </c>
      <c r="I28" s="26">
        <f t="shared" si="3"/>
        <v>0</v>
      </c>
      <c r="J28" s="27">
        <f t="shared" si="4"/>
        <v>0</v>
      </c>
      <c r="L28" s="26" t="s">
        <v>26</v>
      </c>
      <c r="M28" s="27">
        <v>0</v>
      </c>
      <c r="N28" s="26">
        <f t="shared" si="5"/>
        <v>0</v>
      </c>
      <c r="O28" s="27">
        <f t="shared" si="6"/>
        <v>0</v>
      </c>
      <c r="Q28" s="26" t="s">
        <v>26</v>
      </c>
      <c r="R28" s="27">
        <f t="shared" si="7"/>
        <v>2.0725840059333813</v>
      </c>
      <c r="S28" s="27">
        <f t="shared" si="1"/>
        <v>1.0751032295535747</v>
      </c>
      <c r="T28" s="27"/>
      <c r="V28" s="26" t="s">
        <v>26</v>
      </c>
      <c r="W28" s="27">
        <v>0</v>
      </c>
      <c r="X28" s="26">
        <f t="shared" si="8"/>
        <v>0</v>
      </c>
      <c r="Y28" s="27">
        <f t="shared" si="9"/>
        <v>0</v>
      </c>
      <c r="AA28" s="26" t="s">
        <v>26</v>
      </c>
      <c r="AB28" s="26">
        <f t="shared" si="10"/>
        <v>2.0725840059333813</v>
      </c>
      <c r="AC28" s="26">
        <f t="shared" si="11"/>
        <v>2.0725840059333813</v>
      </c>
      <c r="AD28" s="27">
        <f t="shared" si="12"/>
        <v>1.1377137106582991</v>
      </c>
      <c r="AF28" s="26" t="s">
        <v>26</v>
      </c>
      <c r="AG28" s="27">
        <f t="shared" si="13"/>
        <v>2.0725840059333813</v>
      </c>
      <c r="AH28" s="27">
        <f t="shared" si="14"/>
        <v>3.2368952146390471</v>
      </c>
      <c r="AI28" s="27">
        <f t="shared" si="15"/>
        <v>23.659341148725357</v>
      </c>
      <c r="AJ28" s="27">
        <f t="shared" si="16"/>
        <v>3.428415285087695</v>
      </c>
    </row>
    <row r="29" spans="1:36" x14ac:dyDescent="0.25">
      <c r="A29">
        <v>506.67800903320301</v>
      </c>
      <c r="B29" s="26" t="s">
        <v>27</v>
      </c>
      <c r="C29" s="27">
        <v>0</v>
      </c>
      <c r="D29" s="26">
        <f t="shared" si="0"/>
        <v>0</v>
      </c>
      <c r="E29" s="27">
        <f t="shared" si="2"/>
        <v>0</v>
      </c>
      <c r="G29" s="26" t="s">
        <v>27</v>
      </c>
      <c r="H29" s="27">
        <v>2.48</v>
      </c>
      <c r="I29" s="26">
        <f t="shared" si="3"/>
        <v>4.8946272697568049E-3</v>
      </c>
      <c r="J29" s="27">
        <f t="shared" si="4"/>
        <v>2.7607397306622037</v>
      </c>
      <c r="L29" s="26" t="s">
        <v>27</v>
      </c>
      <c r="M29" s="27">
        <v>0</v>
      </c>
      <c r="N29" s="26">
        <f t="shared" si="5"/>
        <v>0</v>
      </c>
      <c r="O29" s="27">
        <f t="shared" si="6"/>
        <v>0</v>
      </c>
      <c r="Q29" s="26" t="s">
        <v>27</v>
      </c>
      <c r="R29" s="27">
        <f t="shared" si="7"/>
        <v>3.5544524032275873</v>
      </c>
      <c r="S29" s="27">
        <f t="shared" si="1"/>
        <v>1.8437869090297681</v>
      </c>
      <c r="T29" s="27"/>
      <c r="V29" s="26" t="s">
        <v>27</v>
      </c>
      <c r="W29">
        <v>0.44</v>
      </c>
      <c r="X29" s="26">
        <f t="shared" si="8"/>
        <v>8.6840161237620723E-4</v>
      </c>
      <c r="Y29" s="27">
        <f t="shared" si="9"/>
        <v>0.4885264970611371</v>
      </c>
      <c r="AA29" s="26" t="s">
        <v>27</v>
      </c>
      <c r="AB29" s="26">
        <f t="shared" si="10"/>
        <v>3.5024731839402823</v>
      </c>
      <c r="AC29" s="26">
        <f t="shared" si="11"/>
        <v>3.5024731839402823</v>
      </c>
      <c r="AD29" s="27">
        <f t="shared" si="12"/>
        <v>1.9226297950646101</v>
      </c>
      <c r="AF29" s="26" t="s">
        <v>27</v>
      </c>
      <c r="AG29" s="27">
        <f t="shared" si="13"/>
        <v>0</v>
      </c>
      <c r="AH29" s="27">
        <f t="shared" si="14"/>
        <v>0</v>
      </c>
      <c r="AI29" s="27">
        <f t="shared" si="15"/>
        <v>0</v>
      </c>
      <c r="AJ29" s="27">
        <f t="shared" si="16"/>
        <v>0</v>
      </c>
    </row>
    <row r="30" spans="1:36" x14ac:dyDescent="0.25">
      <c r="A30">
        <v>623.44201660156295</v>
      </c>
      <c r="B30" s="26" t="s">
        <v>28</v>
      </c>
      <c r="C30" s="27">
        <v>5.15</v>
      </c>
      <c r="D30" s="26">
        <f t="shared" si="0"/>
        <v>8.2605917837766229E-3</v>
      </c>
      <c r="E30" s="27">
        <f t="shared" si="2"/>
        <v>5.746530284371544</v>
      </c>
      <c r="G30" s="26" t="s">
        <v>28</v>
      </c>
      <c r="H30" s="27">
        <v>0.78</v>
      </c>
      <c r="I30" s="26">
        <f t="shared" si="3"/>
        <v>1.2511187556011197E-3</v>
      </c>
      <c r="J30" s="27">
        <f t="shared" si="4"/>
        <v>0.70567441931820141</v>
      </c>
      <c r="L30" s="26" t="s">
        <v>28</v>
      </c>
      <c r="M30" s="23">
        <v>0.02</v>
      </c>
      <c r="N30" s="26">
        <f t="shared" si="5"/>
        <v>3.20799680923364E-5</v>
      </c>
      <c r="O30" s="27">
        <f t="shared" si="6"/>
        <v>1.8709056775148399E-2</v>
      </c>
      <c r="Q30" s="26" t="s">
        <v>28</v>
      </c>
      <c r="R30" s="27">
        <f t="shared" si="7"/>
        <v>4.3978954911990833</v>
      </c>
      <c r="S30" s="27">
        <f t="shared" si="1"/>
        <v>2.281302775806143</v>
      </c>
      <c r="T30" s="27"/>
      <c r="V30" s="26" t="s">
        <v>28</v>
      </c>
      <c r="W30" s="27">
        <v>0</v>
      </c>
      <c r="X30" s="26">
        <f t="shared" si="8"/>
        <v>0</v>
      </c>
      <c r="Y30" s="27">
        <f t="shared" si="9"/>
        <v>0</v>
      </c>
      <c r="AA30" s="26" t="s">
        <v>28</v>
      </c>
      <c r="AB30" s="26">
        <f t="shared" si="10"/>
        <v>4.3978954911990833</v>
      </c>
      <c r="AC30" s="26">
        <f t="shared" si="11"/>
        <v>4.3978954911990833</v>
      </c>
      <c r="AD30" s="27">
        <f t="shared" si="12"/>
        <v>2.4141583569377114</v>
      </c>
      <c r="AF30" s="26" t="s">
        <v>28</v>
      </c>
      <c r="AG30" s="27">
        <f t="shared" si="13"/>
        <v>3.4893396763268996</v>
      </c>
      <c r="AH30" s="27">
        <f t="shared" si="14"/>
        <v>5.4495387729609561</v>
      </c>
      <c r="AI30" s="27">
        <f t="shared" si="15"/>
        <v>33.974714421631852</v>
      </c>
      <c r="AJ30" s="27">
        <f t="shared" si="16"/>
        <v>4.9231899357386499</v>
      </c>
    </row>
    <row r="31" spans="1:36" x14ac:dyDescent="0.25">
      <c r="A31">
        <v>665.16802978515602</v>
      </c>
      <c r="B31" s="34" t="s">
        <v>29</v>
      </c>
      <c r="C31" s="27">
        <v>3.7869999999999999</v>
      </c>
      <c r="D31" s="26">
        <f t="shared" si="0"/>
        <v>5.6932982801701565E-3</v>
      </c>
      <c r="E31" s="27">
        <f t="shared" si="2"/>
        <v>3.9605771403947316</v>
      </c>
      <c r="G31" s="26" t="s">
        <v>29</v>
      </c>
      <c r="H31" s="27">
        <v>0</v>
      </c>
      <c r="I31" s="26">
        <f t="shared" si="3"/>
        <v>0</v>
      </c>
      <c r="J31" s="27">
        <f t="shared" si="4"/>
        <v>0</v>
      </c>
      <c r="L31" s="26" t="s">
        <v>29</v>
      </c>
      <c r="M31" s="27">
        <v>0</v>
      </c>
      <c r="N31" s="26">
        <f t="shared" si="5"/>
        <v>0</v>
      </c>
      <c r="O31" s="27">
        <f t="shared" si="6"/>
        <v>0</v>
      </c>
      <c r="Q31" s="26" t="s">
        <v>29</v>
      </c>
      <c r="R31" s="27">
        <f t="shared" si="7"/>
        <v>2.4044663819336414</v>
      </c>
      <c r="S31" s="27">
        <f t="shared" si="1"/>
        <v>1.2472592498877693</v>
      </c>
      <c r="T31" s="27"/>
      <c r="V31" s="26" t="s">
        <v>29</v>
      </c>
      <c r="W31" s="27">
        <v>0</v>
      </c>
      <c r="X31" s="26">
        <f t="shared" si="8"/>
        <v>0</v>
      </c>
      <c r="Y31" s="27">
        <f t="shared" si="9"/>
        <v>0</v>
      </c>
      <c r="AA31" s="26" t="s">
        <v>29</v>
      </c>
      <c r="AB31" s="26">
        <f t="shared" si="10"/>
        <v>2.4044663819336414</v>
      </c>
      <c r="AC31" s="26">
        <f t="shared" si="11"/>
        <v>2.4044663819336414</v>
      </c>
      <c r="AD31" s="27">
        <f t="shared" si="12"/>
        <v>1.3198955322010661</v>
      </c>
      <c r="AF31" s="26" t="s">
        <v>29</v>
      </c>
      <c r="AG31" s="27">
        <f t="shared" si="13"/>
        <v>2.4044663819336414</v>
      </c>
      <c r="AH31" s="27">
        <f t="shared" si="14"/>
        <v>3.7552184631167296</v>
      </c>
      <c r="AI31" s="27">
        <f t="shared" si="15"/>
        <v>24.978512665241965</v>
      </c>
      <c r="AJ31" s="27">
        <f t="shared" si="16"/>
        <v>3.6195730930100645</v>
      </c>
    </row>
    <row r="32" spans="1:36" x14ac:dyDescent="0.25">
      <c r="A32">
        <v>652.56500244140602</v>
      </c>
      <c r="B32" s="34" t="s">
        <v>30</v>
      </c>
      <c r="C32" s="27">
        <v>0</v>
      </c>
      <c r="D32" s="26">
        <f t="shared" si="0"/>
        <v>0</v>
      </c>
      <c r="E32" s="27">
        <f t="shared" si="2"/>
        <v>0</v>
      </c>
      <c r="G32" s="26" t="s">
        <v>30</v>
      </c>
      <c r="H32" s="27">
        <v>0</v>
      </c>
      <c r="I32" s="26">
        <f t="shared" si="3"/>
        <v>0</v>
      </c>
      <c r="J32" s="27">
        <f t="shared" si="4"/>
        <v>0</v>
      </c>
      <c r="L32" s="26" t="s">
        <v>30</v>
      </c>
      <c r="M32" s="27">
        <v>0</v>
      </c>
      <c r="N32" s="26">
        <f t="shared" si="5"/>
        <v>0</v>
      </c>
      <c r="O32" s="27">
        <f t="shared" si="6"/>
        <v>0</v>
      </c>
      <c r="Q32" s="26" t="s">
        <v>30</v>
      </c>
      <c r="R32" s="27">
        <f t="shared" si="7"/>
        <v>0</v>
      </c>
      <c r="S32" s="27">
        <f t="shared" si="1"/>
        <v>0</v>
      </c>
      <c r="T32" s="27"/>
      <c r="V32" s="26" t="s">
        <v>30</v>
      </c>
      <c r="W32" s="27">
        <v>0</v>
      </c>
      <c r="X32" s="26">
        <f t="shared" si="8"/>
        <v>0</v>
      </c>
      <c r="Y32" s="27">
        <f t="shared" si="9"/>
        <v>0</v>
      </c>
      <c r="AA32" s="26" t="s">
        <v>30</v>
      </c>
      <c r="AB32" s="26">
        <f t="shared" si="10"/>
        <v>0</v>
      </c>
      <c r="AC32" s="26">
        <f t="shared" si="11"/>
        <v>0</v>
      </c>
      <c r="AD32" s="27">
        <f t="shared" si="12"/>
        <v>0</v>
      </c>
      <c r="AF32" s="26" t="s">
        <v>30</v>
      </c>
      <c r="AG32" s="27">
        <f t="shared" si="13"/>
        <v>0</v>
      </c>
      <c r="AH32" s="27">
        <f t="shared" si="14"/>
        <v>0</v>
      </c>
      <c r="AI32" s="27">
        <f t="shared" si="15"/>
        <v>0</v>
      </c>
      <c r="AJ32" s="27">
        <f t="shared" si="16"/>
        <v>0</v>
      </c>
    </row>
    <row r="33" spans="1:36" x14ac:dyDescent="0.25">
      <c r="A33">
        <v>656.50701904296898</v>
      </c>
      <c r="B33" s="34" t="s">
        <v>31</v>
      </c>
      <c r="C33" s="27">
        <v>0.86899999999999999</v>
      </c>
      <c r="D33" s="26">
        <f t="shared" si="0"/>
        <v>1.3236720625878383E-3</v>
      </c>
      <c r="E33" s="27">
        <f t="shared" si="2"/>
        <v>0.92082041981258245</v>
      </c>
      <c r="G33" s="26" t="s">
        <v>31</v>
      </c>
      <c r="H33" s="27">
        <v>0</v>
      </c>
      <c r="I33" s="26">
        <f t="shared" si="3"/>
        <v>0</v>
      </c>
      <c r="J33" s="27">
        <f t="shared" si="4"/>
        <v>0</v>
      </c>
      <c r="L33" s="26" t="s">
        <v>31</v>
      </c>
      <c r="M33" s="27">
        <v>0</v>
      </c>
      <c r="N33" s="26">
        <f t="shared" si="5"/>
        <v>0</v>
      </c>
      <c r="O33" s="27">
        <f t="shared" si="6"/>
        <v>0</v>
      </c>
      <c r="Q33" s="26" t="s">
        <v>31</v>
      </c>
      <c r="R33" s="27">
        <f t="shared" si="7"/>
        <v>0.55903007686821882</v>
      </c>
      <c r="S33" s="27">
        <f t="shared" si="1"/>
        <v>0.28998344064125886</v>
      </c>
      <c r="T33" s="27"/>
      <c r="V33" s="26" t="s">
        <v>31</v>
      </c>
      <c r="W33" s="27">
        <v>0</v>
      </c>
      <c r="X33" s="26">
        <f t="shared" si="8"/>
        <v>0</v>
      </c>
      <c r="Y33" s="27">
        <f t="shared" si="9"/>
        <v>0</v>
      </c>
      <c r="AA33" s="26" t="s">
        <v>31</v>
      </c>
      <c r="AB33" s="26">
        <f t="shared" si="10"/>
        <v>0.55903007686821882</v>
      </c>
      <c r="AC33" s="26">
        <f t="shared" si="11"/>
        <v>0.55903007686821882</v>
      </c>
      <c r="AD33" s="27">
        <f t="shared" si="12"/>
        <v>0.30687112382540443</v>
      </c>
      <c r="AF33" s="26" t="s">
        <v>31</v>
      </c>
      <c r="AG33" s="27">
        <f t="shared" si="13"/>
        <v>0.55903007686821882</v>
      </c>
      <c r="AH33" s="27">
        <f t="shared" si="14"/>
        <v>0.87307524108733248</v>
      </c>
      <c r="AI33" s="27">
        <f t="shared" si="15"/>
        <v>5.7318002392646612</v>
      </c>
      <c r="AJ33" s="27">
        <f t="shared" si="16"/>
        <v>0.83058067542269509</v>
      </c>
    </row>
    <row r="34" spans="1:36" x14ac:dyDescent="0.25">
      <c r="A34">
        <v>667.68402099609398</v>
      </c>
      <c r="B34" s="34" t="s">
        <v>32</v>
      </c>
      <c r="C34" s="27">
        <v>0.41499999999999998</v>
      </c>
      <c r="D34" s="26">
        <f t="shared" si="0"/>
        <v>6.2155149284668558E-4</v>
      </c>
      <c r="E34" s="27">
        <f t="shared" si="2"/>
        <v>0.43238602880178428</v>
      </c>
      <c r="G34" s="26" t="s">
        <v>32</v>
      </c>
      <c r="H34" s="27">
        <v>0</v>
      </c>
      <c r="I34" s="26">
        <f t="shared" si="3"/>
        <v>0</v>
      </c>
      <c r="J34" s="27">
        <f t="shared" si="4"/>
        <v>0</v>
      </c>
      <c r="L34" s="26" t="s">
        <v>32</v>
      </c>
      <c r="M34" s="27">
        <v>0</v>
      </c>
      <c r="N34" s="26">
        <f t="shared" si="5"/>
        <v>0</v>
      </c>
      <c r="O34" s="27">
        <f t="shared" si="6"/>
        <v>0</v>
      </c>
      <c r="Q34" s="26" t="s">
        <v>32</v>
      </c>
      <c r="R34" s="27">
        <f t="shared" si="7"/>
        <v>0.26250155808556325</v>
      </c>
      <c r="S34" s="27">
        <f t="shared" si="1"/>
        <v>0.13616638556155372</v>
      </c>
      <c r="T34" s="27"/>
      <c r="V34" s="26" t="s">
        <v>32</v>
      </c>
      <c r="W34" s="27">
        <v>0</v>
      </c>
      <c r="X34" s="26">
        <f t="shared" si="8"/>
        <v>0</v>
      </c>
      <c r="Y34" s="27">
        <f t="shared" si="9"/>
        <v>0</v>
      </c>
      <c r="AA34" s="26" t="s">
        <v>32</v>
      </c>
      <c r="AB34" s="26">
        <f t="shared" si="10"/>
        <v>0.26250155808556325</v>
      </c>
      <c r="AC34" s="26">
        <f t="shared" si="11"/>
        <v>0.26250155808556325</v>
      </c>
      <c r="AD34" s="27">
        <f t="shared" si="12"/>
        <v>0.14409626864249317</v>
      </c>
      <c r="AF34" s="26" t="s">
        <v>32</v>
      </c>
      <c r="AG34" s="27">
        <f t="shared" si="13"/>
        <v>0.26250155808556325</v>
      </c>
      <c r="AH34" s="27">
        <f t="shared" si="14"/>
        <v>0.40996651270586176</v>
      </c>
      <c r="AI34" s="27">
        <f t="shared" si="15"/>
        <v>2.73728089677196</v>
      </c>
      <c r="AJ34" s="27">
        <f t="shared" si="16"/>
        <v>0.39665245143891642</v>
      </c>
    </row>
    <row r="35" spans="1:36" x14ac:dyDescent="0.25">
      <c r="A35">
        <v>751.14501953125</v>
      </c>
      <c r="B35" s="26" t="s">
        <v>33</v>
      </c>
      <c r="C35" s="27">
        <v>0</v>
      </c>
      <c r="D35" s="26">
        <f t="shared" si="0"/>
        <v>0</v>
      </c>
      <c r="E35" s="27">
        <f t="shared" si="2"/>
        <v>0</v>
      </c>
      <c r="G35" s="26" t="s">
        <v>33</v>
      </c>
      <c r="H35" s="27">
        <v>0</v>
      </c>
      <c r="I35" s="26">
        <f t="shared" si="3"/>
        <v>0</v>
      </c>
      <c r="J35" s="27">
        <f t="shared" si="4"/>
        <v>0</v>
      </c>
      <c r="L35" s="26" t="s">
        <v>33</v>
      </c>
      <c r="M35" s="27">
        <v>0</v>
      </c>
      <c r="N35" s="26">
        <f t="shared" si="5"/>
        <v>0</v>
      </c>
      <c r="O35" s="27">
        <f t="shared" si="6"/>
        <v>0</v>
      </c>
      <c r="Q35" s="26" t="s">
        <v>33</v>
      </c>
      <c r="R35" s="27">
        <f t="shared" si="7"/>
        <v>0</v>
      </c>
      <c r="S35" s="27">
        <f t="shared" si="1"/>
        <v>0</v>
      </c>
      <c r="T35" s="27"/>
      <c r="V35" s="26" t="s">
        <v>33</v>
      </c>
      <c r="W35" s="27">
        <v>0</v>
      </c>
      <c r="X35" s="26">
        <f t="shared" si="8"/>
        <v>0</v>
      </c>
      <c r="Y35" s="27">
        <f t="shared" si="9"/>
        <v>0</v>
      </c>
      <c r="AA35" s="26" t="s">
        <v>33</v>
      </c>
      <c r="AB35" s="26">
        <f t="shared" si="10"/>
        <v>0</v>
      </c>
      <c r="AC35" s="26">
        <f t="shared" si="11"/>
        <v>0</v>
      </c>
      <c r="AD35" s="27">
        <f t="shared" si="12"/>
        <v>0</v>
      </c>
      <c r="AF35" s="26" t="s">
        <v>33</v>
      </c>
      <c r="AG35" s="27">
        <f t="shared" si="13"/>
        <v>0</v>
      </c>
      <c r="AH35" s="27">
        <f t="shared" si="14"/>
        <v>0</v>
      </c>
      <c r="AI35" s="27">
        <f t="shared" si="15"/>
        <v>0</v>
      </c>
      <c r="AJ35" s="27">
        <f t="shared" si="16"/>
        <v>0</v>
      </c>
    </row>
    <row r="36" spans="1:36" x14ac:dyDescent="0.25">
      <c r="A36">
        <v>751.14501953125</v>
      </c>
      <c r="B36" s="34" t="s">
        <v>34</v>
      </c>
      <c r="C36" s="27">
        <v>0.185</v>
      </c>
      <c r="D36" s="26">
        <f t="shared" si="0"/>
        <v>2.4629065651723118E-4</v>
      </c>
      <c r="E36" s="27">
        <f t="shared" si="2"/>
        <v>0.17133357433466545</v>
      </c>
      <c r="G36" s="26" t="s">
        <v>34</v>
      </c>
      <c r="H36" s="27">
        <v>0</v>
      </c>
      <c r="I36" s="26">
        <f t="shared" si="3"/>
        <v>0</v>
      </c>
      <c r="J36" s="27">
        <f t="shared" si="4"/>
        <v>0</v>
      </c>
      <c r="L36" s="26" t="s">
        <v>34</v>
      </c>
      <c r="M36" s="27">
        <v>0</v>
      </c>
      <c r="N36" s="26">
        <f t="shared" si="5"/>
        <v>0</v>
      </c>
      <c r="O36" s="27">
        <f t="shared" si="6"/>
        <v>0</v>
      </c>
      <c r="Q36" s="26" t="s">
        <v>34</v>
      </c>
      <c r="R36" s="27">
        <f t="shared" si="7"/>
        <v>0.1040166129785754</v>
      </c>
      <c r="S36" s="27">
        <f t="shared" si="1"/>
        <v>5.3956122511969809E-2</v>
      </c>
      <c r="T36" s="27"/>
      <c r="V36" s="26" t="s">
        <v>34</v>
      </c>
      <c r="W36" s="27">
        <v>0</v>
      </c>
      <c r="X36" s="26">
        <f t="shared" si="8"/>
        <v>0</v>
      </c>
      <c r="Y36" s="27">
        <f t="shared" si="9"/>
        <v>0</v>
      </c>
      <c r="AA36" s="26" t="s">
        <v>34</v>
      </c>
      <c r="AB36" s="26">
        <f t="shared" si="10"/>
        <v>0.1040166129785754</v>
      </c>
      <c r="AC36" s="26">
        <f t="shared" si="11"/>
        <v>0.1040166129785754</v>
      </c>
      <c r="AD36" s="27">
        <f t="shared" si="12"/>
        <v>5.7098349877822516E-2</v>
      </c>
      <c r="AF36" s="26" t="s">
        <v>34</v>
      </c>
      <c r="AG36" s="27">
        <f t="shared" si="13"/>
        <v>0.1040166129785754</v>
      </c>
      <c r="AH36" s="27">
        <f t="shared" si="14"/>
        <v>0.16244980943085338</v>
      </c>
      <c r="AI36" s="27">
        <f t="shared" si="15"/>
        <v>1.2202336527778619</v>
      </c>
      <c r="AJ36" s="27">
        <f t="shared" si="16"/>
        <v>0.17682097232819166</v>
      </c>
    </row>
    <row r="37" spans="1:36" x14ac:dyDescent="0.25">
      <c r="A37">
        <v>751.54400634765602</v>
      </c>
      <c r="B37" s="34" t="s">
        <v>35</v>
      </c>
      <c r="C37" s="27">
        <v>1.1320000000000001</v>
      </c>
      <c r="D37" s="26">
        <f t="shared" si="0"/>
        <v>1.5062324899659293E-3</v>
      </c>
      <c r="E37" s="27">
        <f t="shared" si="2"/>
        <v>1.0478196775069728</v>
      </c>
      <c r="G37" s="26" t="s">
        <v>35</v>
      </c>
      <c r="H37" s="27">
        <v>0</v>
      </c>
      <c r="I37" s="26">
        <f t="shared" si="3"/>
        <v>0</v>
      </c>
      <c r="J37" s="27">
        <f t="shared" si="4"/>
        <v>0</v>
      </c>
      <c r="L37" s="26" t="s">
        <v>35</v>
      </c>
      <c r="M37" s="27">
        <v>0</v>
      </c>
      <c r="N37" s="26">
        <f t="shared" si="5"/>
        <v>0</v>
      </c>
      <c r="O37" s="27">
        <f t="shared" si="6"/>
        <v>0</v>
      </c>
      <c r="Q37" s="26" t="s">
        <v>35</v>
      </c>
      <c r="R37" s="27">
        <f t="shared" si="7"/>
        <v>0.63613132621448321</v>
      </c>
      <c r="S37" s="27">
        <f t="shared" si="1"/>
        <v>0.3299778639975533</v>
      </c>
      <c r="T37" s="27"/>
      <c r="V37" s="26" t="s">
        <v>35</v>
      </c>
      <c r="W37" s="27">
        <v>0</v>
      </c>
      <c r="X37" s="26">
        <f t="shared" si="8"/>
        <v>0</v>
      </c>
      <c r="Y37" s="27">
        <f t="shared" si="9"/>
        <v>0</v>
      </c>
      <c r="AA37" s="26" t="s">
        <v>35</v>
      </c>
      <c r="AB37" s="26">
        <f t="shared" si="10"/>
        <v>0.63613132621448321</v>
      </c>
      <c r="AC37" s="26">
        <f t="shared" si="11"/>
        <v>0.63613132621448321</v>
      </c>
      <c r="AD37" s="27">
        <f t="shared" si="12"/>
        <v>0.34919469104343143</v>
      </c>
      <c r="AF37" s="26" t="s">
        <v>35</v>
      </c>
      <c r="AG37" s="27">
        <f t="shared" si="13"/>
        <v>0.63613132621448321</v>
      </c>
      <c r="AH37" s="27">
        <f t="shared" si="14"/>
        <v>0.99348949900747041</v>
      </c>
      <c r="AI37" s="27">
        <f t="shared" si="15"/>
        <v>7.466510783483999</v>
      </c>
      <c r="AJ37" s="27">
        <f t="shared" si="16"/>
        <v>1.0819531928406108</v>
      </c>
    </row>
    <row r="38" spans="1:36" x14ac:dyDescent="0.25">
      <c r="A38">
        <v>742.84600830078102</v>
      </c>
      <c r="B38" s="34" t="s">
        <v>36</v>
      </c>
      <c r="C38" s="27">
        <v>3.5009999999999999</v>
      </c>
      <c r="D38" s="26">
        <f t="shared" si="0"/>
        <v>4.7129552570503042E-3</v>
      </c>
      <c r="E38" s="27">
        <f t="shared" si="2"/>
        <v>3.2785956287923033</v>
      </c>
      <c r="G38" s="26" t="s">
        <v>36</v>
      </c>
      <c r="H38" s="27">
        <v>0</v>
      </c>
      <c r="I38" s="26">
        <f t="shared" si="3"/>
        <v>0</v>
      </c>
      <c r="J38" s="27">
        <f t="shared" si="4"/>
        <v>0</v>
      </c>
      <c r="L38" s="26" t="s">
        <v>36</v>
      </c>
      <c r="M38" s="27">
        <v>0</v>
      </c>
      <c r="N38" s="26">
        <f t="shared" si="5"/>
        <v>0</v>
      </c>
      <c r="O38" s="27">
        <f t="shared" si="6"/>
        <v>0</v>
      </c>
      <c r="Q38" s="26" t="s">
        <v>36</v>
      </c>
      <c r="R38" s="27">
        <f t="shared" si="7"/>
        <v>1.9904354062398073</v>
      </c>
      <c r="S38" s="27">
        <f t="shared" si="1"/>
        <v>1.0324906142959889</v>
      </c>
      <c r="T38" s="27"/>
      <c r="V38" s="26" t="s">
        <v>36</v>
      </c>
      <c r="W38" s="27">
        <v>0</v>
      </c>
      <c r="X38" s="26">
        <f t="shared" si="8"/>
        <v>0</v>
      </c>
      <c r="Y38" s="27">
        <f t="shared" si="9"/>
        <v>0</v>
      </c>
      <c r="AA38" s="26" t="s">
        <v>36</v>
      </c>
      <c r="AB38" s="26">
        <f t="shared" si="10"/>
        <v>1.9904354062398073</v>
      </c>
      <c r="AC38" s="26">
        <f t="shared" si="11"/>
        <v>1.9904354062398073</v>
      </c>
      <c r="AD38" s="27">
        <f t="shared" si="12"/>
        <v>1.0926194766416328</v>
      </c>
      <c r="AF38" s="26" t="s">
        <v>36</v>
      </c>
      <c r="AG38" s="27">
        <f t="shared" si="13"/>
        <v>1.9904354062398073</v>
      </c>
      <c r="AH38" s="27">
        <f t="shared" si="14"/>
        <v>3.1085981668589846</v>
      </c>
      <c r="AI38" s="27">
        <f t="shared" si="15"/>
        <v>23.09209739662322</v>
      </c>
      <c r="AJ38" s="27">
        <f t="shared" si="16"/>
        <v>3.3462174276810766</v>
      </c>
    </row>
    <row r="39" spans="1:36" x14ac:dyDescent="0.25">
      <c r="A39">
        <v>355.68301391601602</v>
      </c>
      <c r="B39" s="26" t="s">
        <v>37</v>
      </c>
      <c r="C39" s="27">
        <v>0</v>
      </c>
      <c r="D39" s="26">
        <f t="shared" si="0"/>
        <v>0</v>
      </c>
      <c r="E39" s="27">
        <f t="shared" si="2"/>
        <v>0</v>
      </c>
      <c r="G39" s="26" t="s">
        <v>37</v>
      </c>
      <c r="H39" s="27">
        <v>0</v>
      </c>
      <c r="I39" s="26">
        <f t="shared" si="3"/>
        <v>0</v>
      </c>
      <c r="J39" s="27">
        <f t="shared" si="4"/>
        <v>0</v>
      </c>
      <c r="L39" s="26" t="s">
        <v>37</v>
      </c>
      <c r="M39" s="27">
        <v>0</v>
      </c>
      <c r="N39" s="26">
        <f t="shared" si="5"/>
        <v>0</v>
      </c>
      <c r="O39" s="27">
        <f t="shared" si="6"/>
        <v>0</v>
      </c>
      <c r="Q39" s="26" t="s">
        <v>37</v>
      </c>
      <c r="R39" s="27">
        <f t="shared" si="7"/>
        <v>0</v>
      </c>
      <c r="S39" s="27">
        <f t="shared" si="1"/>
        <v>0</v>
      </c>
      <c r="T39" s="27"/>
      <c r="V39" s="26" t="s">
        <v>37</v>
      </c>
      <c r="W39" s="27">
        <v>0</v>
      </c>
      <c r="X39" s="26">
        <f t="shared" si="8"/>
        <v>0</v>
      </c>
      <c r="Y39" s="27">
        <f t="shared" si="9"/>
        <v>0</v>
      </c>
      <c r="AA39" s="26" t="s">
        <v>37</v>
      </c>
      <c r="AB39" s="26">
        <f t="shared" si="10"/>
        <v>0</v>
      </c>
      <c r="AC39" s="26">
        <f t="shared" si="11"/>
        <v>0</v>
      </c>
      <c r="AD39" s="27">
        <f t="shared" si="12"/>
        <v>0</v>
      </c>
      <c r="AF39" s="26" t="s">
        <v>37</v>
      </c>
      <c r="AG39" s="27">
        <f t="shared" si="13"/>
        <v>0</v>
      </c>
      <c r="AH39" s="27">
        <f t="shared" si="14"/>
        <v>0</v>
      </c>
      <c r="AI39" s="27">
        <f t="shared" si="15"/>
        <v>0</v>
      </c>
      <c r="AJ39" s="27">
        <f t="shared" si="16"/>
        <v>0</v>
      </c>
    </row>
    <row r="40" spans="1:36" x14ac:dyDescent="0.25">
      <c r="A40">
        <v>1840</v>
      </c>
      <c r="B40" s="26" t="s">
        <v>38</v>
      </c>
      <c r="C40" s="27">
        <v>0</v>
      </c>
      <c r="D40" s="26">
        <f t="shared" si="0"/>
        <v>0</v>
      </c>
      <c r="E40" s="27">
        <f t="shared" si="2"/>
        <v>0</v>
      </c>
      <c r="G40" s="26" t="s">
        <v>38</v>
      </c>
      <c r="H40" s="27">
        <v>0</v>
      </c>
      <c r="I40" s="26">
        <f t="shared" si="3"/>
        <v>0</v>
      </c>
      <c r="J40" s="27">
        <f t="shared" si="4"/>
        <v>0</v>
      </c>
      <c r="L40" s="26" t="s">
        <v>38</v>
      </c>
      <c r="M40" s="27">
        <v>0</v>
      </c>
      <c r="N40" s="26">
        <f t="shared" si="5"/>
        <v>0</v>
      </c>
      <c r="O40" s="27">
        <f t="shared" si="6"/>
        <v>0</v>
      </c>
      <c r="Q40" s="26" t="s">
        <v>38</v>
      </c>
      <c r="R40" s="27">
        <f t="shared" si="7"/>
        <v>0</v>
      </c>
      <c r="S40" s="27">
        <f t="shared" si="1"/>
        <v>0</v>
      </c>
      <c r="T40" s="27"/>
      <c r="V40" s="26" t="s">
        <v>38</v>
      </c>
      <c r="W40" s="27">
        <v>0</v>
      </c>
      <c r="X40" s="26">
        <f t="shared" si="8"/>
        <v>0</v>
      </c>
      <c r="Y40" s="27">
        <f t="shared" si="9"/>
        <v>0</v>
      </c>
      <c r="AA40" s="26" t="s">
        <v>38</v>
      </c>
      <c r="AB40" s="26">
        <f t="shared" si="10"/>
        <v>0</v>
      </c>
      <c r="AC40" s="26">
        <f t="shared" si="11"/>
        <v>0</v>
      </c>
      <c r="AD40" s="27">
        <f t="shared" si="12"/>
        <v>0</v>
      </c>
      <c r="AF40" s="26" t="s">
        <v>38</v>
      </c>
      <c r="AG40" s="27">
        <f t="shared" si="13"/>
        <v>0</v>
      </c>
      <c r="AH40" s="27">
        <f t="shared" si="14"/>
        <v>0</v>
      </c>
      <c r="AI40" s="27">
        <f t="shared" si="15"/>
        <v>0</v>
      </c>
      <c r="AJ40" s="27">
        <f t="shared" si="16"/>
        <v>0</v>
      </c>
    </row>
    <row r="41" spans="1:36" x14ac:dyDescent="0.25">
      <c r="A41">
        <v>1840</v>
      </c>
      <c r="B41" s="26" t="s">
        <v>39</v>
      </c>
      <c r="C41" s="27">
        <v>0</v>
      </c>
      <c r="D41" s="26">
        <f t="shared" si="0"/>
        <v>0</v>
      </c>
      <c r="E41" s="27">
        <f t="shared" si="2"/>
        <v>0</v>
      </c>
      <c r="G41" s="26" t="s">
        <v>39</v>
      </c>
      <c r="H41" s="27">
        <v>0</v>
      </c>
      <c r="I41" s="26">
        <f t="shared" si="3"/>
        <v>0</v>
      </c>
      <c r="J41" s="27">
        <f t="shared" si="4"/>
        <v>0</v>
      </c>
      <c r="L41" s="26" t="s">
        <v>39</v>
      </c>
      <c r="M41" s="27">
        <v>0</v>
      </c>
      <c r="N41" s="26">
        <f t="shared" si="5"/>
        <v>0</v>
      </c>
      <c r="O41" s="27">
        <f t="shared" si="6"/>
        <v>0</v>
      </c>
      <c r="Q41" s="26" t="s">
        <v>39</v>
      </c>
      <c r="R41" s="27">
        <f t="shared" si="7"/>
        <v>0</v>
      </c>
      <c r="S41" s="27">
        <f t="shared" si="1"/>
        <v>0</v>
      </c>
      <c r="T41" s="27"/>
      <c r="V41" s="26" t="s">
        <v>39</v>
      </c>
      <c r="W41" s="27">
        <v>0</v>
      </c>
      <c r="X41" s="26">
        <f t="shared" si="8"/>
        <v>0</v>
      </c>
      <c r="Y41" s="27">
        <f t="shared" si="9"/>
        <v>0</v>
      </c>
      <c r="AA41" s="26" t="s">
        <v>39</v>
      </c>
      <c r="AB41" s="26">
        <f t="shared" si="10"/>
        <v>0</v>
      </c>
      <c r="AC41" s="26">
        <f t="shared" si="11"/>
        <v>0</v>
      </c>
      <c r="AD41" s="27">
        <f t="shared" si="12"/>
        <v>0</v>
      </c>
      <c r="AF41" s="26" t="s">
        <v>39</v>
      </c>
      <c r="AG41" s="27">
        <f t="shared" si="13"/>
        <v>0</v>
      </c>
      <c r="AH41" s="27">
        <f t="shared" si="14"/>
        <v>0</v>
      </c>
      <c r="AI41" s="27">
        <f t="shared" si="15"/>
        <v>0</v>
      </c>
      <c r="AJ41" s="27">
        <f t="shared" si="16"/>
        <v>0</v>
      </c>
    </row>
    <row r="42" spans="1:36" x14ac:dyDescent="0.25">
      <c r="A42">
        <v>1025</v>
      </c>
      <c r="B42" s="26" t="s">
        <v>40</v>
      </c>
      <c r="C42" s="27">
        <v>0</v>
      </c>
      <c r="D42" s="26">
        <f t="shared" si="0"/>
        <v>0</v>
      </c>
      <c r="E42" s="27">
        <f t="shared" si="2"/>
        <v>0</v>
      </c>
      <c r="G42" s="26" t="s">
        <v>40</v>
      </c>
      <c r="H42" s="27">
        <v>0</v>
      </c>
      <c r="I42" s="26">
        <f t="shared" si="3"/>
        <v>0</v>
      </c>
      <c r="J42" s="27">
        <f t="shared" si="4"/>
        <v>0</v>
      </c>
      <c r="L42" s="26" t="s">
        <v>40</v>
      </c>
      <c r="M42" s="27">
        <v>0</v>
      </c>
      <c r="N42" s="26">
        <f t="shared" si="5"/>
        <v>0</v>
      </c>
      <c r="O42" s="27">
        <f t="shared" si="6"/>
        <v>0</v>
      </c>
      <c r="Q42" s="26" t="s">
        <v>40</v>
      </c>
      <c r="R42" s="27">
        <f t="shared" si="7"/>
        <v>0</v>
      </c>
      <c r="S42" s="27">
        <f t="shared" si="1"/>
        <v>0</v>
      </c>
      <c r="T42" s="27"/>
      <c r="V42" s="26" t="s">
        <v>40</v>
      </c>
      <c r="W42" s="27">
        <v>0</v>
      </c>
      <c r="X42" s="26">
        <f t="shared" si="8"/>
        <v>0</v>
      </c>
      <c r="Y42" s="27">
        <f t="shared" si="9"/>
        <v>0</v>
      </c>
      <c r="AA42" s="26" t="s">
        <v>40</v>
      </c>
      <c r="AB42" s="26">
        <f t="shared" si="10"/>
        <v>0</v>
      </c>
      <c r="AC42" s="26">
        <f t="shared" si="11"/>
        <v>0</v>
      </c>
      <c r="AD42" s="27">
        <f t="shared" si="12"/>
        <v>0</v>
      </c>
      <c r="AF42" s="26" t="s">
        <v>40</v>
      </c>
      <c r="AG42" s="27">
        <f t="shared" si="13"/>
        <v>0</v>
      </c>
      <c r="AH42" s="27">
        <f t="shared" si="14"/>
        <v>0</v>
      </c>
      <c r="AI42" s="27">
        <f t="shared" si="15"/>
        <v>0</v>
      </c>
      <c r="AJ42" s="27">
        <f t="shared" si="16"/>
        <v>0</v>
      </c>
    </row>
    <row r="43" spans="1:36" x14ac:dyDescent="0.25">
      <c r="B43" s="31" t="s">
        <v>100</v>
      </c>
      <c r="C43" s="32">
        <f>SUM(C4:C42)</f>
        <v>100.04100000000004</v>
      </c>
      <c r="D43" s="31">
        <f>SUM(D4:D42)</f>
        <v>0.14374920821773801</v>
      </c>
      <c r="E43" s="32">
        <f>SUM(E4:E42)</f>
        <v>99.999999999999986</v>
      </c>
      <c r="G43" s="31" t="s">
        <v>100</v>
      </c>
      <c r="H43" s="27">
        <f>SUM(H4:H42)</f>
        <v>100</v>
      </c>
      <c r="I43" s="26">
        <f>SUM(I4:I42)</f>
        <v>0.17729404968510948</v>
      </c>
      <c r="J43" s="27">
        <f>SUM(J4:J42)</f>
        <v>100</v>
      </c>
      <c r="L43" s="31" t="s">
        <v>100</v>
      </c>
      <c r="M43" s="27">
        <v>0</v>
      </c>
      <c r="N43" s="26">
        <f>SUM(N4:N42)</f>
        <v>0.17146758640953425</v>
      </c>
      <c r="O43" s="27">
        <f>SUM(O4:O42)</f>
        <v>100</v>
      </c>
      <c r="Q43" s="31" t="s">
        <v>100</v>
      </c>
      <c r="S43" s="27">
        <f>R44/$R$44*100</f>
        <v>100</v>
      </c>
      <c r="T43" s="27"/>
      <c r="V43" s="31" t="s">
        <v>100</v>
      </c>
      <c r="W43" s="27">
        <f>SUM(W4:W42)</f>
        <v>100</v>
      </c>
      <c r="X43" s="26">
        <f>SUM(X4:X42)</f>
        <v>0.17775936773139459</v>
      </c>
      <c r="Y43" s="27">
        <f>SUM(Y4:Y42)</f>
        <v>100.00000000000001</v>
      </c>
      <c r="AA43" s="31" t="s">
        <v>100</v>
      </c>
      <c r="AB43" s="26"/>
      <c r="AC43" s="26"/>
      <c r="AD43" s="27">
        <f>SUM(AD4:AD42)</f>
        <v>100.00000000000001</v>
      </c>
      <c r="AF43" s="31" t="s">
        <v>100</v>
      </c>
      <c r="AG43" s="27"/>
      <c r="AH43" s="27">
        <f t="shared" si="14"/>
        <v>0</v>
      </c>
      <c r="AI43" s="27">
        <f>SUM(AI4:AI42)</f>
        <v>690.09554506522329</v>
      </c>
      <c r="AJ43" s="27">
        <f t="shared" si="16"/>
        <v>100</v>
      </c>
    </row>
    <row r="44" spans="1:36" x14ac:dyDescent="0.25">
      <c r="B44" s="26" t="s">
        <v>43</v>
      </c>
      <c r="C44" s="27">
        <v>60.71</v>
      </c>
      <c r="D44" s="26"/>
      <c r="E44" s="26"/>
      <c r="G44" s="26" t="s">
        <v>43</v>
      </c>
      <c r="H44" s="27">
        <v>128.75</v>
      </c>
      <c r="I44" s="26"/>
      <c r="J44" s="26"/>
      <c r="L44" s="26" t="s">
        <v>43</v>
      </c>
      <c r="M44" s="27">
        <v>3.32</v>
      </c>
      <c r="N44" s="26"/>
      <c r="O44" s="26"/>
      <c r="Q44" s="26" t="s">
        <v>43</v>
      </c>
      <c r="R44" s="27">
        <f>(E43*$C$44+J43*$H$44+O43*$M$44)/100</f>
        <v>192.78</v>
      </c>
      <c r="S44" s="26"/>
      <c r="T44" s="26"/>
      <c r="V44" s="26" t="s">
        <v>43</v>
      </c>
      <c r="W44" s="27">
        <v>10.64</v>
      </c>
      <c r="X44" s="26"/>
      <c r="Y44" s="26"/>
      <c r="AA44" s="26" t="s">
        <v>43</v>
      </c>
      <c r="AB44" s="26">
        <f>R44-Y43*$W$44/100</f>
        <v>182.14</v>
      </c>
      <c r="AC44" s="26">
        <f>SUM(AC4:AC42)</f>
        <v>182.17096150965358</v>
      </c>
      <c r="AD44" s="26"/>
      <c r="AF44" s="26" t="s">
        <v>43</v>
      </c>
      <c r="AG44" s="26">
        <f>SUM(AG4:AG42)</f>
        <v>64.029999999999987</v>
      </c>
    </row>
    <row r="45" spans="1:36" x14ac:dyDescent="0.25">
      <c r="B45" s="35" t="s">
        <v>111</v>
      </c>
      <c r="C45" s="36">
        <f>C38+C37+C36+C34+C33+C34+C32+C31+C28+C26+C25+C24+C23+C22+C21+C20+C18+C17+C16+C14+C13+C12</f>
        <v>90.388999999999996</v>
      </c>
    </row>
    <row r="47" spans="1:36" x14ac:dyDescent="0.25">
      <c r="A47" s="33" t="s">
        <v>109</v>
      </c>
      <c r="B47" s="33" t="s">
        <v>57</v>
      </c>
      <c r="C47" s="33" t="s">
        <v>109</v>
      </c>
      <c r="D47" s="33" t="s">
        <v>58</v>
      </c>
    </row>
    <row r="48" spans="1:36" x14ac:dyDescent="0.25">
      <c r="A48" s="26" t="s">
        <v>106</v>
      </c>
      <c r="B48" s="27">
        <f>AC44</f>
        <v>182.17096150965358</v>
      </c>
      <c r="C48" s="26" t="s">
        <v>99</v>
      </c>
      <c r="D48" s="27">
        <f>C44</f>
        <v>60.71</v>
      </c>
      <c r="E48">
        <f>ROUND(B48/$B$51*$D$51,2)</f>
        <v>182.14</v>
      </c>
    </row>
    <row r="49" spans="1:5" x14ac:dyDescent="0.25">
      <c r="A49" s="26" t="s">
        <v>107</v>
      </c>
      <c r="B49" s="27">
        <f>W44</f>
        <v>10.64</v>
      </c>
      <c r="C49" s="26" t="str">
        <f>G2</f>
        <v>цирк. И-С4</v>
      </c>
      <c r="D49" s="27">
        <f>H44</f>
        <v>128.75</v>
      </c>
      <c r="E49">
        <f>ROUND(B49/$B$51*$D$51,2)</f>
        <v>10.64</v>
      </c>
    </row>
    <row r="50" spans="1:5" x14ac:dyDescent="0.25">
      <c r="A50" s="26"/>
      <c r="B50" s="26"/>
      <c r="C50" s="26" t="str">
        <f>L2</f>
        <v>н-С4</v>
      </c>
      <c r="D50" s="27">
        <f>M44</f>
        <v>3.32</v>
      </c>
    </row>
    <row r="51" spans="1:5" x14ac:dyDescent="0.25">
      <c r="A51" s="31" t="s">
        <v>108</v>
      </c>
      <c r="B51" s="32">
        <f>SUM(B48:B49)</f>
        <v>192.81096150965357</v>
      </c>
      <c r="C51" s="31" t="s">
        <v>108</v>
      </c>
      <c r="D51" s="32">
        <f>SUM(D48:D50)</f>
        <v>192.78</v>
      </c>
      <c r="E51">
        <f>SUM(E48:E50)</f>
        <v>192.77999999999997</v>
      </c>
    </row>
  </sheetData>
  <mergeCells count="6">
    <mergeCell ref="V2:Y2"/>
    <mergeCell ref="AA2:AD2"/>
    <mergeCell ref="B2:E2"/>
    <mergeCell ref="G2:J2"/>
    <mergeCell ref="L2:O2"/>
    <mergeCell ref="Q2:T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44" sqref="C44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20.7109375" bestFit="1" customWidth="1"/>
  </cols>
  <sheetData>
    <row r="1" spans="1:6" x14ac:dyDescent="0.25">
      <c r="B1" s="37" t="s">
        <v>99</v>
      </c>
      <c r="C1" s="38"/>
    </row>
    <row r="2" spans="1:6" ht="18" thickBot="1" x14ac:dyDescent="0.3">
      <c r="A2" s="28" t="s">
        <v>41</v>
      </c>
      <c r="B2" s="29" t="s">
        <v>0</v>
      </c>
      <c r="C2" s="51" t="s">
        <v>1</v>
      </c>
      <c r="D2" s="51"/>
      <c r="E2" s="26"/>
      <c r="F2" s="42" t="s">
        <v>98</v>
      </c>
    </row>
    <row r="3" spans="1:6" x14ac:dyDescent="0.25">
      <c r="A3">
        <v>593.78900146484398</v>
      </c>
      <c r="B3" s="26" t="s">
        <v>2</v>
      </c>
      <c r="C3" s="27">
        <v>0</v>
      </c>
      <c r="D3" s="27">
        <v>0</v>
      </c>
      <c r="E3" s="27">
        <f>D3/A3</f>
        <v>0</v>
      </c>
      <c r="F3" s="27">
        <f>E3/$E$42*100</f>
        <v>0</v>
      </c>
    </row>
    <row r="4" spans="1:6" x14ac:dyDescent="0.25">
      <c r="A4">
        <v>625.95300292968795</v>
      </c>
      <c r="B4" s="26" t="s">
        <v>3</v>
      </c>
      <c r="C4" s="27">
        <v>0</v>
      </c>
      <c r="D4" s="27">
        <v>0</v>
      </c>
      <c r="E4" s="27">
        <f t="shared" ref="E4:E41" si="0">D4/A4</f>
        <v>0</v>
      </c>
      <c r="F4" s="27">
        <f t="shared" ref="F4:F41" si="1">E4/$E$42*100</f>
        <v>0</v>
      </c>
    </row>
    <row r="5" spans="1:6" x14ac:dyDescent="0.25">
      <c r="A5">
        <v>592.79302978515602</v>
      </c>
      <c r="B5" s="26" t="s">
        <v>4</v>
      </c>
      <c r="C5" s="27">
        <v>0</v>
      </c>
      <c r="D5" s="27">
        <v>0</v>
      </c>
      <c r="E5" s="27">
        <f t="shared" si="0"/>
        <v>0</v>
      </c>
      <c r="F5" s="27">
        <f t="shared" si="1"/>
        <v>0</v>
      </c>
    </row>
    <row r="6" spans="1:6" x14ac:dyDescent="0.25">
      <c r="A6">
        <v>70.811000000000007</v>
      </c>
      <c r="B6" s="26" t="s">
        <v>5</v>
      </c>
      <c r="C6" s="27">
        <v>0</v>
      </c>
      <c r="D6" s="27">
        <v>0</v>
      </c>
      <c r="E6" s="27">
        <f t="shared" si="0"/>
        <v>0</v>
      </c>
      <c r="F6" s="27">
        <f t="shared" si="1"/>
        <v>0</v>
      </c>
    </row>
    <row r="7" spans="1:6" x14ac:dyDescent="0.25">
      <c r="A7">
        <v>561.96600341796898</v>
      </c>
      <c r="B7" s="26" t="s">
        <v>6</v>
      </c>
      <c r="C7" s="27">
        <v>0</v>
      </c>
      <c r="D7" s="27">
        <v>0</v>
      </c>
      <c r="E7" s="27">
        <f t="shared" si="0"/>
        <v>0</v>
      </c>
      <c r="F7" s="27">
        <f t="shared" si="1"/>
        <v>0</v>
      </c>
    </row>
    <row r="8" spans="1:6" x14ac:dyDescent="0.25">
      <c r="A8">
        <v>561.96600341796898</v>
      </c>
      <c r="B8" s="26" t="s">
        <v>7</v>
      </c>
      <c r="C8" s="27">
        <v>0</v>
      </c>
      <c r="D8" s="27">
        <v>0</v>
      </c>
      <c r="E8" s="27">
        <f t="shared" si="0"/>
        <v>0</v>
      </c>
      <c r="F8" s="27">
        <f t="shared" si="1"/>
        <v>0</v>
      </c>
    </row>
    <row r="9" spans="1:6" x14ac:dyDescent="0.25">
      <c r="A9">
        <v>583.22302246093795</v>
      </c>
      <c r="B9" s="26" t="s">
        <v>8</v>
      </c>
      <c r="C9" s="27">
        <v>4.9149848562089522</v>
      </c>
      <c r="D9" s="27">
        <v>4.8019999999999996</v>
      </c>
      <c r="E9" s="27">
        <f t="shared" si="0"/>
        <v>8.2335570014669974E-3</v>
      </c>
      <c r="F9" s="27">
        <f t="shared" si="1"/>
        <v>5.7284276146211397</v>
      </c>
    </row>
    <row r="10" spans="1:6" x14ac:dyDescent="0.25">
      <c r="A10">
        <v>694.95501708984398</v>
      </c>
      <c r="B10" s="26" t="s">
        <v>9</v>
      </c>
      <c r="C10" s="27">
        <v>0</v>
      </c>
      <c r="D10" s="27">
        <v>0</v>
      </c>
      <c r="E10" s="27">
        <f t="shared" si="0"/>
        <v>0</v>
      </c>
      <c r="F10" s="27">
        <f t="shared" si="1"/>
        <v>0</v>
      </c>
    </row>
    <row r="11" spans="1:6" x14ac:dyDescent="0.25">
      <c r="A11">
        <v>694.95501708984398</v>
      </c>
      <c r="B11" s="34" t="s">
        <v>10</v>
      </c>
      <c r="C11" s="27">
        <v>29.978708729420926</v>
      </c>
      <c r="D11" s="27">
        <f>C11/$C$44*$C$45</f>
        <v>29.885334507746677</v>
      </c>
      <c r="E11" s="27">
        <f t="shared" si="0"/>
        <v>4.3003264632713763E-2</v>
      </c>
      <c r="F11" s="27">
        <f t="shared" si="1"/>
        <v>29.919157491349946</v>
      </c>
    </row>
    <row r="12" spans="1:6" x14ac:dyDescent="0.25">
      <c r="A12">
        <v>729.041015625</v>
      </c>
      <c r="B12" s="34" t="s">
        <v>11</v>
      </c>
      <c r="C12" s="27">
        <v>16.659169740406426</v>
      </c>
      <c r="D12" s="27">
        <f t="shared" ref="D12:D41" si="2">C12/$C$44*$C$45</f>
        <v>16.607281681374616</v>
      </c>
      <c r="E12" s="27">
        <f t="shared" si="0"/>
        <v>2.2779626009295718E-2</v>
      </c>
      <c r="F12" s="27">
        <f t="shared" si="1"/>
        <v>15.848732043652761</v>
      </c>
    </row>
    <row r="13" spans="1:6" x14ac:dyDescent="0.25">
      <c r="A13">
        <v>721.9580078125</v>
      </c>
      <c r="B13" s="34" t="s">
        <v>12</v>
      </c>
      <c r="C13" s="27">
        <v>13.91629431932907</v>
      </c>
      <c r="D13" s="27">
        <f t="shared" si="2"/>
        <v>13.872949452063928</v>
      </c>
      <c r="E13" s="27">
        <f t="shared" si="0"/>
        <v>1.9215729034017276E-2</v>
      </c>
      <c r="F13" s="27">
        <f t="shared" si="1"/>
        <v>13.369180879409617</v>
      </c>
    </row>
    <row r="14" spans="1:6" x14ac:dyDescent="0.25">
      <c r="A14">
        <v>696.67102050781295</v>
      </c>
      <c r="B14" s="26" t="s">
        <v>13</v>
      </c>
      <c r="C14" s="27">
        <v>0</v>
      </c>
      <c r="D14" s="27">
        <v>0</v>
      </c>
      <c r="E14" s="27">
        <f t="shared" si="0"/>
        <v>0</v>
      </c>
      <c r="F14" s="27">
        <f t="shared" si="1"/>
        <v>0</v>
      </c>
    </row>
    <row r="15" spans="1:6" x14ac:dyDescent="0.25">
      <c r="A15">
        <v>696.67102050781295</v>
      </c>
      <c r="B15" s="34" t="s">
        <v>14</v>
      </c>
      <c r="C15" s="27">
        <v>3.5465459161743671</v>
      </c>
      <c r="D15" s="27">
        <f t="shared" si="2"/>
        <v>3.5354995443128008</v>
      </c>
      <c r="E15" s="27">
        <f t="shared" si="0"/>
        <v>5.0748480132498221E-3</v>
      </c>
      <c r="F15" s="27">
        <f t="shared" si="1"/>
        <v>3.5307825638330868</v>
      </c>
    </row>
    <row r="16" spans="1:6" x14ac:dyDescent="0.25">
      <c r="A16">
        <v>703.26300048828102</v>
      </c>
      <c r="B16" s="34" t="s">
        <v>15</v>
      </c>
      <c r="C16" s="27">
        <v>2.9138053398106765</v>
      </c>
      <c r="D16" s="27">
        <f t="shared" si="2"/>
        <v>2.9047297552626308</v>
      </c>
      <c r="E16" s="27">
        <f t="shared" si="0"/>
        <v>4.1303605525185513E-3</v>
      </c>
      <c r="F16" s="27">
        <f t="shared" si="1"/>
        <v>2.8736634049139931</v>
      </c>
    </row>
    <row r="17" spans="1:6" x14ac:dyDescent="0.25">
      <c r="A17">
        <v>715.01300048828102</v>
      </c>
      <c r="B17" s="34" t="s">
        <v>16</v>
      </c>
      <c r="C17" s="27">
        <v>2.561949600663727</v>
      </c>
      <c r="D17" s="27">
        <f t="shared" si="2"/>
        <v>2.5539699357592189</v>
      </c>
      <c r="E17" s="27">
        <f t="shared" si="0"/>
        <v>3.5719209776816892E-3</v>
      </c>
      <c r="F17" s="27">
        <f t="shared" si="1"/>
        <v>2.4851337960192224</v>
      </c>
    </row>
    <row r="18" spans="1:6" x14ac:dyDescent="0.25">
      <c r="A18">
        <v>520.95501708984398</v>
      </c>
      <c r="B18" s="26" t="s">
        <v>17</v>
      </c>
      <c r="C18" s="27">
        <v>0</v>
      </c>
      <c r="D18" s="27">
        <v>0</v>
      </c>
      <c r="E18" s="27">
        <f t="shared" si="0"/>
        <v>0</v>
      </c>
      <c r="F18" s="27">
        <f t="shared" si="1"/>
        <v>0</v>
      </c>
    </row>
    <row r="19" spans="1:6" x14ac:dyDescent="0.25">
      <c r="A19">
        <v>675.99401855468795</v>
      </c>
      <c r="B19" s="34" t="s">
        <v>18</v>
      </c>
      <c r="C19" s="27">
        <v>2.7088893553642994</v>
      </c>
      <c r="D19" s="27">
        <f t="shared" si="2"/>
        <v>2.7004520194722912</v>
      </c>
      <c r="E19" s="27">
        <f t="shared" si="0"/>
        <v>3.994786855135205E-3</v>
      </c>
      <c r="F19" s="27">
        <f t="shared" si="1"/>
        <v>2.7793391521313042</v>
      </c>
    </row>
    <row r="20" spans="1:6" x14ac:dyDescent="0.25">
      <c r="A20">
        <v>693.25</v>
      </c>
      <c r="B20" s="34" t="s">
        <v>19</v>
      </c>
      <c r="C20" s="27">
        <v>0.1699303285652882</v>
      </c>
      <c r="D20" s="27">
        <f t="shared" si="2"/>
        <v>0.16940104919198878</v>
      </c>
      <c r="E20" s="27">
        <f t="shared" si="0"/>
        <v>2.4435780626323663E-4</v>
      </c>
      <c r="F20" s="27">
        <f t="shared" si="1"/>
        <v>0.17000987604715229</v>
      </c>
    </row>
    <row r="21" spans="1:6" x14ac:dyDescent="0.25">
      <c r="A21">
        <v>681.53900146484398</v>
      </c>
      <c r="B21" s="34" t="s">
        <v>20</v>
      </c>
      <c r="C21" s="27">
        <v>0.16193360722103931</v>
      </c>
      <c r="D21" s="27">
        <f t="shared" si="2"/>
        <v>0.16142923511236576</v>
      </c>
      <c r="E21" s="27">
        <f t="shared" si="0"/>
        <v>2.3685986387485237E-4</v>
      </c>
      <c r="F21" s="27">
        <f t="shared" si="1"/>
        <v>0.1647932460750994</v>
      </c>
    </row>
    <row r="22" spans="1:6" x14ac:dyDescent="0.25">
      <c r="A22">
        <v>698.04602050781295</v>
      </c>
      <c r="B22" s="34" t="s">
        <v>21</v>
      </c>
      <c r="C22" s="27">
        <v>1.4104217270918917</v>
      </c>
      <c r="D22" s="27">
        <f t="shared" si="2"/>
        <v>1.4060287082935066</v>
      </c>
      <c r="E22" s="27">
        <f t="shared" si="0"/>
        <v>2.0142349744657981E-3</v>
      </c>
      <c r="F22" s="27">
        <f t="shared" si="1"/>
        <v>1.4013869398134675</v>
      </c>
    </row>
    <row r="23" spans="1:6" x14ac:dyDescent="0.25">
      <c r="A23">
        <v>690.20001220703102</v>
      </c>
      <c r="B23" s="34" t="s">
        <v>22</v>
      </c>
      <c r="C23" s="27">
        <v>0.1159524594916084</v>
      </c>
      <c r="D23" s="27">
        <f t="shared" si="2"/>
        <v>0.11559130415453352</v>
      </c>
      <c r="E23" s="27">
        <f t="shared" si="0"/>
        <v>1.6747508274436392E-4</v>
      </c>
      <c r="F23" s="27">
        <f t="shared" si="1"/>
        <v>0.11651937171053059</v>
      </c>
    </row>
    <row r="24" spans="1:6" x14ac:dyDescent="0.25">
      <c r="A24">
        <v>701.16802978515602</v>
      </c>
      <c r="B24" s="34" t="s">
        <v>23</v>
      </c>
      <c r="C24" s="27">
        <v>0</v>
      </c>
      <c r="D24" s="27">
        <f t="shared" si="2"/>
        <v>0</v>
      </c>
      <c r="E24" s="27">
        <f t="shared" si="0"/>
        <v>0</v>
      </c>
      <c r="F24" s="27">
        <f t="shared" si="1"/>
        <v>0</v>
      </c>
    </row>
    <row r="25" spans="1:6" x14ac:dyDescent="0.25">
      <c r="A25">
        <v>716.46502685546898</v>
      </c>
      <c r="B25" s="34" t="s">
        <v>24</v>
      </c>
      <c r="C25" s="27">
        <v>2.3230475505042922</v>
      </c>
      <c r="D25" s="27">
        <f t="shared" si="2"/>
        <v>2.3158119901304817</v>
      </c>
      <c r="E25" s="27">
        <f t="shared" si="0"/>
        <v>3.2322749936510796E-3</v>
      </c>
      <c r="F25" s="27">
        <f t="shared" si="1"/>
        <v>2.2488279765818331</v>
      </c>
    </row>
    <row r="26" spans="1:6" x14ac:dyDescent="0.25">
      <c r="A26">
        <v>638.72302246093795</v>
      </c>
      <c r="B26" s="26" t="s">
        <v>25</v>
      </c>
      <c r="C26" s="27">
        <v>0</v>
      </c>
      <c r="D26" s="27">
        <v>0</v>
      </c>
      <c r="E26" s="27">
        <f t="shared" si="0"/>
        <v>0</v>
      </c>
      <c r="F26" s="27">
        <f t="shared" si="1"/>
        <v>0</v>
      </c>
    </row>
    <row r="27" spans="1:6" x14ac:dyDescent="0.25">
      <c r="A27">
        <v>730.927001953125</v>
      </c>
      <c r="B27" s="34" t="s">
        <v>26</v>
      </c>
      <c r="C27" s="27">
        <v>3.5855299327275798</v>
      </c>
      <c r="D27" s="27">
        <f t="shared" si="2"/>
        <v>3.5743621379509625</v>
      </c>
      <c r="E27" s="27">
        <f t="shared" si="0"/>
        <v>4.8901766228362561E-3</v>
      </c>
      <c r="F27" s="27">
        <f t="shared" si="1"/>
        <v>3.4022990065701606</v>
      </c>
    </row>
    <row r="28" spans="1:6" x14ac:dyDescent="0.25">
      <c r="A28">
        <v>506.67800903320301</v>
      </c>
      <c r="B28" s="26" t="s">
        <v>27</v>
      </c>
      <c r="C28" s="27">
        <v>0</v>
      </c>
      <c r="D28" s="27">
        <v>0</v>
      </c>
      <c r="E28" s="27">
        <f t="shared" si="0"/>
        <v>0</v>
      </c>
      <c r="F28" s="27">
        <f t="shared" si="1"/>
        <v>0</v>
      </c>
    </row>
    <row r="29" spans="1:6" x14ac:dyDescent="0.25">
      <c r="A29">
        <v>623.44201660156295</v>
      </c>
      <c r="B29" s="26" t="s">
        <v>28</v>
      </c>
      <c r="C29" s="27">
        <v>5.1478893653602</v>
      </c>
      <c r="D29" s="27">
        <v>5.5410000000000004</v>
      </c>
      <c r="E29" s="27">
        <f t="shared" si="0"/>
        <v>8.887755159981801E-3</v>
      </c>
      <c r="F29" s="27">
        <f t="shared" si="1"/>
        <v>6.1835804478380334</v>
      </c>
    </row>
    <row r="30" spans="1:6" x14ac:dyDescent="0.25">
      <c r="A30">
        <v>665.16802978515602</v>
      </c>
      <c r="B30" s="34" t="s">
        <v>29</v>
      </c>
      <c r="C30" s="27">
        <v>3.7854479663338014</v>
      </c>
      <c r="D30" s="27">
        <f t="shared" si="2"/>
        <v>3.7736574899415376</v>
      </c>
      <c r="E30" s="27">
        <f t="shared" si="0"/>
        <v>5.6732394236692326E-3</v>
      </c>
      <c r="F30" s="27">
        <f t="shared" si="1"/>
        <v>3.9471083242775573</v>
      </c>
    </row>
    <row r="31" spans="1:6" x14ac:dyDescent="0.25">
      <c r="A31">
        <v>652.56500244140602</v>
      </c>
      <c r="B31" s="34" t="s">
        <v>30</v>
      </c>
      <c r="C31" s="27">
        <v>0</v>
      </c>
      <c r="D31" s="27">
        <f t="shared" si="2"/>
        <v>0</v>
      </c>
      <c r="E31" s="27">
        <f t="shared" si="0"/>
        <v>0</v>
      </c>
      <c r="F31" s="27">
        <f t="shared" si="1"/>
        <v>0</v>
      </c>
    </row>
    <row r="32" spans="1:6" x14ac:dyDescent="0.25">
      <c r="A32">
        <v>656.50701904296898</v>
      </c>
      <c r="B32" s="34" t="s">
        <v>31</v>
      </c>
      <c r="C32" s="27">
        <v>0.86864385601903193</v>
      </c>
      <c r="D32" s="27">
        <f t="shared" si="2"/>
        <v>0.86593830439904851</v>
      </c>
      <c r="E32" s="27">
        <f t="shared" si="0"/>
        <v>1.3190084481676685E-3</v>
      </c>
      <c r="F32" s="27">
        <f t="shared" si="1"/>
        <v>0.91768896687737767</v>
      </c>
    </row>
    <row r="33" spans="1:6" x14ac:dyDescent="0.25">
      <c r="A33">
        <v>667.68402099609398</v>
      </c>
      <c r="B33" s="34" t="s">
        <v>32</v>
      </c>
      <c r="C33" s="27">
        <v>0.41482991973290934</v>
      </c>
      <c r="D33" s="27">
        <f t="shared" si="2"/>
        <v>0.41353785538044313</v>
      </c>
      <c r="E33" s="27">
        <f t="shared" si="0"/>
        <v>6.1936161773573791E-4</v>
      </c>
      <c r="F33" s="27">
        <f t="shared" si="1"/>
        <v>0.43091560474308627</v>
      </c>
    </row>
    <row r="34" spans="1:6" x14ac:dyDescent="0.25">
      <c r="A34">
        <v>751.14501953125</v>
      </c>
      <c r="B34" s="26" t="s">
        <v>33</v>
      </c>
      <c r="C34" s="27">
        <v>0</v>
      </c>
      <c r="D34" s="27">
        <f t="shared" si="2"/>
        <v>0</v>
      </c>
      <c r="E34" s="27">
        <f t="shared" si="0"/>
        <v>0</v>
      </c>
      <c r="F34" s="27">
        <f t="shared" si="1"/>
        <v>0</v>
      </c>
    </row>
    <row r="35" spans="1:6" x14ac:dyDescent="0.25">
      <c r="A35">
        <v>751.14501953125</v>
      </c>
      <c r="B35" s="34" t="s">
        <v>34</v>
      </c>
      <c r="C35" s="27">
        <v>0.18492418108575479</v>
      </c>
      <c r="D35" s="27">
        <f t="shared" si="2"/>
        <v>0.18434820059128193</v>
      </c>
      <c r="E35" s="27">
        <f t="shared" si="0"/>
        <v>2.4542291541295705E-4</v>
      </c>
      <c r="F35" s="27">
        <f t="shared" si="1"/>
        <v>0.17075091672553189</v>
      </c>
    </row>
    <row r="36" spans="1:6" x14ac:dyDescent="0.25">
      <c r="A36">
        <v>751.54400634765602</v>
      </c>
      <c r="B36" s="34" t="s">
        <v>35</v>
      </c>
      <c r="C36" s="27">
        <v>1.1315360702112132</v>
      </c>
      <c r="D36" s="27">
        <f t="shared" si="2"/>
        <v>1.1280116922666548</v>
      </c>
      <c r="E36" s="27">
        <f t="shared" si="0"/>
        <v>1.5009256713370007E-3</v>
      </c>
      <c r="F36" s="27">
        <f t="shared" si="1"/>
        <v>1.044256335584818</v>
      </c>
    </row>
    <row r="37" spans="1:6" x14ac:dyDescent="0.25">
      <c r="A37">
        <v>742.84600830078102</v>
      </c>
      <c r="B37" s="34" t="s">
        <v>36</v>
      </c>
      <c r="C37" s="27">
        <v>3.4995651782769048</v>
      </c>
      <c r="D37" s="27">
        <f t="shared" si="2"/>
        <v>3.488665136595015</v>
      </c>
      <c r="E37" s="27">
        <f t="shared" si="0"/>
        <v>4.6963503843483563E-3</v>
      </c>
      <c r="F37" s="27">
        <f t="shared" si="1"/>
        <v>3.2674460412242721</v>
      </c>
    </row>
    <row r="38" spans="1:6" x14ac:dyDescent="0.25">
      <c r="A38">
        <v>355.68301391601602</v>
      </c>
      <c r="B38" s="26" t="s">
        <v>37</v>
      </c>
      <c r="C38" s="27">
        <v>0</v>
      </c>
      <c r="D38" s="27">
        <f t="shared" si="2"/>
        <v>0</v>
      </c>
      <c r="E38" s="27">
        <f t="shared" si="0"/>
        <v>0</v>
      </c>
      <c r="F38" s="27">
        <f t="shared" si="1"/>
        <v>0</v>
      </c>
    </row>
    <row r="39" spans="1:6" x14ac:dyDescent="0.25">
      <c r="A39">
        <v>1840</v>
      </c>
      <c r="B39" s="26" t="s">
        <v>38</v>
      </c>
      <c r="C39" s="27">
        <v>0</v>
      </c>
      <c r="D39" s="27">
        <f t="shared" si="2"/>
        <v>0</v>
      </c>
      <c r="E39" s="27">
        <f t="shared" si="0"/>
        <v>0</v>
      </c>
      <c r="F39" s="27">
        <f t="shared" si="1"/>
        <v>0</v>
      </c>
    </row>
    <row r="40" spans="1:6" x14ac:dyDescent="0.25">
      <c r="A40">
        <v>1840</v>
      </c>
      <c r="B40" s="26" t="s">
        <v>39</v>
      </c>
      <c r="C40" s="27">
        <v>0</v>
      </c>
      <c r="D40" s="27">
        <f t="shared" si="2"/>
        <v>0</v>
      </c>
      <c r="E40" s="27">
        <f t="shared" si="0"/>
        <v>0</v>
      </c>
      <c r="F40" s="27">
        <f t="shared" si="1"/>
        <v>0</v>
      </c>
    </row>
    <row r="41" spans="1:6" x14ac:dyDescent="0.25">
      <c r="A41">
        <v>1025</v>
      </c>
      <c r="B41" s="26" t="s">
        <v>40</v>
      </c>
      <c r="C41" s="27">
        <v>0</v>
      </c>
      <c r="D41" s="27">
        <f t="shared" si="2"/>
        <v>0</v>
      </c>
      <c r="E41" s="27">
        <f t="shared" si="0"/>
        <v>0</v>
      </c>
      <c r="F41" s="27">
        <f t="shared" si="1"/>
        <v>0</v>
      </c>
    </row>
    <row r="42" spans="1:6" x14ac:dyDescent="0.25">
      <c r="B42" s="31" t="s">
        <v>100</v>
      </c>
      <c r="C42" s="32">
        <f>SUM(C3:C41)</f>
        <v>99.999999999999972</v>
      </c>
      <c r="D42" s="32">
        <f>SUM(D3:D41)</f>
        <v>99.999999999999986</v>
      </c>
      <c r="E42" s="27">
        <f>SUM(E3:E41)</f>
        <v>0.14373153604056738</v>
      </c>
      <c r="F42" s="32">
        <f>SUM(F3:F41)</f>
        <v>100</v>
      </c>
    </row>
    <row r="43" spans="1:6" x14ac:dyDescent="0.25">
      <c r="B43" s="26" t="s">
        <v>43</v>
      </c>
      <c r="C43" s="27">
        <v>60.71</v>
      </c>
    </row>
    <row r="44" spans="1:6" x14ac:dyDescent="0.25">
      <c r="B44" s="35" t="s">
        <v>111</v>
      </c>
      <c r="C44" s="36">
        <f>C11+C12+C13+C15+C16+C17+C19+C20+C21+C22+C23+C24+C25+C27+C30+C31+C32+C33+C35+C36+C37</f>
        <v>89.937125778430826</v>
      </c>
      <c r="D44" s="39">
        <f>D37+D36+D35+D33+D32+D33+D31+D30+D27+D25+D24+D23+D22+D21+D20+D19+D17+D16+D15+D13+D12+D11</f>
        <v>90.070537855380422</v>
      </c>
      <c r="E44" s="40"/>
    </row>
    <row r="45" spans="1:6" x14ac:dyDescent="0.25">
      <c r="C45" s="41">
        <v>89.656999999999996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51"/>
  <sheetViews>
    <sheetView tabSelected="1" workbookViewId="0">
      <selection activeCell="AF3" sqref="AF3:AJ43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20.7109375" bestFit="1" customWidth="1"/>
    <col min="7" max="7" width="12.7109375" bestFit="1" customWidth="1"/>
    <col min="8" max="8" width="20.7109375" bestFit="1" customWidth="1"/>
    <col min="12" max="12" width="12.7109375" bestFit="1" customWidth="1"/>
    <col min="13" max="13" width="20.7109375" bestFit="1" customWidth="1"/>
    <col min="17" max="17" width="12.7109375" bestFit="1" customWidth="1"/>
    <col min="22" max="22" width="12.7109375" bestFit="1" customWidth="1"/>
    <col min="23" max="23" width="20.7109375" bestFit="1" customWidth="1"/>
    <col min="24" max="25" width="8.28515625" bestFit="1" customWidth="1"/>
    <col min="27" max="27" width="12.7109375" bestFit="1" customWidth="1"/>
    <col min="32" max="32" width="12.7109375" bestFit="1" customWidth="1"/>
  </cols>
  <sheetData>
    <row r="2" spans="1:36" x14ac:dyDescent="0.25">
      <c r="B2" s="50" t="s">
        <v>99</v>
      </c>
      <c r="C2" s="50"/>
      <c r="D2" s="50"/>
      <c r="E2" s="50"/>
      <c r="G2" s="50" t="s">
        <v>101</v>
      </c>
      <c r="H2" s="50"/>
      <c r="I2" s="50"/>
      <c r="J2" s="50"/>
      <c r="L2" s="50" t="s">
        <v>102</v>
      </c>
      <c r="M2" s="50"/>
      <c r="N2" s="50"/>
      <c r="O2" s="50"/>
      <c r="Q2" s="50" t="s">
        <v>58</v>
      </c>
      <c r="R2" s="50"/>
      <c r="S2" s="50"/>
      <c r="T2" s="50"/>
      <c r="V2" s="50" t="s">
        <v>105</v>
      </c>
      <c r="W2" s="50"/>
      <c r="X2" s="50"/>
      <c r="Y2" s="50"/>
      <c r="AA2" s="50" t="s">
        <v>106</v>
      </c>
      <c r="AB2" s="50"/>
      <c r="AC2" s="50"/>
      <c r="AD2" s="50"/>
    </row>
    <row r="3" spans="1:36" ht="18" thickBot="1" x14ac:dyDescent="0.3">
      <c r="A3" s="28" t="s">
        <v>41</v>
      </c>
      <c r="B3" s="29" t="s">
        <v>0</v>
      </c>
      <c r="C3" s="30" t="s">
        <v>1</v>
      </c>
      <c r="D3" s="26"/>
      <c r="E3" s="30" t="s">
        <v>98</v>
      </c>
      <c r="G3" s="29" t="s">
        <v>0</v>
      </c>
      <c r="H3" s="30" t="s">
        <v>1</v>
      </c>
      <c r="I3" s="26"/>
      <c r="J3" s="30" t="s">
        <v>98</v>
      </c>
      <c r="L3" s="29" t="s">
        <v>0</v>
      </c>
      <c r="M3" s="30" t="s">
        <v>1</v>
      </c>
      <c r="N3" s="26"/>
      <c r="O3" s="30" t="s">
        <v>98</v>
      </c>
      <c r="Q3" s="29" t="s">
        <v>0</v>
      </c>
      <c r="R3" s="30" t="s">
        <v>104</v>
      </c>
      <c r="S3" s="30" t="s">
        <v>103</v>
      </c>
      <c r="T3" s="30"/>
      <c r="V3" s="29" t="s">
        <v>0</v>
      </c>
      <c r="W3" s="30" t="s">
        <v>1</v>
      </c>
      <c r="X3" s="26"/>
      <c r="Y3" s="30" t="s">
        <v>98</v>
      </c>
      <c r="AA3" s="29" t="s">
        <v>0</v>
      </c>
      <c r="AB3" s="30" t="s">
        <v>104</v>
      </c>
      <c r="AC3" s="30" t="s">
        <v>104</v>
      </c>
      <c r="AD3" s="30" t="s">
        <v>98</v>
      </c>
      <c r="AF3" s="29" t="s">
        <v>0</v>
      </c>
      <c r="AG3" s="30" t="s">
        <v>104</v>
      </c>
      <c r="AH3" s="30" t="s">
        <v>98</v>
      </c>
      <c r="AI3" s="26"/>
      <c r="AJ3" s="30" t="s">
        <v>110</v>
      </c>
    </row>
    <row r="4" spans="1:36" x14ac:dyDescent="0.25">
      <c r="A4">
        <v>593.78900146484398</v>
      </c>
      <c r="B4" s="26" t="s">
        <v>2</v>
      </c>
      <c r="C4" s="27">
        <v>0</v>
      </c>
      <c r="D4" s="26">
        <f t="shared" ref="D4:D42" si="0">C4/A4</f>
        <v>0</v>
      </c>
      <c r="E4" s="27">
        <f>D4/$D$43*100</f>
        <v>0</v>
      </c>
      <c r="G4" s="26" t="s">
        <v>2</v>
      </c>
      <c r="H4" s="27">
        <v>0</v>
      </c>
      <c r="I4" s="26">
        <f>H4/A4</f>
        <v>0</v>
      </c>
      <c r="J4" s="27">
        <f>I4/$I$43*100</f>
        <v>0</v>
      </c>
      <c r="L4" s="26" t="s">
        <v>2</v>
      </c>
      <c r="M4" s="27">
        <v>0</v>
      </c>
      <c r="N4" s="26">
        <f>M4/A4</f>
        <v>0</v>
      </c>
      <c r="O4" s="27">
        <f>N4/$N$43*100</f>
        <v>0</v>
      </c>
      <c r="Q4" s="26" t="s">
        <v>2</v>
      </c>
      <c r="R4" s="27">
        <f>(E4*$C$44+J4*$H$44+O4*$M$44)/100</f>
        <v>0</v>
      </c>
      <c r="S4" s="27">
        <f t="shared" ref="S4:S42" si="1">R4/$R$44*100</f>
        <v>0</v>
      </c>
      <c r="T4" s="27"/>
      <c r="V4" s="26" t="s">
        <v>2</v>
      </c>
      <c r="W4">
        <v>0.08</v>
      </c>
      <c r="X4" s="26">
        <f>W4/A4</f>
        <v>1.3472799227106684E-4</v>
      </c>
      <c r="Y4" s="27">
        <f>X4/$X$43*100</f>
        <v>7.5792344443218987E-2</v>
      </c>
      <c r="AA4" s="26" t="s">
        <v>2</v>
      </c>
      <c r="AB4" s="26">
        <f>R4-Y4*$W$44/100</f>
        <v>-8.0643054487585016E-3</v>
      </c>
      <c r="AC4" s="26">
        <v>0</v>
      </c>
      <c r="AD4" s="27">
        <f>AC4/$AC$44*100</f>
        <v>0</v>
      </c>
      <c r="AF4" s="26" t="s">
        <v>2</v>
      </c>
      <c r="AG4" s="27">
        <f>E4*$C$44/100+O4*$M$44/100</f>
        <v>0</v>
      </c>
      <c r="AH4" s="27">
        <f>AG4/$AG$44*100</f>
        <v>0</v>
      </c>
      <c r="AI4" s="27">
        <f>AH4*A4/100</f>
        <v>0</v>
      </c>
      <c r="AJ4" s="27">
        <f>AI4/$AI$43*100</f>
        <v>0</v>
      </c>
    </row>
    <row r="5" spans="1:36" x14ac:dyDescent="0.25">
      <c r="A5">
        <v>625.95300292968795</v>
      </c>
      <c r="B5" s="26" t="s">
        <v>3</v>
      </c>
      <c r="C5" s="27">
        <v>0</v>
      </c>
      <c r="D5" s="26">
        <f t="shared" si="0"/>
        <v>0</v>
      </c>
      <c r="E5" s="27">
        <f t="shared" ref="E5:E42" si="2">D5/$D$43*100</f>
        <v>0</v>
      </c>
      <c r="G5" s="26" t="s">
        <v>3</v>
      </c>
      <c r="H5" s="27">
        <v>0</v>
      </c>
      <c r="I5" s="26">
        <f t="shared" ref="I5:I42" si="3">H5/A5</f>
        <v>0</v>
      </c>
      <c r="J5" s="27">
        <f t="shared" ref="J5:J42" si="4">I5/$I$43*100</f>
        <v>0</v>
      </c>
      <c r="L5" s="26" t="s">
        <v>3</v>
      </c>
      <c r="M5" s="27">
        <v>0</v>
      </c>
      <c r="N5" s="26">
        <f t="shared" ref="N5:N42" si="5">M5/A5</f>
        <v>0</v>
      </c>
      <c r="O5" s="27">
        <f t="shared" ref="O5:O42" si="6">N5/$N$43*100</f>
        <v>0</v>
      </c>
      <c r="Q5" s="26" t="s">
        <v>3</v>
      </c>
      <c r="R5" s="27">
        <f t="shared" ref="R5:R42" si="7">(E5*$C$44+J5*$H$44+O5*$M$44)/100</f>
        <v>0</v>
      </c>
      <c r="S5" s="27">
        <f t="shared" si="1"/>
        <v>0</v>
      </c>
      <c r="T5" s="27"/>
      <c r="V5" s="26" t="s">
        <v>3</v>
      </c>
      <c r="W5" s="27">
        <v>0</v>
      </c>
      <c r="X5" s="26">
        <f t="shared" ref="X5:X42" si="8">W5/A5</f>
        <v>0</v>
      </c>
      <c r="Y5" s="27">
        <f t="shared" ref="Y5:Y42" si="9">X5/$X$43*100</f>
        <v>0</v>
      </c>
      <c r="AA5" s="26" t="s">
        <v>3</v>
      </c>
      <c r="AB5" s="26">
        <f t="shared" ref="AB5:AB42" si="10">R5-Y5*$W$44/100</f>
        <v>0</v>
      </c>
      <c r="AC5" s="26">
        <f t="shared" ref="AC5:AC42" si="11">AB5</f>
        <v>0</v>
      </c>
      <c r="AD5" s="27">
        <f t="shared" ref="AD5:AD42" si="12">AC5/$AC$44*100</f>
        <v>0</v>
      </c>
      <c r="AF5" s="26" t="s">
        <v>3</v>
      </c>
      <c r="AG5" s="27">
        <f t="shared" ref="AG5:AG42" si="13">E5*$C$44/100+O5*$M$44/100</f>
        <v>0</v>
      </c>
      <c r="AH5" s="27">
        <f t="shared" ref="AH5:AH43" si="14">AG5/$AG$44*100</f>
        <v>0</v>
      </c>
      <c r="AI5" s="27">
        <f t="shared" ref="AI5:AI42" si="15">AH5*A5/100</f>
        <v>0</v>
      </c>
      <c r="AJ5" s="27">
        <f t="shared" ref="AJ5:AJ43" si="16">AI5/$AI$43*100</f>
        <v>0</v>
      </c>
    </row>
    <row r="6" spans="1:36" x14ac:dyDescent="0.25">
      <c r="A6">
        <v>592.79302978515602</v>
      </c>
      <c r="B6" s="26" t="s">
        <v>4</v>
      </c>
      <c r="C6" s="27">
        <v>0</v>
      </c>
      <c r="D6" s="26">
        <f t="shared" si="0"/>
        <v>0</v>
      </c>
      <c r="E6" s="27">
        <f t="shared" si="2"/>
        <v>0</v>
      </c>
      <c r="G6" s="26" t="s">
        <v>4</v>
      </c>
      <c r="H6" s="27">
        <v>0</v>
      </c>
      <c r="I6" s="26">
        <f t="shared" si="3"/>
        <v>0</v>
      </c>
      <c r="J6" s="27">
        <f t="shared" si="4"/>
        <v>0</v>
      </c>
      <c r="L6" s="26" t="s">
        <v>4</v>
      </c>
      <c r="M6" s="23">
        <v>0.01</v>
      </c>
      <c r="N6" s="26">
        <f t="shared" si="5"/>
        <v>1.6869294167686599E-5</v>
      </c>
      <c r="O6" s="27">
        <f t="shared" si="6"/>
        <v>9.8381825515382673E-3</v>
      </c>
      <c r="Q6" s="26" t="s">
        <v>4</v>
      </c>
      <c r="R6" s="27">
        <f t="shared" si="7"/>
        <v>3.2662766071107045E-4</v>
      </c>
      <c r="S6" s="27">
        <f t="shared" si="1"/>
        <v>1.6390388433915618E-4</v>
      </c>
      <c r="T6" s="27"/>
      <c r="V6" s="26" t="s">
        <v>4</v>
      </c>
      <c r="W6">
        <v>0.23</v>
      </c>
      <c r="X6" s="26">
        <f>W6/A6</f>
        <v>3.8799376585679177E-4</v>
      </c>
      <c r="Y6" s="27">
        <f t="shared" si="9"/>
        <v>0.2182690964805154</v>
      </c>
      <c r="AA6" s="26" t="s">
        <v>4</v>
      </c>
      <c r="AB6" s="26">
        <f t="shared" si="10"/>
        <v>-2.2897204204815766E-2</v>
      </c>
      <c r="AC6" s="26">
        <v>0</v>
      </c>
      <c r="AD6" s="27">
        <f t="shared" si="12"/>
        <v>0</v>
      </c>
      <c r="AF6" s="26" t="s">
        <v>4</v>
      </c>
      <c r="AG6" s="27">
        <f>E6*$C$44/100+O6*$M$44/100</f>
        <v>3.2662766071107045E-4</v>
      </c>
      <c r="AH6" s="27">
        <f t="shared" si="14"/>
        <v>5.1011660270353044E-4</v>
      </c>
      <c r="AI6" s="27">
        <f t="shared" si="15"/>
        <v>3.0239356646033656E-3</v>
      </c>
      <c r="AJ6" s="27">
        <f t="shared" si="16"/>
        <v>4.3831112240560934E-4</v>
      </c>
    </row>
    <row r="7" spans="1:36" x14ac:dyDescent="0.25">
      <c r="A7">
        <v>70.811000000000007</v>
      </c>
      <c r="B7" s="26" t="s">
        <v>5</v>
      </c>
      <c r="C7" s="27">
        <v>0</v>
      </c>
      <c r="D7" s="26">
        <f t="shared" si="0"/>
        <v>0</v>
      </c>
      <c r="E7" s="27">
        <f t="shared" si="2"/>
        <v>0</v>
      </c>
      <c r="G7" s="26" t="s">
        <v>5</v>
      </c>
      <c r="H7" s="27">
        <v>0</v>
      </c>
      <c r="I7" s="26">
        <f t="shared" si="3"/>
        <v>0</v>
      </c>
      <c r="J7" s="27">
        <f t="shared" si="4"/>
        <v>0</v>
      </c>
      <c r="L7" s="26" t="s">
        <v>5</v>
      </c>
      <c r="M7" s="27">
        <v>0</v>
      </c>
      <c r="N7" s="26">
        <f t="shared" si="5"/>
        <v>0</v>
      </c>
      <c r="O7" s="27">
        <f t="shared" si="6"/>
        <v>0</v>
      </c>
      <c r="Q7" s="26" t="s">
        <v>5</v>
      </c>
      <c r="R7" s="27">
        <f t="shared" si="7"/>
        <v>0</v>
      </c>
      <c r="S7" s="27">
        <f t="shared" si="1"/>
        <v>0</v>
      </c>
      <c r="T7" s="27"/>
      <c r="V7" s="26" t="s">
        <v>5</v>
      </c>
      <c r="W7" s="27">
        <v>0</v>
      </c>
      <c r="X7" s="26">
        <f t="shared" si="8"/>
        <v>0</v>
      </c>
      <c r="Y7" s="27">
        <f t="shared" si="9"/>
        <v>0</v>
      </c>
      <c r="AA7" s="26" t="s">
        <v>5</v>
      </c>
      <c r="AB7" s="26">
        <f t="shared" si="10"/>
        <v>0</v>
      </c>
      <c r="AC7" s="26">
        <f t="shared" si="11"/>
        <v>0</v>
      </c>
      <c r="AD7" s="27">
        <f t="shared" si="12"/>
        <v>0</v>
      </c>
      <c r="AF7" s="26" t="s">
        <v>5</v>
      </c>
      <c r="AG7" s="27">
        <f t="shared" si="13"/>
        <v>0</v>
      </c>
      <c r="AH7" s="27">
        <f t="shared" si="14"/>
        <v>0</v>
      </c>
      <c r="AI7" s="27">
        <f t="shared" si="15"/>
        <v>0</v>
      </c>
      <c r="AJ7" s="27">
        <f t="shared" si="16"/>
        <v>0</v>
      </c>
    </row>
    <row r="8" spans="1:36" x14ac:dyDescent="0.25">
      <c r="A8">
        <v>561.96600341796898</v>
      </c>
      <c r="B8" s="26" t="s">
        <v>6</v>
      </c>
      <c r="C8" s="27">
        <v>0</v>
      </c>
      <c r="D8" s="26">
        <f t="shared" si="0"/>
        <v>0</v>
      </c>
      <c r="E8" s="27">
        <f t="shared" si="2"/>
        <v>0</v>
      </c>
      <c r="G8" s="26" t="s">
        <v>6</v>
      </c>
      <c r="H8" s="27">
        <v>81.489999999999995</v>
      </c>
      <c r="I8" s="26">
        <f t="shared" si="3"/>
        <v>0.14500877189076297</v>
      </c>
      <c r="J8" s="27">
        <f t="shared" si="4"/>
        <v>81.789982319379519</v>
      </c>
      <c r="L8" s="26" t="s">
        <v>6</v>
      </c>
      <c r="M8">
        <v>0.14000000000000001</v>
      </c>
      <c r="N8" s="26">
        <f t="shared" si="5"/>
        <v>2.4912539041240423E-4</v>
      </c>
      <c r="O8" s="27">
        <f t="shared" si="6"/>
        <v>0.14529007821769394</v>
      </c>
      <c r="Q8" s="26" t="s">
        <v>6</v>
      </c>
      <c r="R8" s="27">
        <f>(E8*$C$44+J8*$H$44+O8*$M$44)/100</f>
        <v>110.62577471755762</v>
      </c>
      <c r="S8" s="27">
        <f t="shared" si="1"/>
        <v>55.512733198292665</v>
      </c>
      <c r="T8" s="27"/>
      <c r="V8" s="26" t="s">
        <v>6</v>
      </c>
      <c r="W8">
        <v>95.49</v>
      </c>
      <c r="X8" s="26">
        <f t="shared" si="8"/>
        <v>0.16992131093200341</v>
      </c>
      <c r="Y8" s="27">
        <f>X8/$X$43*100</f>
        <v>95.590636432036064</v>
      </c>
      <c r="AA8" s="26" t="s">
        <v>6</v>
      </c>
      <c r="AB8" s="26">
        <f t="shared" si="10"/>
        <v>100.45493100118898</v>
      </c>
      <c r="AC8" s="26">
        <f t="shared" si="11"/>
        <v>100.45493100118898</v>
      </c>
      <c r="AD8" s="27">
        <f t="shared" si="12"/>
        <v>53.243451031042255</v>
      </c>
      <c r="AF8" s="26" t="s">
        <v>6</v>
      </c>
      <c r="AG8" s="27">
        <f t="shared" si="13"/>
        <v>4.8236305968274388E-3</v>
      </c>
      <c r="AH8" s="27">
        <f t="shared" si="14"/>
        <v>7.5333915302630639E-3</v>
      </c>
      <c r="AI8" s="27">
        <f t="shared" si="15"/>
        <v>4.2335099304447114E-2</v>
      </c>
      <c r="AJ8" s="27">
        <f t="shared" si="16"/>
        <v>6.1363557136785299E-3</v>
      </c>
    </row>
    <row r="9" spans="1:36" x14ac:dyDescent="0.25">
      <c r="A9">
        <v>561.96600341796898</v>
      </c>
      <c r="B9" s="26" t="s">
        <v>7</v>
      </c>
      <c r="C9" s="27">
        <v>0</v>
      </c>
      <c r="D9" s="26">
        <f t="shared" si="0"/>
        <v>0</v>
      </c>
      <c r="E9" s="27">
        <f t="shared" si="2"/>
        <v>0</v>
      </c>
      <c r="G9" s="26" t="s">
        <v>7</v>
      </c>
      <c r="H9" s="27">
        <v>0</v>
      </c>
      <c r="I9" s="26">
        <f t="shared" si="3"/>
        <v>0</v>
      </c>
      <c r="J9" s="27">
        <f t="shared" si="4"/>
        <v>0</v>
      </c>
      <c r="L9" s="26" t="s">
        <v>7</v>
      </c>
      <c r="M9" s="27">
        <v>0</v>
      </c>
      <c r="N9" s="26">
        <f t="shared" si="5"/>
        <v>0</v>
      </c>
      <c r="O9" s="27">
        <f t="shared" si="6"/>
        <v>0</v>
      </c>
      <c r="Q9" s="26" t="s">
        <v>7</v>
      </c>
      <c r="R9" s="27">
        <f t="shared" si="7"/>
        <v>0</v>
      </c>
      <c r="S9" s="27">
        <f t="shared" si="1"/>
        <v>0</v>
      </c>
      <c r="T9" s="27"/>
      <c r="V9" s="26" t="s">
        <v>7</v>
      </c>
      <c r="W9" s="27">
        <v>0</v>
      </c>
      <c r="X9" s="26">
        <f t="shared" si="8"/>
        <v>0</v>
      </c>
      <c r="Y9" s="27">
        <f t="shared" si="9"/>
        <v>0</v>
      </c>
      <c r="AA9" s="26" t="s">
        <v>7</v>
      </c>
      <c r="AB9" s="26">
        <f t="shared" si="10"/>
        <v>0</v>
      </c>
      <c r="AC9" s="26">
        <f t="shared" si="11"/>
        <v>0</v>
      </c>
      <c r="AD9" s="27">
        <f t="shared" si="12"/>
        <v>0</v>
      </c>
      <c r="AF9" s="26" t="s">
        <v>7</v>
      </c>
      <c r="AG9" s="27">
        <f t="shared" si="13"/>
        <v>0</v>
      </c>
      <c r="AH9" s="27">
        <f t="shared" si="14"/>
        <v>0</v>
      </c>
      <c r="AI9" s="27">
        <f t="shared" si="15"/>
        <v>0</v>
      </c>
      <c r="AJ9" s="27">
        <f t="shared" si="16"/>
        <v>0</v>
      </c>
    </row>
    <row r="10" spans="1:36" x14ac:dyDescent="0.25">
      <c r="A10">
        <v>583.22302246093795</v>
      </c>
      <c r="B10" s="26" t="s">
        <v>8</v>
      </c>
      <c r="C10" s="27">
        <v>4.8019999999999996</v>
      </c>
      <c r="D10" s="26">
        <f t="shared" si="0"/>
        <v>8.2335570014669974E-3</v>
      </c>
      <c r="E10" s="27">
        <f t="shared" si="2"/>
        <v>5.7284276146211397</v>
      </c>
      <c r="G10" s="26" t="s">
        <v>8</v>
      </c>
      <c r="H10" s="27">
        <v>15.22</v>
      </c>
      <c r="I10" s="26">
        <f t="shared" si="3"/>
        <v>2.6096363507356876E-2</v>
      </c>
      <c r="J10" s="27">
        <f t="shared" si="4"/>
        <v>14.719255132197844</v>
      </c>
      <c r="L10" s="26" t="s">
        <v>8</v>
      </c>
      <c r="M10">
        <v>99.83</v>
      </c>
      <c r="N10" s="26">
        <f t="shared" si="5"/>
        <v>0.17116951175686182</v>
      </c>
      <c r="O10" s="27">
        <f t="shared" si="6"/>
        <v>99.826162682455617</v>
      </c>
      <c r="Q10" s="26" t="s">
        <v>8</v>
      </c>
      <c r="R10" s="27">
        <f t="shared" si="7"/>
        <v>26.699749572191603</v>
      </c>
      <c r="S10" s="27">
        <f t="shared" si="1"/>
        <v>13.398107974805098</v>
      </c>
      <c r="T10" s="27"/>
      <c r="V10" s="26" t="s">
        <v>8</v>
      </c>
      <c r="W10">
        <v>3.76</v>
      </c>
      <c r="X10" s="26">
        <f t="shared" si="8"/>
        <v>6.4469334288871118E-3</v>
      </c>
      <c r="Y10" s="27">
        <f t="shared" si="9"/>
        <v>3.6267756299790781</v>
      </c>
      <c r="AA10" s="26" t="s">
        <v>8</v>
      </c>
      <c r="AB10" s="26">
        <f t="shared" si="10"/>
        <v>26.313860645161828</v>
      </c>
      <c r="AC10" s="26">
        <f t="shared" si="11"/>
        <v>26.313860645161828</v>
      </c>
      <c r="AD10" s="27">
        <f t="shared" si="12"/>
        <v>13.946958469184164</v>
      </c>
      <c r="AF10" s="26" t="s">
        <v>8</v>
      </c>
      <c r="AG10" s="27">
        <f>E10*$C$44/100+O10*$M$44/100</f>
        <v>6.7919570058940204</v>
      </c>
      <c r="AH10" s="27">
        <f t="shared" si="14"/>
        <v>10.607460574565081</v>
      </c>
      <c r="AI10" s="27">
        <f t="shared" si="15"/>
        <v>61.865152169330841</v>
      </c>
      <c r="AJ10" s="27">
        <f t="shared" si="16"/>
        <v>8.967182933996023</v>
      </c>
    </row>
    <row r="11" spans="1:36" x14ac:dyDescent="0.25">
      <c r="A11">
        <v>694.95501708984398</v>
      </c>
      <c r="B11" s="26" t="s">
        <v>9</v>
      </c>
      <c r="C11" s="27">
        <v>0</v>
      </c>
      <c r="D11" s="26">
        <f t="shared" si="0"/>
        <v>0</v>
      </c>
      <c r="E11" s="27">
        <f t="shared" si="2"/>
        <v>0</v>
      </c>
      <c r="G11" s="26" t="s">
        <v>9</v>
      </c>
      <c r="H11" s="27">
        <v>0</v>
      </c>
      <c r="I11" s="26">
        <f t="shared" si="3"/>
        <v>0</v>
      </c>
      <c r="J11" s="27">
        <f t="shared" si="4"/>
        <v>0</v>
      </c>
      <c r="L11" s="26" t="s">
        <v>9</v>
      </c>
      <c r="M11" s="27">
        <v>0</v>
      </c>
      <c r="N11" s="26">
        <f t="shared" si="5"/>
        <v>0</v>
      </c>
      <c r="O11" s="27">
        <f t="shared" si="6"/>
        <v>0</v>
      </c>
      <c r="Q11" s="26" t="s">
        <v>9</v>
      </c>
      <c r="R11" s="27">
        <f t="shared" si="7"/>
        <v>0</v>
      </c>
      <c r="S11" s="27">
        <f t="shared" si="1"/>
        <v>0</v>
      </c>
      <c r="T11" s="27"/>
      <c r="V11" s="26" t="s">
        <v>9</v>
      </c>
      <c r="W11" s="27">
        <v>0</v>
      </c>
      <c r="X11" s="26">
        <f t="shared" si="8"/>
        <v>0</v>
      </c>
      <c r="Y11" s="27">
        <f t="shared" si="9"/>
        <v>0</v>
      </c>
      <c r="AA11" s="26" t="s">
        <v>9</v>
      </c>
      <c r="AB11" s="26">
        <f t="shared" si="10"/>
        <v>0</v>
      </c>
      <c r="AC11" s="26">
        <f t="shared" si="11"/>
        <v>0</v>
      </c>
      <c r="AD11" s="27">
        <f t="shared" si="12"/>
        <v>0</v>
      </c>
      <c r="AF11" s="26" t="s">
        <v>9</v>
      </c>
      <c r="AG11" s="27">
        <f t="shared" si="13"/>
        <v>0</v>
      </c>
      <c r="AH11" s="27">
        <f t="shared" si="14"/>
        <v>0</v>
      </c>
      <c r="AI11" s="27">
        <f t="shared" si="15"/>
        <v>0</v>
      </c>
      <c r="AJ11" s="27">
        <f t="shared" si="16"/>
        <v>0</v>
      </c>
    </row>
    <row r="12" spans="1:36" x14ac:dyDescent="0.25">
      <c r="A12">
        <v>694.95501708984398</v>
      </c>
      <c r="B12" s="34" t="s">
        <v>10</v>
      </c>
      <c r="C12" s="27">
        <v>29.885334507746677</v>
      </c>
      <c r="D12" s="26">
        <f t="shared" si="0"/>
        <v>4.3003264632713763E-2</v>
      </c>
      <c r="E12" s="27">
        <f t="shared" si="2"/>
        <v>29.919157491349946</v>
      </c>
      <c r="G12" s="26" t="s">
        <v>10</v>
      </c>
      <c r="H12" s="27">
        <v>0.03</v>
      </c>
      <c r="I12" s="26">
        <f t="shared" si="3"/>
        <v>4.3168261631704417E-5</v>
      </c>
      <c r="J12" s="27">
        <f t="shared" si="4"/>
        <v>2.4348398442234929E-2</v>
      </c>
      <c r="L12" s="26" t="s">
        <v>10</v>
      </c>
      <c r="M12" s="27">
        <v>0</v>
      </c>
      <c r="N12" s="26">
        <f t="shared" si="5"/>
        <v>0</v>
      </c>
      <c r="O12" s="27">
        <f t="shared" si="6"/>
        <v>0</v>
      </c>
      <c r="Q12" s="26" t="s">
        <v>10</v>
      </c>
      <c r="R12" s="27">
        <f t="shared" si="7"/>
        <v>18.196851721891676</v>
      </c>
      <c r="S12" s="27">
        <f t="shared" si="1"/>
        <v>9.1312985356742651</v>
      </c>
      <c r="T12" s="27"/>
      <c r="V12" s="26" t="s">
        <v>10</v>
      </c>
      <c r="W12" s="27">
        <v>0</v>
      </c>
      <c r="X12" s="26">
        <f t="shared" si="8"/>
        <v>0</v>
      </c>
      <c r="Y12" s="27">
        <f t="shared" si="9"/>
        <v>0</v>
      </c>
      <c r="AA12" s="26" t="s">
        <v>10</v>
      </c>
      <c r="AB12" s="26">
        <f t="shared" si="10"/>
        <v>18.196851721891676</v>
      </c>
      <c r="AC12" s="26">
        <f t="shared" si="11"/>
        <v>18.196851721891676</v>
      </c>
      <c r="AD12" s="27">
        <f t="shared" si="12"/>
        <v>9.6447548559085572</v>
      </c>
      <c r="AF12" s="26" t="s">
        <v>10</v>
      </c>
      <c r="AG12" s="27">
        <f t="shared" si="13"/>
        <v>18.163920512998551</v>
      </c>
      <c r="AH12" s="27">
        <f t="shared" si="14"/>
        <v>28.367828382006177</v>
      </c>
      <c r="AI12" s="27">
        <f t="shared" si="15"/>
        <v>197.14364658018866</v>
      </c>
      <c r="AJ12" s="27">
        <f t="shared" si="16"/>
        <v>28.575427056590925</v>
      </c>
    </row>
    <row r="13" spans="1:36" x14ac:dyDescent="0.25">
      <c r="A13">
        <v>729.041015625</v>
      </c>
      <c r="B13" s="34" t="s">
        <v>11</v>
      </c>
      <c r="C13" s="27">
        <v>16.607281681374616</v>
      </c>
      <c r="D13" s="26">
        <f t="shared" si="0"/>
        <v>2.2779626009295718E-2</v>
      </c>
      <c r="E13" s="27">
        <f t="shared" si="2"/>
        <v>15.848732043652761</v>
      </c>
      <c r="G13" s="26" t="s">
        <v>11</v>
      </c>
      <c r="H13" s="27">
        <v>0</v>
      </c>
      <c r="I13" s="26">
        <f t="shared" si="3"/>
        <v>0</v>
      </c>
      <c r="J13" s="27">
        <f t="shared" si="4"/>
        <v>0</v>
      </c>
      <c r="L13" s="26" t="s">
        <v>11</v>
      </c>
      <c r="M13" s="27">
        <v>0</v>
      </c>
      <c r="N13" s="26">
        <f t="shared" si="5"/>
        <v>0</v>
      </c>
      <c r="O13" s="27">
        <f t="shared" si="6"/>
        <v>0</v>
      </c>
      <c r="Q13" s="26" t="s">
        <v>11</v>
      </c>
      <c r="R13" s="27">
        <f t="shared" si="7"/>
        <v>9.6217652237015923</v>
      </c>
      <c r="S13" s="27">
        <f t="shared" si="1"/>
        <v>4.8282643635596108</v>
      </c>
      <c r="T13" s="27"/>
      <c r="V13" s="26" t="s">
        <v>11</v>
      </c>
      <c r="W13" s="27">
        <v>0</v>
      </c>
      <c r="X13" s="26">
        <f t="shared" si="8"/>
        <v>0</v>
      </c>
      <c r="Y13" s="27">
        <f t="shared" si="9"/>
        <v>0</v>
      </c>
      <c r="AA13" s="26" t="s">
        <v>11</v>
      </c>
      <c r="AB13" s="26">
        <f t="shared" si="10"/>
        <v>9.6217652237015923</v>
      </c>
      <c r="AC13" s="26">
        <f t="shared" si="11"/>
        <v>9.6217652237015923</v>
      </c>
      <c r="AD13" s="27">
        <f t="shared" si="12"/>
        <v>5.0997594683956082</v>
      </c>
      <c r="AF13" s="26" t="s">
        <v>11</v>
      </c>
      <c r="AG13" s="27">
        <f t="shared" si="13"/>
        <v>9.6217652237015923</v>
      </c>
      <c r="AH13" s="27">
        <f t="shared" si="14"/>
        <v>15.026964272530993</v>
      </c>
      <c r="AI13" s="27">
        <f t="shared" si="15"/>
        <v>109.55273295006583</v>
      </c>
      <c r="AJ13" s="27">
        <f t="shared" si="16"/>
        <v>15.879366053987672</v>
      </c>
    </row>
    <row r="14" spans="1:36" x14ac:dyDescent="0.25">
      <c r="A14">
        <v>721.9580078125</v>
      </c>
      <c r="B14" s="34" t="s">
        <v>12</v>
      </c>
      <c r="C14" s="27">
        <v>13.872949452063928</v>
      </c>
      <c r="D14" s="26">
        <f t="shared" si="0"/>
        <v>1.9215729034017276E-2</v>
      </c>
      <c r="E14" s="27">
        <f t="shared" si="2"/>
        <v>13.369180879409617</v>
      </c>
      <c r="G14" s="26" t="s">
        <v>12</v>
      </c>
      <c r="H14" s="27">
        <v>0</v>
      </c>
      <c r="I14" s="26">
        <f t="shared" si="3"/>
        <v>0</v>
      </c>
      <c r="J14" s="27">
        <f t="shared" si="4"/>
        <v>0</v>
      </c>
      <c r="L14" s="26" t="s">
        <v>12</v>
      </c>
      <c r="M14" s="27">
        <v>0</v>
      </c>
      <c r="N14" s="26">
        <f t="shared" si="5"/>
        <v>0</v>
      </c>
      <c r="O14" s="27">
        <f t="shared" si="6"/>
        <v>0</v>
      </c>
      <c r="Q14" s="26" t="s">
        <v>12</v>
      </c>
      <c r="R14" s="27">
        <f t="shared" si="7"/>
        <v>8.1164297118895785</v>
      </c>
      <c r="S14" s="27">
        <f t="shared" si="1"/>
        <v>4.0728772139148823</v>
      </c>
      <c r="T14" s="27"/>
      <c r="V14" s="26" t="s">
        <v>12</v>
      </c>
      <c r="W14" s="27">
        <v>0</v>
      </c>
      <c r="X14" s="26">
        <f t="shared" si="8"/>
        <v>0</v>
      </c>
      <c r="Y14" s="27">
        <f t="shared" si="9"/>
        <v>0</v>
      </c>
      <c r="AA14" s="26" t="s">
        <v>12</v>
      </c>
      <c r="AB14" s="26">
        <f t="shared" si="10"/>
        <v>8.1164297118895785</v>
      </c>
      <c r="AC14" s="26">
        <f t="shared" si="11"/>
        <v>8.1164297118895785</v>
      </c>
      <c r="AD14" s="27">
        <f t="shared" si="12"/>
        <v>4.3018966177655757</v>
      </c>
      <c r="AF14" s="26" t="s">
        <v>12</v>
      </c>
      <c r="AG14" s="27">
        <f t="shared" si="13"/>
        <v>8.1164297118895785</v>
      </c>
      <c r="AH14" s="27">
        <f t="shared" si="14"/>
        <v>12.675979559408995</v>
      </c>
      <c r="AI14" s="27">
        <f t="shared" si="15"/>
        <v>91.515249497828904</v>
      </c>
      <c r="AJ14" s="27">
        <f t="shared" si="16"/>
        <v>13.264882647522885</v>
      </c>
    </row>
    <row r="15" spans="1:36" x14ac:dyDescent="0.25">
      <c r="A15">
        <v>696.67102050781295</v>
      </c>
      <c r="B15" s="26" t="s">
        <v>13</v>
      </c>
      <c r="C15" s="27">
        <v>0</v>
      </c>
      <c r="D15" s="26">
        <f t="shared" si="0"/>
        <v>0</v>
      </c>
      <c r="E15" s="27">
        <f t="shared" si="2"/>
        <v>0</v>
      </c>
      <c r="G15" s="26" t="s">
        <v>13</v>
      </c>
      <c r="H15" s="27">
        <v>0</v>
      </c>
      <c r="I15" s="26">
        <f t="shared" si="3"/>
        <v>0</v>
      </c>
      <c r="J15" s="27">
        <f t="shared" si="4"/>
        <v>0</v>
      </c>
      <c r="L15" s="26" t="s">
        <v>13</v>
      </c>
      <c r="M15" s="27">
        <v>0</v>
      </c>
      <c r="N15" s="26">
        <f t="shared" si="5"/>
        <v>0</v>
      </c>
      <c r="O15" s="27">
        <f t="shared" si="6"/>
        <v>0</v>
      </c>
      <c r="Q15" s="26" t="s">
        <v>13</v>
      </c>
      <c r="R15" s="27">
        <f t="shared" si="7"/>
        <v>0</v>
      </c>
      <c r="S15" s="27">
        <f t="shared" si="1"/>
        <v>0</v>
      </c>
      <c r="T15" s="27"/>
      <c r="V15" s="26" t="s">
        <v>13</v>
      </c>
      <c r="W15" s="27">
        <v>0</v>
      </c>
      <c r="X15" s="26">
        <f t="shared" si="8"/>
        <v>0</v>
      </c>
      <c r="Y15" s="27">
        <f t="shared" si="9"/>
        <v>0</v>
      </c>
      <c r="AA15" s="26" t="s">
        <v>13</v>
      </c>
      <c r="AB15" s="26">
        <f t="shared" si="10"/>
        <v>0</v>
      </c>
      <c r="AC15" s="26">
        <f t="shared" si="11"/>
        <v>0</v>
      </c>
      <c r="AD15" s="27">
        <f t="shared" si="12"/>
        <v>0</v>
      </c>
      <c r="AF15" s="26" t="s">
        <v>13</v>
      </c>
      <c r="AG15" s="27">
        <f t="shared" si="13"/>
        <v>0</v>
      </c>
      <c r="AH15" s="27">
        <f t="shared" si="14"/>
        <v>0</v>
      </c>
      <c r="AI15" s="27">
        <f t="shared" si="15"/>
        <v>0</v>
      </c>
      <c r="AJ15" s="27">
        <f t="shared" si="16"/>
        <v>0</v>
      </c>
    </row>
    <row r="16" spans="1:36" x14ac:dyDescent="0.25">
      <c r="A16">
        <v>696.67102050781295</v>
      </c>
      <c r="B16" s="34" t="s">
        <v>14</v>
      </c>
      <c r="C16" s="27">
        <v>3.5354995443128008</v>
      </c>
      <c r="D16" s="26">
        <f t="shared" si="0"/>
        <v>5.0748480132498221E-3</v>
      </c>
      <c r="E16" s="27">
        <f t="shared" si="2"/>
        <v>3.5307825638330868</v>
      </c>
      <c r="G16" s="26" t="s">
        <v>14</v>
      </c>
      <c r="H16" s="27">
        <v>0</v>
      </c>
      <c r="I16" s="26">
        <f t="shared" si="3"/>
        <v>0</v>
      </c>
      <c r="J16" s="27">
        <f t="shared" si="4"/>
        <v>0</v>
      </c>
      <c r="L16" s="26" t="s">
        <v>14</v>
      </c>
      <c r="M16" s="27">
        <v>0</v>
      </c>
      <c r="N16" s="26">
        <f t="shared" si="5"/>
        <v>0</v>
      </c>
      <c r="O16" s="27">
        <f t="shared" si="6"/>
        <v>0</v>
      </c>
      <c r="Q16" s="26" t="s">
        <v>14</v>
      </c>
      <c r="R16" s="27">
        <f t="shared" si="7"/>
        <v>2.1435380945030671</v>
      </c>
      <c r="S16" s="27">
        <f t="shared" si="1"/>
        <v>1.0756413561336144</v>
      </c>
      <c r="T16" s="27"/>
      <c r="V16" s="26" t="s">
        <v>14</v>
      </c>
      <c r="W16" s="27">
        <v>0</v>
      </c>
      <c r="X16" s="26">
        <f t="shared" si="8"/>
        <v>0</v>
      </c>
      <c r="Y16" s="27">
        <f t="shared" si="9"/>
        <v>0</v>
      </c>
      <c r="AA16" s="26" t="s">
        <v>14</v>
      </c>
      <c r="AB16" s="26">
        <f t="shared" si="10"/>
        <v>2.1435380945030671</v>
      </c>
      <c r="AC16" s="26">
        <f t="shared" si="11"/>
        <v>2.1435380945030671</v>
      </c>
      <c r="AD16" s="27">
        <f t="shared" si="12"/>
        <v>1.1361250705203991</v>
      </c>
      <c r="AF16" s="26" t="s">
        <v>14</v>
      </c>
      <c r="AG16" s="27">
        <f>E16*$C$44/100+O16*$M$44/100</f>
        <v>2.1435380945030671</v>
      </c>
      <c r="AH16" s="27">
        <f t="shared" si="14"/>
        <v>3.3477090340513311</v>
      </c>
      <c r="AI16" s="27">
        <f t="shared" si="15"/>
        <v>23.322518691157658</v>
      </c>
      <c r="AJ16" s="27">
        <f t="shared" si="16"/>
        <v>3.3805346669595742</v>
      </c>
    </row>
    <row r="17" spans="1:36" x14ac:dyDescent="0.25">
      <c r="A17">
        <v>703.26300048828102</v>
      </c>
      <c r="B17" s="34" t="s">
        <v>15</v>
      </c>
      <c r="C17" s="27">
        <v>2.9047297552626308</v>
      </c>
      <c r="D17" s="26">
        <f t="shared" si="0"/>
        <v>4.1303605525185513E-3</v>
      </c>
      <c r="E17" s="27">
        <f t="shared" si="2"/>
        <v>2.8736634049139931</v>
      </c>
      <c r="G17" s="26" t="s">
        <v>15</v>
      </c>
      <c r="H17" s="27">
        <v>0</v>
      </c>
      <c r="I17" s="26">
        <f t="shared" si="3"/>
        <v>0</v>
      </c>
      <c r="J17" s="27">
        <f t="shared" si="4"/>
        <v>0</v>
      </c>
      <c r="L17" s="26" t="s">
        <v>15</v>
      </c>
      <c r="M17" s="27">
        <v>0</v>
      </c>
      <c r="N17" s="26">
        <f t="shared" si="5"/>
        <v>0</v>
      </c>
      <c r="O17" s="27">
        <f t="shared" si="6"/>
        <v>0</v>
      </c>
      <c r="Q17" s="26" t="s">
        <v>15</v>
      </c>
      <c r="R17" s="27">
        <f t="shared" si="7"/>
        <v>1.7446010531232852</v>
      </c>
      <c r="S17" s="27">
        <f t="shared" si="1"/>
        <v>0.87545215431718437</v>
      </c>
      <c r="T17" s="27"/>
      <c r="V17" s="26" t="s">
        <v>15</v>
      </c>
      <c r="W17" s="27">
        <v>0</v>
      </c>
      <c r="X17" s="26">
        <f t="shared" si="8"/>
        <v>0</v>
      </c>
      <c r="Y17" s="27">
        <f t="shared" si="9"/>
        <v>0</v>
      </c>
      <c r="AA17" s="26" t="s">
        <v>15</v>
      </c>
      <c r="AB17" s="26">
        <f t="shared" si="10"/>
        <v>1.7446010531232852</v>
      </c>
      <c r="AC17" s="26">
        <f t="shared" si="11"/>
        <v>1.7446010531232852</v>
      </c>
      <c r="AD17" s="27">
        <f t="shared" si="12"/>
        <v>0.92467915526789779</v>
      </c>
      <c r="AF17" s="26" t="s">
        <v>15</v>
      </c>
      <c r="AG17" s="27">
        <f t="shared" si="13"/>
        <v>1.7446010531232852</v>
      </c>
      <c r="AH17" s="27">
        <f t="shared" si="14"/>
        <v>2.7246619602112845</v>
      </c>
      <c r="AI17" s="27">
        <f t="shared" si="15"/>
        <v>19.161539454544695</v>
      </c>
      <c r="AJ17" s="27">
        <f t="shared" si="16"/>
        <v>2.7774122193312172</v>
      </c>
    </row>
    <row r="18" spans="1:36" x14ac:dyDescent="0.25">
      <c r="A18">
        <v>715.01300048828102</v>
      </c>
      <c r="B18" s="34" t="s">
        <v>16</v>
      </c>
      <c r="C18" s="27">
        <v>2.5539699357592189</v>
      </c>
      <c r="D18" s="26">
        <f t="shared" si="0"/>
        <v>3.5719209776816892E-3</v>
      </c>
      <c r="E18" s="27">
        <f t="shared" si="2"/>
        <v>2.4851337960192224</v>
      </c>
      <c r="G18" s="26" t="s">
        <v>16</v>
      </c>
      <c r="H18" s="27">
        <v>0</v>
      </c>
      <c r="I18" s="26">
        <f t="shared" si="3"/>
        <v>0</v>
      </c>
      <c r="J18" s="27">
        <f t="shared" si="4"/>
        <v>0</v>
      </c>
      <c r="L18" s="26" t="s">
        <v>16</v>
      </c>
      <c r="M18" s="27">
        <v>0</v>
      </c>
      <c r="N18" s="26">
        <f t="shared" si="5"/>
        <v>0</v>
      </c>
      <c r="O18" s="27">
        <f t="shared" si="6"/>
        <v>0</v>
      </c>
      <c r="Q18" s="26" t="s">
        <v>16</v>
      </c>
      <c r="R18" s="27">
        <f t="shared" si="7"/>
        <v>1.50872472756327</v>
      </c>
      <c r="S18" s="27">
        <f t="shared" si="1"/>
        <v>0.75708788015017559</v>
      </c>
      <c r="T18" s="27"/>
      <c r="V18" s="26" t="s">
        <v>16</v>
      </c>
      <c r="W18" s="27">
        <v>0</v>
      </c>
      <c r="X18" s="26">
        <f t="shared" si="8"/>
        <v>0</v>
      </c>
      <c r="Y18" s="27">
        <f t="shared" si="9"/>
        <v>0</v>
      </c>
      <c r="AA18" s="26" t="s">
        <v>16</v>
      </c>
      <c r="AB18" s="26">
        <f t="shared" si="10"/>
        <v>1.50872472756327</v>
      </c>
      <c r="AC18" s="26">
        <f t="shared" si="11"/>
        <v>1.50872472756327</v>
      </c>
      <c r="AD18" s="27">
        <f t="shared" si="12"/>
        <v>0.79965921384572702</v>
      </c>
      <c r="AF18" s="26" t="s">
        <v>16</v>
      </c>
      <c r="AG18" s="27">
        <f t="shared" si="13"/>
        <v>1.50872472756327</v>
      </c>
      <c r="AH18" s="27">
        <f t="shared" si="14"/>
        <v>2.3562778815606285</v>
      </c>
      <c r="AI18" s="27">
        <f t="shared" si="15"/>
        <v>16.847693180788355</v>
      </c>
      <c r="AJ18" s="27">
        <f t="shared" si="16"/>
        <v>2.4420265928459384</v>
      </c>
    </row>
    <row r="19" spans="1:36" x14ac:dyDescent="0.25">
      <c r="A19">
        <v>520.95501708984398</v>
      </c>
      <c r="B19" s="26" t="s">
        <v>17</v>
      </c>
      <c r="C19" s="27">
        <v>0</v>
      </c>
      <c r="D19" s="26">
        <f t="shared" si="0"/>
        <v>0</v>
      </c>
      <c r="E19" s="27">
        <f t="shared" si="2"/>
        <v>0</v>
      </c>
      <c r="G19" s="26" t="s">
        <v>17</v>
      </c>
      <c r="H19" s="27">
        <v>0</v>
      </c>
      <c r="I19" s="26">
        <f t="shared" si="3"/>
        <v>0</v>
      </c>
      <c r="J19" s="27">
        <f t="shared" si="4"/>
        <v>0</v>
      </c>
      <c r="L19" s="26" t="s">
        <v>17</v>
      </c>
      <c r="M19" s="27">
        <v>0</v>
      </c>
      <c r="N19" s="26">
        <f t="shared" si="5"/>
        <v>0</v>
      </c>
      <c r="O19" s="27">
        <f t="shared" si="6"/>
        <v>0</v>
      </c>
      <c r="Q19" s="26" t="s">
        <v>17</v>
      </c>
      <c r="R19" s="27">
        <f t="shared" si="7"/>
        <v>0</v>
      </c>
      <c r="S19" s="27">
        <f t="shared" si="1"/>
        <v>0</v>
      </c>
      <c r="T19" s="27"/>
      <c r="V19" s="26" t="s">
        <v>17</v>
      </c>
      <c r="W19" s="27">
        <v>0</v>
      </c>
      <c r="X19" s="26">
        <f t="shared" si="8"/>
        <v>0</v>
      </c>
      <c r="Y19" s="27">
        <f t="shared" si="9"/>
        <v>0</v>
      </c>
      <c r="AA19" s="26" t="s">
        <v>17</v>
      </c>
      <c r="AB19" s="26">
        <f t="shared" si="10"/>
        <v>0</v>
      </c>
      <c r="AC19" s="26">
        <f t="shared" si="11"/>
        <v>0</v>
      </c>
      <c r="AD19" s="27">
        <f t="shared" si="12"/>
        <v>0</v>
      </c>
      <c r="AF19" s="26" t="s">
        <v>17</v>
      </c>
      <c r="AG19" s="27">
        <f t="shared" si="13"/>
        <v>0</v>
      </c>
      <c r="AH19" s="27">
        <f t="shared" si="14"/>
        <v>0</v>
      </c>
      <c r="AI19" s="27">
        <f t="shared" si="15"/>
        <v>0</v>
      </c>
      <c r="AJ19" s="27">
        <f t="shared" si="16"/>
        <v>0</v>
      </c>
    </row>
    <row r="20" spans="1:36" x14ac:dyDescent="0.25">
      <c r="A20">
        <v>675.99401855468795</v>
      </c>
      <c r="B20" s="34" t="s">
        <v>18</v>
      </c>
      <c r="C20" s="27">
        <v>2.7004520194722912</v>
      </c>
      <c r="D20" s="26">
        <f t="shared" si="0"/>
        <v>3.994786855135205E-3</v>
      </c>
      <c r="E20" s="27">
        <f t="shared" si="2"/>
        <v>2.7793391521313042</v>
      </c>
      <c r="G20" s="26" t="s">
        <v>18</v>
      </c>
      <c r="H20" s="27">
        <v>0</v>
      </c>
      <c r="I20" s="26">
        <f t="shared" si="3"/>
        <v>0</v>
      </c>
      <c r="J20" s="27">
        <f t="shared" si="4"/>
        <v>0</v>
      </c>
      <c r="L20" s="26" t="s">
        <v>18</v>
      </c>
      <c r="M20" s="27">
        <v>0</v>
      </c>
      <c r="N20" s="26">
        <f t="shared" si="5"/>
        <v>0</v>
      </c>
      <c r="O20" s="27">
        <f t="shared" si="6"/>
        <v>0</v>
      </c>
      <c r="Q20" s="26" t="s">
        <v>18</v>
      </c>
      <c r="R20" s="27">
        <f t="shared" si="7"/>
        <v>1.687336799258915</v>
      </c>
      <c r="S20" s="27">
        <f t="shared" si="1"/>
        <v>0.84671657931499145</v>
      </c>
      <c r="T20" s="27"/>
      <c r="V20" s="26" t="s">
        <v>18</v>
      </c>
      <c r="W20" s="27">
        <v>0</v>
      </c>
      <c r="X20" s="26">
        <f t="shared" si="8"/>
        <v>0</v>
      </c>
      <c r="Y20" s="27">
        <f t="shared" si="9"/>
        <v>0</v>
      </c>
      <c r="AA20" s="26" t="s">
        <v>18</v>
      </c>
      <c r="AB20" s="26">
        <f t="shared" si="10"/>
        <v>1.687336799258915</v>
      </c>
      <c r="AC20" s="26">
        <f t="shared" si="11"/>
        <v>1.687336799258915</v>
      </c>
      <c r="AD20" s="27">
        <f t="shared" si="12"/>
        <v>0.8943277681725178</v>
      </c>
      <c r="AF20" s="26" t="s">
        <v>18</v>
      </c>
      <c r="AG20" s="27">
        <f t="shared" si="13"/>
        <v>1.687336799258915</v>
      </c>
      <c r="AH20" s="27">
        <f t="shared" si="14"/>
        <v>2.6352284854894821</v>
      </c>
      <c r="AI20" s="27">
        <f t="shared" si="15"/>
        <v>17.813986937158191</v>
      </c>
      <c r="AJ20" s="27">
        <f t="shared" si="16"/>
        <v>2.5820882039065522</v>
      </c>
    </row>
    <row r="21" spans="1:36" x14ac:dyDescent="0.25">
      <c r="A21">
        <v>693.25</v>
      </c>
      <c r="B21" s="34" t="s">
        <v>19</v>
      </c>
      <c r="C21" s="27">
        <v>0.16940104919198878</v>
      </c>
      <c r="D21" s="26">
        <f t="shared" si="0"/>
        <v>2.4435780626323663E-4</v>
      </c>
      <c r="E21" s="27">
        <f t="shared" si="2"/>
        <v>0.17000987604715229</v>
      </c>
      <c r="G21" s="26" t="s">
        <v>19</v>
      </c>
      <c r="H21" s="27">
        <v>0</v>
      </c>
      <c r="I21" s="26">
        <f t="shared" si="3"/>
        <v>0</v>
      </c>
      <c r="J21" s="27">
        <f t="shared" si="4"/>
        <v>0</v>
      </c>
      <c r="L21" s="26" t="s">
        <v>19</v>
      </c>
      <c r="M21" s="27">
        <v>0</v>
      </c>
      <c r="N21" s="26">
        <f t="shared" si="5"/>
        <v>0</v>
      </c>
      <c r="O21" s="27">
        <f t="shared" si="6"/>
        <v>0</v>
      </c>
      <c r="Q21" s="26" t="s">
        <v>19</v>
      </c>
      <c r="R21" s="27">
        <f t="shared" si="7"/>
        <v>0.10321299574822616</v>
      </c>
      <c r="S21" s="27">
        <f t="shared" si="1"/>
        <v>5.179295250312433E-2</v>
      </c>
      <c r="T21" s="27"/>
      <c r="V21" s="26" t="s">
        <v>19</v>
      </c>
      <c r="W21" s="27">
        <v>0</v>
      </c>
      <c r="X21" s="26">
        <f t="shared" si="8"/>
        <v>0</v>
      </c>
      <c r="Y21" s="27">
        <f t="shared" si="9"/>
        <v>0</v>
      </c>
      <c r="AA21" s="26" t="s">
        <v>19</v>
      </c>
      <c r="AB21" s="26">
        <f t="shared" si="10"/>
        <v>0.10321299574822616</v>
      </c>
      <c r="AC21" s="26">
        <f t="shared" si="11"/>
        <v>0.10321299574822616</v>
      </c>
      <c r="AD21" s="27">
        <f t="shared" si="12"/>
        <v>5.4705289527527602E-2</v>
      </c>
      <c r="AF21" s="26" t="s">
        <v>19</v>
      </c>
      <c r="AG21" s="27">
        <f t="shared" si="13"/>
        <v>0.10321299574822616</v>
      </c>
      <c r="AH21" s="27">
        <f t="shared" si="14"/>
        <v>0.16119474581950052</v>
      </c>
      <c r="AI21" s="27">
        <f t="shared" si="15"/>
        <v>1.1174825753936874</v>
      </c>
      <c r="AJ21" s="27">
        <f t="shared" si="16"/>
        <v>0.16197601279118595</v>
      </c>
    </row>
    <row r="22" spans="1:36" x14ac:dyDescent="0.25">
      <c r="A22">
        <v>681.53900146484398</v>
      </c>
      <c r="B22" s="34" t="s">
        <v>20</v>
      </c>
      <c r="C22" s="27">
        <v>0.16142923511236576</v>
      </c>
      <c r="D22" s="26">
        <f t="shared" si="0"/>
        <v>2.3685986387485237E-4</v>
      </c>
      <c r="E22" s="27">
        <f t="shared" si="2"/>
        <v>0.1647932460750994</v>
      </c>
      <c r="G22" s="26" t="s">
        <v>20</v>
      </c>
      <c r="H22" s="27">
        <v>0</v>
      </c>
      <c r="I22" s="26">
        <f t="shared" si="3"/>
        <v>0</v>
      </c>
      <c r="J22" s="27">
        <f t="shared" si="4"/>
        <v>0</v>
      </c>
      <c r="L22" s="26" t="s">
        <v>20</v>
      </c>
      <c r="M22" s="27">
        <v>0</v>
      </c>
      <c r="N22" s="26">
        <f t="shared" si="5"/>
        <v>0</v>
      </c>
      <c r="O22" s="27">
        <f t="shared" si="6"/>
        <v>0</v>
      </c>
      <c r="Q22" s="26" t="s">
        <v>20</v>
      </c>
      <c r="R22" s="27">
        <f t="shared" si="7"/>
        <v>0.10004597969219285</v>
      </c>
      <c r="S22" s="27">
        <f t="shared" si="1"/>
        <v>5.0203723249795683E-2</v>
      </c>
      <c r="T22" s="27"/>
      <c r="V22" s="26" t="s">
        <v>20</v>
      </c>
      <c r="W22" s="27">
        <v>0</v>
      </c>
      <c r="X22" s="26">
        <f t="shared" si="8"/>
        <v>0</v>
      </c>
      <c r="Y22" s="27">
        <f t="shared" si="9"/>
        <v>0</v>
      </c>
      <c r="AA22" s="26" t="s">
        <v>20</v>
      </c>
      <c r="AB22" s="26">
        <f t="shared" si="10"/>
        <v>0.10004597969219285</v>
      </c>
      <c r="AC22" s="26">
        <f t="shared" si="11"/>
        <v>0.10004597969219285</v>
      </c>
      <c r="AD22" s="27">
        <f t="shared" si="12"/>
        <v>5.3026697320919663E-2</v>
      </c>
      <c r="AF22" s="26" t="s">
        <v>20</v>
      </c>
      <c r="AG22" s="27">
        <f t="shared" si="13"/>
        <v>0.10004597969219285</v>
      </c>
      <c r="AH22" s="27">
        <f t="shared" si="14"/>
        <v>0.15624860173698715</v>
      </c>
      <c r="AI22" s="27">
        <f t="shared" si="15"/>
        <v>1.0648951600810432</v>
      </c>
      <c r="AJ22" s="27">
        <f t="shared" si="16"/>
        <v>0.15435361218924779</v>
      </c>
    </row>
    <row r="23" spans="1:36" x14ac:dyDescent="0.25">
      <c r="A23">
        <v>698.04602050781295</v>
      </c>
      <c r="B23" s="34" t="s">
        <v>21</v>
      </c>
      <c r="C23" s="27">
        <v>1.4060287082935066</v>
      </c>
      <c r="D23" s="26">
        <f t="shared" si="0"/>
        <v>2.0142349744657981E-3</v>
      </c>
      <c r="E23" s="27">
        <f t="shared" si="2"/>
        <v>1.4013869398134675</v>
      </c>
      <c r="G23" s="26" t="s">
        <v>21</v>
      </c>
      <c r="H23" s="27">
        <v>0</v>
      </c>
      <c r="I23" s="26">
        <f t="shared" si="3"/>
        <v>0</v>
      </c>
      <c r="J23" s="27">
        <f t="shared" si="4"/>
        <v>0</v>
      </c>
      <c r="L23" s="26" t="s">
        <v>21</v>
      </c>
      <c r="M23" s="27">
        <v>0</v>
      </c>
      <c r="N23" s="26">
        <f t="shared" si="5"/>
        <v>0</v>
      </c>
      <c r="O23" s="27">
        <f t="shared" si="6"/>
        <v>0</v>
      </c>
      <c r="Q23" s="26" t="s">
        <v>21</v>
      </c>
      <c r="R23" s="27">
        <f t="shared" si="7"/>
        <v>0.85078201116075614</v>
      </c>
      <c r="S23" s="27">
        <f t="shared" si="1"/>
        <v>0.42692794618664998</v>
      </c>
      <c r="T23" s="27"/>
      <c r="V23" s="26" t="s">
        <v>21</v>
      </c>
      <c r="W23" s="27">
        <v>0</v>
      </c>
      <c r="X23" s="26">
        <f t="shared" si="8"/>
        <v>0</v>
      </c>
      <c r="Y23" s="27">
        <f t="shared" si="9"/>
        <v>0</v>
      </c>
      <c r="AA23" s="26" t="s">
        <v>21</v>
      </c>
      <c r="AB23" s="26">
        <f t="shared" si="10"/>
        <v>0.85078201116075614</v>
      </c>
      <c r="AC23" s="26">
        <f t="shared" si="11"/>
        <v>0.85078201116075614</v>
      </c>
      <c r="AD23" s="27">
        <f t="shared" si="12"/>
        <v>0.45093426373259077</v>
      </c>
      <c r="AF23" s="26" t="s">
        <v>21</v>
      </c>
      <c r="AG23" s="27">
        <f t="shared" si="13"/>
        <v>0.85078201116075614</v>
      </c>
      <c r="AH23" s="27">
        <f t="shared" si="14"/>
        <v>1.3287240530388198</v>
      </c>
      <c r="AI23" s="27">
        <f t="shared" si="15"/>
        <v>9.2751053757676036</v>
      </c>
      <c r="AJ23" s="27">
        <f t="shared" si="16"/>
        <v>1.3444009061668432</v>
      </c>
    </row>
    <row r="24" spans="1:36" x14ac:dyDescent="0.25">
      <c r="A24">
        <v>690.20001220703102</v>
      </c>
      <c r="B24" s="34" t="s">
        <v>22</v>
      </c>
      <c r="C24" s="27">
        <v>0.11559130415453352</v>
      </c>
      <c r="D24" s="26">
        <f t="shared" si="0"/>
        <v>1.6747508274436392E-4</v>
      </c>
      <c r="E24" s="27">
        <f t="shared" si="2"/>
        <v>0.11651937171053059</v>
      </c>
      <c r="G24" s="26" t="s">
        <v>22</v>
      </c>
      <c r="H24" s="27">
        <v>0</v>
      </c>
      <c r="I24" s="26">
        <f t="shared" si="3"/>
        <v>0</v>
      </c>
      <c r="J24" s="27">
        <f t="shared" si="4"/>
        <v>0</v>
      </c>
      <c r="L24" s="26" t="s">
        <v>22</v>
      </c>
      <c r="M24" s="27">
        <v>0</v>
      </c>
      <c r="N24" s="26">
        <f t="shared" si="5"/>
        <v>0</v>
      </c>
      <c r="O24" s="27">
        <f t="shared" si="6"/>
        <v>0</v>
      </c>
      <c r="Q24" s="26" t="s">
        <v>22</v>
      </c>
      <c r="R24" s="27">
        <f t="shared" si="7"/>
        <v>7.0738910565463123E-2</v>
      </c>
      <c r="S24" s="27">
        <f t="shared" si="1"/>
        <v>3.549724536604934E-2</v>
      </c>
      <c r="T24" s="27"/>
      <c r="V24" s="26" t="s">
        <v>22</v>
      </c>
      <c r="W24" s="27">
        <v>0</v>
      </c>
      <c r="X24" s="26">
        <f t="shared" si="8"/>
        <v>0</v>
      </c>
      <c r="Y24" s="27">
        <f t="shared" si="9"/>
        <v>0</v>
      </c>
      <c r="AA24" s="26" t="s">
        <v>22</v>
      </c>
      <c r="AB24" s="26">
        <f t="shared" si="10"/>
        <v>7.0738910565463123E-2</v>
      </c>
      <c r="AC24" s="26">
        <f t="shared" si="11"/>
        <v>7.0738910565463123E-2</v>
      </c>
      <c r="AD24" s="27">
        <f t="shared" si="12"/>
        <v>3.7493268704121001E-2</v>
      </c>
      <c r="AF24" s="26" t="s">
        <v>22</v>
      </c>
      <c r="AG24" s="27">
        <f t="shared" si="13"/>
        <v>7.0738910565463123E-2</v>
      </c>
      <c r="AH24" s="27">
        <f t="shared" si="14"/>
        <v>0.11047776130792306</v>
      </c>
      <c r="AI24" s="27">
        <f t="shared" si="15"/>
        <v>0.76251752203333956</v>
      </c>
      <c r="AJ24" s="27">
        <f t="shared" si="16"/>
        <v>0.11052480872810334</v>
      </c>
    </row>
    <row r="25" spans="1:36" x14ac:dyDescent="0.25">
      <c r="A25">
        <v>701.16802978515602</v>
      </c>
      <c r="B25" s="34" t="s">
        <v>23</v>
      </c>
      <c r="C25" s="27">
        <v>0</v>
      </c>
      <c r="D25" s="26">
        <f t="shared" si="0"/>
        <v>0</v>
      </c>
      <c r="E25" s="27">
        <f t="shared" si="2"/>
        <v>0</v>
      </c>
      <c r="G25" s="26" t="s">
        <v>23</v>
      </c>
      <c r="H25" s="27">
        <v>0</v>
      </c>
      <c r="I25" s="26">
        <f t="shared" si="3"/>
        <v>0</v>
      </c>
      <c r="J25" s="27">
        <f t="shared" si="4"/>
        <v>0</v>
      </c>
      <c r="L25" s="26" t="s">
        <v>23</v>
      </c>
      <c r="M25" s="27">
        <v>0</v>
      </c>
      <c r="N25" s="26">
        <f t="shared" si="5"/>
        <v>0</v>
      </c>
      <c r="O25" s="27">
        <f t="shared" si="6"/>
        <v>0</v>
      </c>
      <c r="Q25" s="26" t="s">
        <v>23</v>
      </c>
      <c r="R25" s="27">
        <f t="shared" si="7"/>
        <v>0</v>
      </c>
      <c r="S25" s="27">
        <f t="shared" si="1"/>
        <v>0</v>
      </c>
      <c r="T25" s="27"/>
      <c r="V25" s="26" t="s">
        <v>23</v>
      </c>
      <c r="W25" s="27">
        <v>0</v>
      </c>
      <c r="X25" s="26">
        <f t="shared" si="8"/>
        <v>0</v>
      </c>
      <c r="Y25" s="27">
        <f t="shared" si="9"/>
        <v>0</v>
      </c>
      <c r="AA25" s="26" t="s">
        <v>23</v>
      </c>
      <c r="AB25" s="26">
        <f t="shared" si="10"/>
        <v>0</v>
      </c>
      <c r="AC25" s="26">
        <f t="shared" si="11"/>
        <v>0</v>
      </c>
      <c r="AD25" s="27">
        <f t="shared" si="12"/>
        <v>0</v>
      </c>
      <c r="AF25" s="26" t="s">
        <v>23</v>
      </c>
      <c r="AG25" s="27">
        <f t="shared" si="13"/>
        <v>0</v>
      </c>
      <c r="AH25" s="27">
        <f t="shared" si="14"/>
        <v>0</v>
      </c>
      <c r="AI25" s="27">
        <f t="shared" si="15"/>
        <v>0</v>
      </c>
      <c r="AJ25" s="27">
        <f t="shared" si="16"/>
        <v>0</v>
      </c>
    </row>
    <row r="26" spans="1:36" x14ac:dyDescent="0.25">
      <c r="A26">
        <v>716.46502685546898</v>
      </c>
      <c r="B26" s="34" t="s">
        <v>24</v>
      </c>
      <c r="C26" s="27">
        <v>2.3158119901304817</v>
      </c>
      <c r="D26" s="26">
        <f t="shared" si="0"/>
        <v>3.2322749936510796E-3</v>
      </c>
      <c r="E26" s="27">
        <f t="shared" si="2"/>
        <v>2.2488279765818331</v>
      </c>
      <c r="G26" s="26" t="s">
        <v>24</v>
      </c>
      <c r="H26" s="27">
        <v>0</v>
      </c>
      <c r="I26" s="26">
        <f t="shared" si="3"/>
        <v>0</v>
      </c>
      <c r="J26" s="27">
        <f t="shared" si="4"/>
        <v>0</v>
      </c>
      <c r="L26" s="26" t="s">
        <v>24</v>
      </c>
      <c r="M26" s="27">
        <v>0</v>
      </c>
      <c r="N26" s="26">
        <f t="shared" si="5"/>
        <v>0</v>
      </c>
      <c r="O26" s="27">
        <f t="shared" si="6"/>
        <v>0</v>
      </c>
      <c r="Q26" s="26" t="s">
        <v>24</v>
      </c>
      <c r="R26" s="27">
        <f t="shared" si="7"/>
        <v>1.3652634645828308</v>
      </c>
      <c r="S26" s="27">
        <f t="shared" si="1"/>
        <v>0.6850980853988512</v>
      </c>
      <c r="T26" s="27"/>
      <c r="V26" s="26" t="s">
        <v>24</v>
      </c>
      <c r="W26" s="27">
        <v>0</v>
      </c>
      <c r="X26" s="26">
        <f t="shared" si="8"/>
        <v>0</v>
      </c>
      <c r="Y26" s="27">
        <f t="shared" si="9"/>
        <v>0</v>
      </c>
      <c r="AA26" s="26" t="s">
        <v>24</v>
      </c>
      <c r="AB26" s="26">
        <f t="shared" si="10"/>
        <v>1.3652634645828308</v>
      </c>
      <c r="AC26" s="26">
        <f t="shared" si="11"/>
        <v>1.3652634645828308</v>
      </c>
      <c r="AD26" s="27">
        <f t="shared" si="12"/>
        <v>0.72362140610227155</v>
      </c>
      <c r="AF26" s="26" t="s">
        <v>24</v>
      </c>
      <c r="AG26" s="27">
        <f t="shared" si="13"/>
        <v>1.3652634645828308</v>
      </c>
      <c r="AH26" s="27">
        <f t="shared" si="14"/>
        <v>2.1322246830904747</v>
      </c>
      <c r="AI26" s="27">
        <f t="shared" si="15"/>
        <v>15.276644148323108</v>
      </c>
      <c r="AJ26" s="27">
        <f t="shared" si="16"/>
        <v>2.2143073748630351</v>
      </c>
    </row>
    <row r="27" spans="1:36" x14ac:dyDescent="0.25">
      <c r="A27">
        <v>638.72302246093795</v>
      </c>
      <c r="B27" s="26" t="s">
        <v>25</v>
      </c>
      <c r="C27" s="27">
        <v>0</v>
      </c>
      <c r="D27" s="26">
        <f t="shared" si="0"/>
        <v>0</v>
      </c>
      <c r="E27" s="27">
        <f t="shared" si="2"/>
        <v>0</v>
      </c>
      <c r="G27" s="26" t="s">
        <v>25</v>
      </c>
      <c r="H27" s="27">
        <v>0</v>
      </c>
      <c r="I27" s="26">
        <f t="shared" si="3"/>
        <v>0</v>
      </c>
      <c r="J27" s="27">
        <f t="shared" si="4"/>
        <v>0</v>
      </c>
      <c r="L27" s="26" t="s">
        <v>25</v>
      </c>
      <c r="M27" s="27">
        <v>0</v>
      </c>
      <c r="N27" s="26">
        <f t="shared" si="5"/>
        <v>0</v>
      </c>
      <c r="O27" s="27">
        <f t="shared" si="6"/>
        <v>0</v>
      </c>
      <c r="Q27" s="26" t="s">
        <v>25</v>
      </c>
      <c r="R27" s="27">
        <f t="shared" si="7"/>
        <v>0</v>
      </c>
      <c r="S27" s="27">
        <f t="shared" si="1"/>
        <v>0</v>
      </c>
      <c r="T27" s="27"/>
      <c r="V27" s="26" t="s">
        <v>25</v>
      </c>
      <c r="W27" s="27">
        <v>0</v>
      </c>
      <c r="X27" s="26">
        <f t="shared" si="8"/>
        <v>0</v>
      </c>
      <c r="Y27" s="27">
        <f t="shared" si="9"/>
        <v>0</v>
      </c>
      <c r="AA27" s="26" t="s">
        <v>25</v>
      </c>
      <c r="AB27" s="26">
        <f t="shared" si="10"/>
        <v>0</v>
      </c>
      <c r="AC27" s="26">
        <f t="shared" si="11"/>
        <v>0</v>
      </c>
      <c r="AD27" s="27">
        <f t="shared" si="12"/>
        <v>0</v>
      </c>
      <c r="AF27" s="26" t="s">
        <v>25</v>
      </c>
      <c r="AG27" s="27">
        <f t="shared" si="13"/>
        <v>0</v>
      </c>
      <c r="AH27" s="27">
        <f t="shared" si="14"/>
        <v>0</v>
      </c>
      <c r="AI27" s="27">
        <f t="shared" si="15"/>
        <v>0</v>
      </c>
      <c r="AJ27" s="27">
        <f t="shared" si="16"/>
        <v>0</v>
      </c>
    </row>
    <row r="28" spans="1:36" x14ac:dyDescent="0.25">
      <c r="A28">
        <v>730.927001953125</v>
      </c>
      <c r="B28" s="34" t="s">
        <v>26</v>
      </c>
      <c r="C28" s="27">
        <v>3.5743621379509625</v>
      </c>
      <c r="D28" s="26">
        <f t="shared" si="0"/>
        <v>4.8901766228362561E-3</v>
      </c>
      <c r="E28" s="27">
        <f t="shared" si="2"/>
        <v>3.4022990065701606</v>
      </c>
      <c r="G28" s="26" t="s">
        <v>26</v>
      </c>
      <c r="H28" s="27">
        <v>0</v>
      </c>
      <c r="I28" s="26">
        <f t="shared" si="3"/>
        <v>0</v>
      </c>
      <c r="J28" s="27">
        <f t="shared" si="4"/>
        <v>0</v>
      </c>
      <c r="L28" s="26" t="s">
        <v>26</v>
      </c>
      <c r="M28" s="27">
        <v>0</v>
      </c>
      <c r="N28" s="26">
        <f t="shared" si="5"/>
        <v>0</v>
      </c>
      <c r="O28" s="27">
        <f t="shared" si="6"/>
        <v>0</v>
      </c>
      <c r="Q28" s="26" t="s">
        <v>26</v>
      </c>
      <c r="R28" s="27">
        <f t="shared" si="7"/>
        <v>2.0655357268887444</v>
      </c>
      <c r="S28" s="27">
        <f t="shared" si="1"/>
        <v>1.0364992607831918</v>
      </c>
      <c r="T28" s="27"/>
      <c r="V28" s="26" t="s">
        <v>26</v>
      </c>
      <c r="W28" s="27">
        <v>0</v>
      </c>
      <c r="X28" s="26">
        <f t="shared" si="8"/>
        <v>0</v>
      </c>
      <c r="Y28" s="27">
        <f t="shared" si="9"/>
        <v>0</v>
      </c>
      <c r="AA28" s="26" t="s">
        <v>26</v>
      </c>
      <c r="AB28" s="26">
        <f t="shared" si="10"/>
        <v>2.0655357268887444</v>
      </c>
      <c r="AC28" s="26">
        <f t="shared" si="11"/>
        <v>2.0655357268887444</v>
      </c>
      <c r="AD28" s="27">
        <f t="shared" si="12"/>
        <v>1.0947820005587128</v>
      </c>
      <c r="AF28" s="26" t="s">
        <v>26</v>
      </c>
      <c r="AG28" s="27">
        <f t="shared" si="13"/>
        <v>2.0655357268887444</v>
      </c>
      <c r="AH28" s="27">
        <f t="shared" si="14"/>
        <v>3.2258874385268546</v>
      </c>
      <c r="AI28" s="27">
        <f t="shared" si="15"/>
        <v>23.578882340806796</v>
      </c>
      <c r="AJ28" s="27">
        <f t="shared" si="16"/>
        <v>3.417693869894022</v>
      </c>
    </row>
    <row r="29" spans="1:36" x14ac:dyDescent="0.25">
      <c r="A29">
        <v>506.67800903320301</v>
      </c>
      <c r="B29" s="26" t="s">
        <v>27</v>
      </c>
      <c r="C29" s="27">
        <v>0</v>
      </c>
      <c r="D29" s="26">
        <f t="shared" si="0"/>
        <v>0</v>
      </c>
      <c r="E29" s="27">
        <f t="shared" si="2"/>
        <v>0</v>
      </c>
      <c r="G29" s="26" t="s">
        <v>27</v>
      </c>
      <c r="H29" s="27">
        <v>2.48</v>
      </c>
      <c r="I29" s="26">
        <f t="shared" si="3"/>
        <v>4.8946272697568049E-3</v>
      </c>
      <c r="J29" s="27">
        <f t="shared" si="4"/>
        <v>2.7607397306622037</v>
      </c>
      <c r="L29" s="26" t="s">
        <v>27</v>
      </c>
      <c r="M29" s="27">
        <v>0</v>
      </c>
      <c r="N29" s="26">
        <f t="shared" si="5"/>
        <v>0</v>
      </c>
      <c r="O29" s="27">
        <f t="shared" si="6"/>
        <v>0</v>
      </c>
      <c r="Q29" s="26" t="s">
        <v>27</v>
      </c>
      <c r="R29" s="27">
        <f t="shared" si="7"/>
        <v>3.7339004857206306</v>
      </c>
      <c r="S29" s="27">
        <f t="shared" si="1"/>
        <v>1.8736955468288994</v>
      </c>
      <c r="T29" s="27"/>
      <c r="V29" s="26" t="s">
        <v>27</v>
      </c>
      <c r="W29">
        <v>0.44</v>
      </c>
      <c r="X29" s="26">
        <f t="shared" si="8"/>
        <v>8.6840161237620723E-4</v>
      </c>
      <c r="Y29" s="27">
        <f t="shared" si="9"/>
        <v>0.4885264970611371</v>
      </c>
      <c r="AA29" s="26" t="s">
        <v>27</v>
      </c>
      <c r="AB29" s="26">
        <f t="shared" si="10"/>
        <v>3.6819212664333256</v>
      </c>
      <c r="AC29" s="26">
        <f t="shared" si="11"/>
        <v>3.6819212664333256</v>
      </c>
      <c r="AD29" s="27">
        <f t="shared" si="12"/>
        <v>1.9515039500368134</v>
      </c>
      <c r="AF29" s="26" t="s">
        <v>27</v>
      </c>
      <c r="AG29" s="27">
        <f t="shared" si="13"/>
        <v>0</v>
      </c>
      <c r="AH29" s="27">
        <f t="shared" si="14"/>
        <v>0</v>
      </c>
      <c r="AI29" s="27">
        <f t="shared" si="15"/>
        <v>0</v>
      </c>
      <c r="AJ29" s="27">
        <f t="shared" si="16"/>
        <v>0</v>
      </c>
    </row>
    <row r="30" spans="1:36" x14ac:dyDescent="0.25">
      <c r="A30">
        <v>623.44201660156295</v>
      </c>
      <c r="B30" s="26" t="s">
        <v>28</v>
      </c>
      <c r="C30" s="27">
        <v>5.5410000000000004</v>
      </c>
      <c r="D30" s="26">
        <f t="shared" si="0"/>
        <v>8.887755159981801E-3</v>
      </c>
      <c r="E30" s="27">
        <f t="shared" si="2"/>
        <v>6.1835804478380334</v>
      </c>
      <c r="G30" s="26" t="s">
        <v>28</v>
      </c>
      <c r="H30" s="27">
        <v>0.78</v>
      </c>
      <c r="I30" s="26">
        <f t="shared" si="3"/>
        <v>1.2511187556011197E-3</v>
      </c>
      <c r="J30" s="27">
        <f t="shared" si="4"/>
        <v>0.70567441931820141</v>
      </c>
      <c r="L30" s="26" t="s">
        <v>28</v>
      </c>
      <c r="M30" s="23">
        <v>0.02</v>
      </c>
      <c r="N30" s="26">
        <f t="shared" si="5"/>
        <v>3.20799680923364E-5</v>
      </c>
      <c r="O30" s="27">
        <f t="shared" si="6"/>
        <v>1.8709056775148399E-2</v>
      </c>
      <c r="Q30" s="26" t="s">
        <v>28</v>
      </c>
      <c r="R30" s="27">
        <f t="shared" si="7"/>
        <v>4.709097482695273</v>
      </c>
      <c r="S30" s="27">
        <f t="shared" si="1"/>
        <v>2.3630557420189047</v>
      </c>
      <c r="T30" s="27"/>
      <c r="V30" s="26" t="s">
        <v>28</v>
      </c>
      <c r="W30" s="27">
        <v>0</v>
      </c>
      <c r="X30" s="26">
        <f t="shared" si="8"/>
        <v>0</v>
      </c>
      <c r="Y30" s="27">
        <f t="shared" si="9"/>
        <v>0</v>
      </c>
      <c r="AA30" s="26" t="s">
        <v>28</v>
      </c>
      <c r="AB30" s="26">
        <f t="shared" si="10"/>
        <v>4.709097482695273</v>
      </c>
      <c r="AC30" s="26">
        <f t="shared" si="11"/>
        <v>4.709097482695273</v>
      </c>
      <c r="AD30" s="27">
        <f t="shared" si="12"/>
        <v>2.495931247191066</v>
      </c>
      <c r="AF30" s="26" t="s">
        <v>28</v>
      </c>
      <c r="AG30" s="27">
        <f t="shared" si="13"/>
        <v>3.7546728305674049</v>
      </c>
      <c r="AH30" s="27">
        <f t="shared" si="14"/>
        <v>5.8639275817076459</v>
      </c>
      <c r="AI30" s="27">
        <f t="shared" si="15"/>
        <v>36.558188367453411</v>
      </c>
      <c r="AJ30" s="27">
        <f t="shared" si="16"/>
        <v>5.2990084293198629</v>
      </c>
    </row>
    <row r="31" spans="1:36" x14ac:dyDescent="0.25">
      <c r="A31">
        <v>665.16802978515602</v>
      </c>
      <c r="B31" s="34" t="s">
        <v>29</v>
      </c>
      <c r="C31" s="27">
        <v>3.7736574899415376</v>
      </c>
      <c r="D31" s="26">
        <f t="shared" si="0"/>
        <v>5.6732394236692326E-3</v>
      </c>
      <c r="E31" s="27">
        <f t="shared" si="2"/>
        <v>3.9471083242775573</v>
      </c>
      <c r="G31" s="26" t="s">
        <v>29</v>
      </c>
      <c r="H31" s="27">
        <v>0</v>
      </c>
      <c r="I31" s="26">
        <f t="shared" si="3"/>
        <v>0</v>
      </c>
      <c r="J31" s="27">
        <f t="shared" si="4"/>
        <v>0</v>
      </c>
      <c r="L31" s="26" t="s">
        <v>29</v>
      </c>
      <c r="M31" s="27">
        <v>0</v>
      </c>
      <c r="N31" s="26">
        <f t="shared" si="5"/>
        <v>0</v>
      </c>
      <c r="O31" s="27">
        <f t="shared" si="6"/>
        <v>0</v>
      </c>
      <c r="Q31" s="26" t="s">
        <v>29</v>
      </c>
      <c r="R31" s="27">
        <f t="shared" si="7"/>
        <v>2.3962894636689054</v>
      </c>
      <c r="S31" s="27">
        <f t="shared" si="1"/>
        <v>1.2024736369273914</v>
      </c>
      <c r="T31" s="27"/>
      <c r="V31" s="26" t="s">
        <v>29</v>
      </c>
      <c r="W31" s="27">
        <v>0</v>
      </c>
      <c r="X31" s="26">
        <f t="shared" si="8"/>
        <v>0</v>
      </c>
      <c r="Y31" s="27">
        <f t="shared" si="9"/>
        <v>0</v>
      </c>
      <c r="AA31" s="26" t="s">
        <v>29</v>
      </c>
      <c r="AB31" s="26">
        <f t="shared" si="10"/>
        <v>2.3962894636689054</v>
      </c>
      <c r="AC31" s="26">
        <f t="shared" si="11"/>
        <v>2.3962894636689054</v>
      </c>
      <c r="AD31" s="27">
        <f t="shared" si="12"/>
        <v>1.270089177738301</v>
      </c>
      <c r="AF31" s="26" t="s">
        <v>29</v>
      </c>
      <c r="AG31" s="27">
        <f t="shared" si="13"/>
        <v>2.3962894636689054</v>
      </c>
      <c r="AH31" s="27">
        <f t="shared" si="14"/>
        <v>3.7424480144758796</v>
      </c>
      <c r="AI31" s="27">
        <f t="shared" si="15"/>
        <v>24.893567723622901</v>
      </c>
      <c r="AJ31" s="27">
        <f t="shared" si="16"/>
        <v>3.6082538849424766</v>
      </c>
    </row>
    <row r="32" spans="1:36" x14ac:dyDescent="0.25">
      <c r="A32">
        <v>652.56500244140602</v>
      </c>
      <c r="B32" s="34" t="s">
        <v>30</v>
      </c>
      <c r="C32" s="27">
        <v>0</v>
      </c>
      <c r="D32" s="26">
        <f t="shared" si="0"/>
        <v>0</v>
      </c>
      <c r="E32" s="27">
        <f t="shared" si="2"/>
        <v>0</v>
      </c>
      <c r="G32" s="26" t="s">
        <v>30</v>
      </c>
      <c r="H32" s="27">
        <v>0</v>
      </c>
      <c r="I32" s="26">
        <f t="shared" si="3"/>
        <v>0</v>
      </c>
      <c r="J32" s="27">
        <f t="shared" si="4"/>
        <v>0</v>
      </c>
      <c r="L32" s="26" t="s">
        <v>30</v>
      </c>
      <c r="M32" s="27">
        <v>0</v>
      </c>
      <c r="N32" s="26">
        <f t="shared" si="5"/>
        <v>0</v>
      </c>
      <c r="O32" s="27">
        <f t="shared" si="6"/>
        <v>0</v>
      </c>
      <c r="Q32" s="26" t="s">
        <v>30</v>
      </c>
      <c r="R32" s="27">
        <f t="shared" si="7"/>
        <v>0</v>
      </c>
      <c r="S32" s="27">
        <f t="shared" si="1"/>
        <v>0</v>
      </c>
      <c r="T32" s="27"/>
      <c r="V32" s="26" t="s">
        <v>30</v>
      </c>
      <c r="W32" s="27">
        <v>0</v>
      </c>
      <c r="X32" s="26">
        <f t="shared" si="8"/>
        <v>0</v>
      </c>
      <c r="Y32" s="27">
        <f t="shared" si="9"/>
        <v>0</v>
      </c>
      <c r="AA32" s="26" t="s">
        <v>30</v>
      </c>
      <c r="AB32" s="26">
        <f t="shared" si="10"/>
        <v>0</v>
      </c>
      <c r="AC32" s="26">
        <f t="shared" si="11"/>
        <v>0</v>
      </c>
      <c r="AD32" s="27">
        <f t="shared" si="12"/>
        <v>0</v>
      </c>
      <c r="AF32" s="26" t="s">
        <v>30</v>
      </c>
      <c r="AG32" s="27">
        <f t="shared" si="13"/>
        <v>0</v>
      </c>
      <c r="AH32" s="27">
        <f t="shared" si="14"/>
        <v>0</v>
      </c>
      <c r="AI32" s="27">
        <f t="shared" si="15"/>
        <v>0</v>
      </c>
      <c r="AJ32" s="27">
        <f t="shared" si="16"/>
        <v>0</v>
      </c>
    </row>
    <row r="33" spans="1:36" x14ac:dyDescent="0.25">
      <c r="A33">
        <v>656.50701904296898</v>
      </c>
      <c r="B33" s="34" t="s">
        <v>31</v>
      </c>
      <c r="C33" s="27">
        <v>0.86593830439904851</v>
      </c>
      <c r="D33" s="26">
        <f t="shared" si="0"/>
        <v>1.3190084481676685E-3</v>
      </c>
      <c r="E33" s="27">
        <f t="shared" si="2"/>
        <v>0.91768896687737767</v>
      </c>
      <c r="G33" s="26" t="s">
        <v>31</v>
      </c>
      <c r="H33" s="27">
        <v>0</v>
      </c>
      <c r="I33" s="26">
        <f t="shared" si="3"/>
        <v>0</v>
      </c>
      <c r="J33" s="27">
        <f t="shared" si="4"/>
        <v>0</v>
      </c>
      <c r="L33" s="26" t="s">
        <v>31</v>
      </c>
      <c r="M33" s="27">
        <v>0</v>
      </c>
      <c r="N33" s="26">
        <f t="shared" si="5"/>
        <v>0</v>
      </c>
      <c r="O33" s="27">
        <f t="shared" si="6"/>
        <v>0</v>
      </c>
      <c r="Q33" s="26" t="s">
        <v>31</v>
      </c>
      <c r="R33" s="27">
        <f t="shared" si="7"/>
        <v>0.55712897179125598</v>
      </c>
      <c r="S33" s="27">
        <f t="shared" si="1"/>
        <v>0.27957094128425125</v>
      </c>
      <c r="T33" s="27"/>
      <c r="V33" s="26" t="s">
        <v>31</v>
      </c>
      <c r="W33" s="27">
        <v>0</v>
      </c>
      <c r="X33" s="26">
        <f t="shared" si="8"/>
        <v>0</v>
      </c>
      <c r="Y33" s="27">
        <f t="shared" si="9"/>
        <v>0</v>
      </c>
      <c r="AA33" s="26" t="s">
        <v>31</v>
      </c>
      <c r="AB33" s="26">
        <f t="shared" si="10"/>
        <v>0.55712897179125598</v>
      </c>
      <c r="AC33" s="26">
        <f t="shared" si="11"/>
        <v>0.55712897179125598</v>
      </c>
      <c r="AD33" s="27">
        <f t="shared" si="12"/>
        <v>0.29529131951911414</v>
      </c>
      <c r="AF33" s="26" t="s">
        <v>31</v>
      </c>
      <c r="AG33" s="27">
        <f t="shared" si="13"/>
        <v>0.55712897179125598</v>
      </c>
      <c r="AH33" s="27">
        <f t="shared" si="14"/>
        <v>0.87010615616313625</v>
      </c>
      <c r="AI33" s="27">
        <f t="shared" si="15"/>
        <v>5.712307988335966</v>
      </c>
      <c r="AJ33" s="27">
        <f t="shared" si="16"/>
        <v>0.82798326538553269</v>
      </c>
    </row>
    <row r="34" spans="1:36" x14ac:dyDescent="0.25">
      <c r="A34">
        <v>667.68402099609398</v>
      </c>
      <c r="B34" s="34" t="s">
        <v>32</v>
      </c>
      <c r="C34" s="27">
        <v>0.41353785538044313</v>
      </c>
      <c r="D34" s="26">
        <f t="shared" si="0"/>
        <v>6.1936161773573791E-4</v>
      </c>
      <c r="E34" s="27">
        <f t="shared" si="2"/>
        <v>0.43091560474308627</v>
      </c>
      <c r="G34" s="26" t="s">
        <v>32</v>
      </c>
      <c r="H34" s="27">
        <v>0</v>
      </c>
      <c r="I34" s="26">
        <f t="shared" si="3"/>
        <v>0</v>
      </c>
      <c r="J34" s="27">
        <f t="shared" si="4"/>
        <v>0</v>
      </c>
      <c r="L34" s="26" t="s">
        <v>32</v>
      </c>
      <c r="M34" s="27">
        <v>0</v>
      </c>
      <c r="N34" s="26">
        <f t="shared" si="5"/>
        <v>0</v>
      </c>
      <c r="O34" s="27">
        <f t="shared" si="6"/>
        <v>0</v>
      </c>
      <c r="Q34" s="26" t="s">
        <v>32</v>
      </c>
      <c r="R34" s="27">
        <f t="shared" si="7"/>
        <v>0.26160886363952768</v>
      </c>
      <c r="S34" s="27">
        <f t="shared" si="1"/>
        <v>0.13127702912461245</v>
      </c>
      <c r="T34" s="27"/>
      <c r="V34" s="26" t="s">
        <v>32</v>
      </c>
      <c r="W34" s="27">
        <v>0</v>
      </c>
      <c r="X34" s="26">
        <f t="shared" si="8"/>
        <v>0</v>
      </c>
      <c r="Y34" s="27">
        <f t="shared" si="9"/>
        <v>0</v>
      </c>
      <c r="AA34" s="26" t="s">
        <v>32</v>
      </c>
      <c r="AB34" s="26">
        <f t="shared" si="10"/>
        <v>0.26160886363952768</v>
      </c>
      <c r="AC34" s="26">
        <f t="shared" si="11"/>
        <v>0.26160886363952768</v>
      </c>
      <c r="AD34" s="27">
        <f t="shared" si="12"/>
        <v>0.13865878540410265</v>
      </c>
      <c r="AF34" s="26" t="s">
        <v>32</v>
      </c>
      <c r="AG34" s="27">
        <f t="shared" si="13"/>
        <v>0.26160886363952768</v>
      </c>
      <c r="AH34" s="27">
        <f t="shared" si="14"/>
        <v>0.40857233115653241</v>
      </c>
      <c r="AI34" s="27">
        <f t="shared" si="15"/>
        <v>2.7279721693434125</v>
      </c>
      <c r="AJ34" s="27">
        <f t="shared" si="16"/>
        <v>0.39541203122554203</v>
      </c>
    </row>
    <row r="35" spans="1:36" x14ac:dyDescent="0.25">
      <c r="A35">
        <v>751.14501953125</v>
      </c>
      <c r="B35" s="26" t="s">
        <v>33</v>
      </c>
      <c r="C35" s="27">
        <v>0</v>
      </c>
      <c r="D35" s="26">
        <f t="shared" si="0"/>
        <v>0</v>
      </c>
      <c r="E35" s="27">
        <f t="shared" si="2"/>
        <v>0</v>
      </c>
      <c r="G35" s="26" t="s">
        <v>33</v>
      </c>
      <c r="H35" s="27">
        <v>0</v>
      </c>
      <c r="I35" s="26">
        <f t="shared" si="3"/>
        <v>0</v>
      </c>
      <c r="J35" s="27">
        <f t="shared" si="4"/>
        <v>0</v>
      </c>
      <c r="L35" s="26" t="s">
        <v>33</v>
      </c>
      <c r="M35" s="27">
        <v>0</v>
      </c>
      <c r="N35" s="26">
        <f t="shared" si="5"/>
        <v>0</v>
      </c>
      <c r="O35" s="27">
        <f t="shared" si="6"/>
        <v>0</v>
      </c>
      <c r="Q35" s="26" t="s">
        <v>33</v>
      </c>
      <c r="R35" s="27">
        <f t="shared" si="7"/>
        <v>0</v>
      </c>
      <c r="S35" s="27">
        <f t="shared" si="1"/>
        <v>0</v>
      </c>
      <c r="T35" s="27"/>
      <c r="V35" s="26" t="s">
        <v>33</v>
      </c>
      <c r="W35" s="27">
        <v>0</v>
      </c>
      <c r="X35" s="26">
        <f t="shared" si="8"/>
        <v>0</v>
      </c>
      <c r="Y35" s="27">
        <f t="shared" si="9"/>
        <v>0</v>
      </c>
      <c r="AA35" s="26" t="s">
        <v>33</v>
      </c>
      <c r="AB35" s="26">
        <f t="shared" si="10"/>
        <v>0</v>
      </c>
      <c r="AC35" s="26">
        <f t="shared" si="11"/>
        <v>0</v>
      </c>
      <c r="AD35" s="27">
        <f t="shared" si="12"/>
        <v>0</v>
      </c>
      <c r="AF35" s="26" t="s">
        <v>33</v>
      </c>
      <c r="AG35" s="27">
        <f t="shared" si="13"/>
        <v>0</v>
      </c>
      <c r="AH35" s="27">
        <f t="shared" si="14"/>
        <v>0</v>
      </c>
      <c r="AI35" s="27">
        <f t="shared" si="15"/>
        <v>0</v>
      </c>
      <c r="AJ35" s="27">
        <f t="shared" si="16"/>
        <v>0</v>
      </c>
    </row>
    <row r="36" spans="1:36" x14ac:dyDescent="0.25">
      <c r="A36">
        <v>751.14501953125</v>
      </c>
      <c r="B36" s="34" t="s">
        <v>34</v>
      </c>
      <c r="C36" s="27">
        <v>0.18434820059128193</v>
      </c>
      <c r="D36" s="26">
        <f t="shared" si="0"/>
        <v>2.4542291541295705E-4</v>
      </c>
      <c r="E36" s="27">
        <f t="shared" si="2"/>
        <v>0.17075091672553189</v>
      </c>
      <c r="G36" s="26" t="s">
        <v>34</v>
      </c>
      <c r="H36" s="27">
        <v>0</v>
      </c>
      <c r="I36" s="26">
        <f t="shared" si="3"/>
        <v>0</v>
      </c>
      <c r="J36" s="27">
        <f t="shared" si="4"/>
        <v>0</v>
      </c>
      <c r="L36" s="26" t="s">
        <v>34</v>
      </c>
      <c r="M36" s="27">
        <v>0</v>
      </c>
      <c r="N36" s="26">
        <f t="shared" si="5"/>
        <v>0</v>
      </c>
      <c r="O36" s="27">
        <f t="shared" si="6"/>
        <v>0</v>
      </c>
      <c r="Q36" s="26" t="s">
        <v>34</v>
      </c>
      <c r="R36" s="27">
        <f t="shared" si="7"/>
        <v>0.10366288154407041</v>
      </c>
      <c r="S36" s="27">
        <f t="shared" si="1"/>
        <v>5.2018708121271781E-2</v>
      </c>
      <c r="T36" s="27"/>
      <c r="V36" s="26" t="s">
        <v>34</v>
      </c>
      <c r="W36" s="27">
        <v>0</v>
      </c>
      <c r="X36" s="26">
        <f t="shared" si="8"/>
        <v>0</v>
      </c>
      <c r="Y36" s="27">
        <f t="shared" si="9"/>
        <v>0</v>
      </c>
      <c r="AA36" s="26" t="s">
        <v>34</v>
      </c>
      <c r="AB36" s="26">
        <f t="shared" si="10"/>
        <v>0.10366288154407041</v>
      </c>
      <c r="AC36" s="26">
        <f t="shared" si="11"/>
        <v>0.10366288154407041</v>
      </c>
      <c r="AD36" s="27">
        <f t="shared" si="12"/>
        <v>5.494373946823098E-2</v>
      </c>
      <c r="AF36" s="26" t="s">
        <v>34</v>
      </c>
      <c r="AG36" s="27">
        <f t="shared" si="13"/>
        <v>0.10366288154407041</v>
      </c>
      <c r="AH36" s="27">
        <f t="shared" si="14"/>
        <v>0.1618973630236927</v>
      </c>
      <c r="AI36" s="27">
        <f t="shared" si="15"/>
        <v>1.2160839791048952</v>
      </c>
      <c r="AJ36" s="27">
        <f t="shared" si="16"/>
        <v>0.17626801391982</v>
      </c>
    </row>
    <row r="37" spans="1:36" x14ac:dyDescent="0.25">
      <c r="A37">
        <v>751.54400634765602</v>
      </c>
      <c r="B37" s="34" t="s">
        <v>35</v>
      </c>
      <c r="C37" s="27">
        <v>1.1280116922666548</v>
      </c>
      <c r="D37" s="26">
        <f t="shared" si="0"/>
        <v>1.5009256713370007E-3</v>
      </c>
      <c r="E37" s="27">
        <f t="shared" si="2"/>
        <v>1.044256335584818</v>
      </c>
      <c r="G37" s="26" t="s">
        <v>35</v>
      </c>
      <c r="H37" s="27">
        <v>0</v>
      </c>
      <c r="I37" s="26">
        <f t="shared" si="3"/>
        <v>0</v>
      </c>
      <c r="J37" s="27">
        <f t="shared" si="4"/>
        <v>0</v>
      </c>
      <c r="L37" s="26" t="s">
        <v>35</v>
      </c>
      <c r="M37" s="27">
        <v>0</v>
      </c>
      <c r="N37" s="26">
        <f t="shared" si="5"/>
        <v>0</v>
      </c>
      <c r="O37" s="27">
        <f t="shared" si="6"/>
        <v>0</v>
      </c>
      <c r="Q37" s="26" t="s">
        <v>35</v>
      </c>
      <c r="R37" s="27">
        <f t="shared" si="7"/>
        <v>0.63396802133354302</v>
      </c>
      <c r="S37" s="27">
        <f t="shared" si="1"/>
        <v>0.31812927606058966</v>
      </c>
      <c r="T37" s="27"/>
      <c r="V37" s="26" t="s">
        <v>35</v>
      </c>
      <c r="W37" s="27">
        <v>0</v>
      </c>
      <c r="X37" s="26">
        <f t="shared" si="8"/>
        <v>0</v>
      </c>
      <c r="Y37" s="27">
        <f t="shared" si="9"/>
        <v>0</v>
      </c>
      <c r="AA37" s="26" t="s">
        <v>35</v>
      </c>
      <c r="AB37" s="26">
        <f t="shared" si="10"/>
        <v>0.63396802133354302</v>
      </c>
      <c r="AC37" s="26">
        <f t="shared" si="11"/>
        <v>0.63396802133354302</v>
      </c>
      <c r="AD37" s="27">
        <f t="shared" si="12"/>
        <v>0.3360178038320461</v>
      </c>
      <c r="AF37" s="26" t="s">
        <v>35</v>
      </c>
      <c r="AG37" s="27">
        <f t="shared" si="13"/>
        <v>0.63396802133354302</v>
      </c>
      <c r="AH37" s="27">
        <f t="shared" si="14"/>
        <v>0.99011091884045466</v>
      </c>
      <c r="AI37" s="27">
        <f t="shared" si="15"/>
        <v>7.4411192667391424</v>
      </c>
      <c r="AJ37" s="27">
        <f t="shared" si="16"/>
        <v>1.0785696851742501</v>
      </c>
    </row>
    <row r="38" spans="1:36" x14ac:dyDescent="0.25">
      <c r="A38">
        <v>742.84600830078102</v>
      </c>
      <c r="B38" s="34" t="s">
        <v>36</v>
      </c>
      <c r="C38" s="27">
        <v>3.488665136595015</v>
      </c>
      <c r="D38" s="26">
        <f t="shared" si="0"/>
        <v>4.6963503843483563E-3</v>
      </c>
      <c r="E38" s="27">
        <f t="shared" si="2"/>
        <v>3.2674460412242721</v>
      </c>
      <c r="G38" s="26" t="s">
        <v>36</v>
      </c>
      <c r="H38" s="27">
        <v>0</v>
      </c>
      <c r="I38" s="26">
        <f t="shared" si="3"/>
        <v>0</v>
      </c>
      <c r="J38" s="27">
        <f t="shared" si="4"/>
        <v>0</v>
      </c>
      <c r="L38" s="26" t="s">
        <v>36</v>
      </c>
      <c r="M38" s="27">
        <v>0</v>
      </c>
      <c r="N38" s="26">
        <f t="shared" si="5"/>
        <v>0</v>
      </c>
      <c r="O38" s="27">
        <f t="shared" si="6"/>
        <v>0</v>
      </c>
      <c r="Q38" s="26" t="s">
        <v>36</v>
      </c>
      <c r="R38" s="27">
        <f t="shared" si="7"/>
        <v>1.9836664916272557</v>
      </c>
      <c r="S38" s="27">
        <f t="shared" si="1"/>
        <v>0.9954167460995863</v>
      </c>
      <c r="T38" s="27"/>
      <c r="V38" s="26" t="s">
        <v>36</v>
      </c>
      <c r="W38" s="27">
        <v>0</v>
      </c>
      <c r="X38" s="26">
        <f t="shared" si="8"/>
        <v>0</v>
      </c>
      <c r="Y38" s="27">
        <f t="shared" si="9"/>
        <v>0</v>
      </c>
      <c r="AA38" s="26" t="s">
        <v>36</v>
      </c>
      <c r="AB38" s="26">
        <f t="shared" si="10"/>
        <v>1.9836664916272557</v>
      </c>
      <c r="AC38" s="26">
        <f t="shared" si="11"/>
        <v>1.9836664916272557</v>
      </c>
      <c r="AD38" s="27">
        <f t="shared" si="12"/>
        <v>1.0513894007614728</v>
      </c>
      <c r="AF38" s="26" t="s">
        <v>36</v>
      </c>
      <c r="AG38" s="27">
        <f t="shared" si="13"/>
        <v>1.9836664916272557</v>
      </c>
      <c r="AH38" s="27">
        <f t="shared" si="14"/>
        <v>3.0980266931551714</v>
      </c>
      <c r="AI38" s="27">
        <f t="shared" si="15"/>
        <v>23.013567626195876</v>
      </c>
      <c r="AJ38" s="27">
        <f t="shared" si="16"/>
        <v>3.335753063423188</v>
      </c>
    </row>
    <row r="39" spans="1:36" x14ac:dyDescent="0.25">
      <c r="A39">
        <v>355.68301391601602</v>
      </c>
      <c r="B39" s="26" t="s">
        <v>37</v>
      </c>
      <c r="C39" s="27">
        <v>0</v>
      </c>
      <c r="D39" s="26">
        <f t="shared" si="0"/>
        <v>0</v>
      </c>
      <c r="E39" s="27">
        <f t="shared" si="2"/>
        <v>0</v>
      </c>
      <c r="G39" s="26" t="s">
        <v>37</v>
      </c>
      <c r="H39" s="27">
        <v>0</v>
      </c>
      <c r="I39" s="26">
        <f t="shared" si="3"/>
        <v>0</v>
      </c>
      <c r="J39" s="27">
        <f t="shared" si="4"/>
        <v>0</v>
      </c>
      <c r="L39" s="26" t="s">
        <v>37</v>
      </c>
      <c r="M39" s="27">
        <v>0</v>
      </c>
      <c r="N39" s="26">
        <f t="shared" si="5"/>
        <v>0</v>
      </c>
      <c r="O39" s="27">
        <f t="shared" si="6"/>
        <v>0</v>
      </c>
      <c r="Q39" s="26" t="s">
        <v>37</v>
      </c>
      <c r="R39" s="27">
        <f t="shared" si="7"/>
        <v>0</v>
      </c>
      <c r="S39" s="27">
        <f t="shared" si="1"/>
        <v>0</v>
      </c>
      <c r="T39" s="27"/>
      <c r="V39" s="26" t="s">
        <v>37</v>
      </c>
      <c r="W39" s="27">
        <v>0</v>
      </c>
      <c r="X39" s="26">
        <f t="shared" si="8"/>
        <v>0</v>
      </c>
      <c r="Y39" s="27">
        <f t="shared" si="9"/>
        <v>0</v>
      </c>
      <c r="AA39" s="26" t="s">
        <v>37</v>
      </c>
      <c r="AB39" s="26">
        <f t="shared" si="10"/>
        <v>0</v>
      </c>
      <c r="AC39" s="26">
        <f t="shared" si="11"/>
        <v>0</v>
      </c>
      <c r="AD39" s="27">
        <f t="shared" si="12"/>
        <v>0</v>
      </c>
      <c r="AF39" s="26" t="s">
        <v>37</v>
      </c>
      <c r="AG39" s="27">
        <f t="shared" si="13"/>
        <v>0</v>
      </c>
      <c r="AH39" s="27">
        <f t="shared" si="14"/>
        <v>0</v>
      </c>
      <c r="AI39" s="27">
        <f t="shared" si="15"/>
        <v>0</v>
      </c>
      <c r="AJ39" s="27">
        <f t="shared" si="16"/>
        <v>0</v>
      </c>
    </row>
    <row r="40" spans="1:36" x14ac:dyDescent="0.25">
      <c r="A40">
        <v>1840</v>
      </c>
      <c r="B40" s="26" t="s">
        <v>38</v>
      </c>
      <c r="C40" s="27">
        <v>0</v>
      </c>
      <c r="D40" s="26">
        <f t="shared" si="0"/>
        <v>0</v>
      </c>
      <c r="E40" s="27">
        <f t="shared" si="2"/>
        <v>0</v>
      </c>
      <c r="G40" s="26" t="s">
        <v>38</v>
      </c>
      <c r="H40" s="27">
        <v>0</v>
      </c>
      <c r="I40" s="26">
        <f t="shared" si="3"/>
        <v>0</v>
      </c>
      <c r="J40" s="27">
        <f t="shared" si="4"/>
        <v>0</v>
      </c>
      <c r="L40" s="26" t="s">
        <v>38</v>
      </c>
      <c r="M40" s="27">
        <v>0</v>
      </c>
      <c r="N40" s="26">
        <f t="shared" si="5"/>
        <v>0</v>
      </c>
      <c r="O40" s="27">
        <f t="shared" si="6"/>
        <v>0</v>
      </c>
      <c r="Q40" s="26" t="s">
        <v>38</v>
      </c>
      <c r="R40" s="27">
        <f t="shared" si="7"/>
        <v>0</v>
      </c>
      <c r="S40" s="27">
        <f t="shared" si="1"/>
        <v>0</v>
      </c>
      <c r="T40" s="27"/>
      <c r="V40" s="26" t="s">
        <v>38</v>
      </c>
      <c r="W40" s="27">
        <v>0</v>
      </c>
      <c r="X40" s="26">
        <f t="shared" si="8"/>
        <v>0</v>
      </c>
      <c r="Y40" s="27">
        <f t="shared" si="9"/>
        <v>0</v>
      </c>
      <c r="AA40" s="26" t="s">
        <v>38</v>
      </c>
      <c r="AB40" s="26">
        <f t="shared" si="10"/>
        <v>0</v>
      </c>
      <c r="AC40" s="26">
        <f t="shared" si="11"/>
        <v>0</v>
      </c>
      <c r="AD40" s="27">
        <f t="shared" si="12"/>
        <v>0</v>
      </c>
      <c r="AF40" s="26" t="s">
        <v>38</v>
      </c>
      <c r="AG40" s="27">
        <f t="shared" si="13"/>
        <v>0</v>
      </c>
      <c r="AH40" s="27">
        <f t="shared" si="14"/>
        <v>0</v>
      </c>
      <c r="AI40" s="27">
        <f t="shared" si="15"/>
        <v>0</v>
      </c>
      <c r="AJ40" s="27">
        <f t="shared" si="16"/>
        <v>0</v>
      </c>
    </row>
    <row r="41" spans="1:36" x14ac:dyDescent="0.25">
      <c r="A41">
        <v>1840</v>
      </c>
      <c r="B41" s="26" t="s">
        <v>39</v>
      </c>
      <c r="C41" s="27">
        <v>0</v>
      </c>
      <c r="D41" s="26">
        <f t="shared" si="0"/>
        <v>0</v>
      </c>
      <c r="E41" s="27">
        <f t="shared" si="2"/>
        <v>0</v>
      </c>
      <c r="G41" s="26" t="s">
        <v>39</v>
      </c>
      <c r="H41" s="27">
        <v>0</v>
      </c>
      <c r="I41" s="26">
        <f t="shared" si="3"/>
        <v>0</v>
      </c>
      <c r="J41" s="27">
        <f t="shared" si="4"/>
        <v>0</v>
      </c>
      <c r="L41" s="26" t="s">
        <v>39</v>
      </c>
      <c r="M41" s="27">
        <v>0</v>
      </c>
      <c r="N41" s="26">
        <f t="shared" si="5"/>
        <v>0</v>
      </c>
      <c r="O41" s="27">
        <f t="shared" si="6"/>
        <v>0</v>
      </c>
      <c r="Q41" s="26" t="s">
        <v>39</v>
      </c>
      <c r="R41" s="27">
        <f t="shared" si="7"/>
        <v>0</v>
      </c>
      <c r="S41" s="27">
        <f t="shared" si="1"/>
        <v>0</v>
      </c>
      <c r="T41" s="27"/>
      <c r="V41" s="26" t="s">
        <v>39</v>
      </c>
      <c r="W41" s="27">
        <v>0</v>
      </c>
      <c r="X41" s="26">
        <f t="shared" si="8"/>
        <v>0</v>
      </c>
      <c r="Y41" s="27">
        <f t="shared" si="9"/>
        <v>0</v>
      </c>
      <c r="AA41" s="26" t="s">
        <v>39</v>
      </c>
      <c r="AB41" s="26">
        <f t="shared" si="10"/>
        <v>0</v>
      </c>
      <c r="AC41" s="26">
        <f t="shared" si="11"/>
        <v>0</v>
      </c>
      <c r="AD41" s="27">
        <f t="shared" si="12"/>
        <v>0</v>
      </c>
      <c r="AF41" s="26" t="s">
        <v>39</v>
      </c>
      <c r="AG41" s="27">
        <f t="shared" si="13"/>
        <v>0</v>
      </c>
      <c r="AH41" s="27">
        <f t="shared" si="14"/>
        <v>0</v>
      </c>
      <c r="AI41" s="27">
        <f t="shared" si="15"/>
        <v>0</v>
      </c>
      <c r="AJ41" s="27">
        <f t="shared" si="16"/>
        <v>0</v>
      </c>
    </row>
    <row r="42" spans="1:36" x14ac:dyDescent="0.25">
      <c r="A42">
        <v>1025</v>
      </c>
      <c r="B42" s="26" t="s">
        <v>40</v>
      </c>
      <c r="C42" s="27">
        <v>0</v>
      </c>
      <c r="D42" s="26">
        <f t="shared" si="0"/>
        <v>0</v>
      </c>
      <c r="E42" s="27">
        <f t="shared" si="2"/>
        <v>0</v>
      </c>
      <c r="G42" s="26" t="s">
        <v>40</v>
      </c>
      <c r="H42" s="27">
        <v>0</v>
      </c>
      <c r="I42" s="26">
        <f t="shared" si="3"/>
        <v>0</v>
      </c>
      <c r="J42" s="27">
        <f t="shared" si="4"/>
        <v>0</v>
      </c>
      <c r="L42" s="26" t="s">
        <v>40</v>
      </c>
      <c r="M42" s="27">
        <v>0</v>
      </c>
      <c r="N42" s="26">
        <f t="shared" si="5"/>
        <v>0</v>
      </c>
      <c r="O42" s="27">
        <f t="shared" si="6"/>
        <v>0</v>
      </c>
      <c r="Q42" s="26" t="s">
        <v>40</v>
      </c>
      <c r="R42" s="27">
        <f t="shared" si="7"/>
        <v>0</v>
      </c>
      <c r="S42" s="27">
        <f t="shared" si="1"/>
        <v>0</v>
      </c>
      <c r="T42" s="27"/>
      <c r="V42" s="26" t="s">
        <v>40</v>
      </c>
      <c r="W42" s="27">
        <v>0</v>
      </c>
      <c r="X42" s="26">
        <f t="shared" si="8"/>
        <v>0</v>
      </c>
      <c r="Y42" s="27">
        <f t="shared" si="9"/>
        <v>0</v>
      </c>
      <c r="AA42" s="26" t="s">
        <v>40</v>
      </c>
      <c r="AB42" s="26">
        <f t="shared" si="10"/>
        <v>0</v>
      </c>
      <c r="AC42" s="26">
        <f t="shared" si="11"/>
        <v>0</v>
      </c>
      <c r="AD42" s="27">
        <f t="shared" si="12"/>
        <v>0</v>
      </c>
      <c r="AF42" s="26" t="s">
        <v>40</v>
      </c>
      <c r="AG42" s="27">
        <f t="shared" si="13"/>
        <v>0</v>
      </c>
      <c r="AH42" s="27">
        <f t="shared" si="14"/>
        <v>0</v>
      </c>
      <c r="AI42" s="27">
        <f t="shared" si="15"/>
        <v>0</v>
      </c>
      <c r="AJ42" s="27">
        <f t="shared" si="16"/>
        <v>0</v>
      </c>
    </row>
    <row r="43" spans="1:36" x14ac:dyDescent="0.25">
      <c r="B43" s="31" t="s">
        <v>100</v>
      </c>
      <c r="C43" s="32">
        <f>SUM(C4:C42)</f>
        <v>99.999999999999986</v>
      </c>
      <c r="D43" s="31">
        <f>SUM(D4:D42)</f>
        <v>0.14373153604056738</v>
      </c>
      <c r="E43" s="32">
        <f>SUM(E4:E42)</f>
        <v>100</v>
      </c>
      <c r="G43" s="31" t="s">
        <v>100</v>
      </c>
      <c r="H43" s="27">
        <f>SUM(H4:H42)</f>
        <v>100</v>
      </c>
      <c r="I43" s="26">
        <f>SUM(I4:I42)</f>
        <v>0.17729404968510948</v>
      </c>
      <c r="J43" s="27">
        <f>SUM(J4:J42)</f>
        <v>100</v>
      </c>
      <c r="L43" s="31" t="s">
        <v>100</v>
      </c>
      <c r="M43" s="27">
        <v>0</v>
      </c>
      <c r="N43" s="26">
        <f>SUM(N4:N42)</f>
        <v>0.17146758640953425</v>
      </c>
      <c r="O43" s="27">
        <f>SUM(O4:O42)</f>
        <v>100</v>
      </c>
      <c r="Q43" s="31" t="s">
        <v>100</v>
      </c>
      <c r="S43" s="27">
        <f>R44/$R$44*100</f>
        <v>100</v>
      </c>
      <c r="T43" s="27"/>
      <c r="V43" s="31" t="s">
        <v>100</v>
      </c>
      <c r="W43" s="27">
        <f>SUM(W4:W42)</f>
        <v>100</v>
      </c>
      <c r="X43" s="26">
        <f>SUM(X4:X42)</f>
        <v>0.17775936773139459</v>
      </c>
      <c r="Y43" s="27">
        <f>SUM(Y4:Y42)</f>
        <v>100.00000000000001</v>
      </c>
      <c r="AA43" s="31" t="s">
        <v>100</v>
      </c>
      <c r="AB43" s="26"/>
      <c r="AC43" s="26"/>
      <c r="AD43" s="27">
        <f>SUM(AD4:AD42)</f>
        <v>99.999999999999986</v>
      </c>
      <c r="AF43" s="31" t="s">
        <v>100</v>
      </c>
      <c r="AG43" s="27"/>
      <c r="AH43" s="27">
        <f t="shared" si="14"/>
        <v>0</v>
      </c>
      <c r="AI43" s="27">
        <f>SUM(AI4:AI42)</f>
        <v>689.90621273923352</v>
      </c>
      <c r="AJ43" s="27">
        <f t="shared" si="16"/>
        <v>100</v>
      </c>
    </row>
    <row r="44" spans="1:36" x14ac:dyDescent="0.25">
      <c r="B44" s="26" t="s">
        <v>43</v>
      </c>
      <c r="C44" s="27">
        <v>60.71</v>
      </c>
      <c r="D44" s="26"/>
      <c r="E44" s="26"/>
      <c r="G44" s="26" t="s">
        <v>43</v>
      </c>
      <c r="H44" s="27">
        <v>135.25</v>
      </c>
      <c r="I44" s="26"/>
      <c r="J44" s="26"/>
      <c r="L44" s="26" t="s">
        <v>43</v>
      </c>
      <c r="M44" s="27">
        <v>3.32</v>
      </c>
      <c r="N44" s="26"/>
      <c r="O44" s="26"/>
      <c r="Q44" s="26" t="s">
        <v>43</v>
      </c>
      <c r="R44" s="27">
        <f>(E43*$C$44+J43*$H$44+O43*$M$44)/100</f>
        <v>199.28</v>
      </c>
      <c r="S44" s="26"/>
      <c r="T44" s="26"/>
      <c r="V44" s="26" t="s">
        <v>43</v>
      </c>
      <c r="W44" s="27">
        <v>10.64</v>
      </c>
      <c r="X44" s="26"/>
      <c r="Y44" s="26"/>
      <c r="AA44" s="26" t="s">
        <v>43</v>
      </c>
      <c r="AB44" s="26">
        <f>R44-Y43*$W$44/100</f>
        <v>188.64</v>
      </c>
      <c r="AC44" s="26">
        <f>SUM(AC4:AC42)</f>
        <v>188.67096150965358</v>
      </c>
      <c r="AD44" s="26"/>
      <c r="AF44" s="26" t="s">
        <v>43</v>
      </c>
      <c r="AG44" s="26">
        <f>SUM(AG4:AG42)</f>
        <v>64.029999999999987</v>
      </c>
    </row>
    <row r="45" spans="1:36" x14ac:dyDescent="0.25">
      <c r="B45" s="35" t="s">
        <v>111</v>
      </c>
      <c r="C45" s="36">
        <f>SUM(C38,C37,C36,C34,C33,C32,C31,C28,C26,C25,C24,C23,C22,C21,C20,C18,C17,C16,C14,C13,C12)</f>
        <v>89.656999999999982</v>
      </c>
    </row>
    <row r="47" spans="1:36" x14ac:dyDescent="0.25">
      <c r="A47" s="33" t="s">
        <v>109</v>
      </c>
      <c r="B47" s="33" t="s">
        <v>57</v>
      </c>
      <c r="C47" s="33" t="s">
        <v>109</v>
      </c>
      <c r="D47" s="33" t="s">
        <v>58</v>
      </c>
    </row>
    <row r="48" spans="1:36" x14ac:dyDescent="0.25">
      <c r="A48" s="26" t="s">
        <v>106</v>
      </c>
      <c r="B48" s="27">
        <f>AC44</f>
        <v>188.67096150965358</v>
      </c>
      <c r="C48" s="26" t="s">
        <v>99</v>
      </c>
      <c r="D48" s="27">
        <f>C44</f>
        <v>60.71</v>
      </c>
      <c r="E48">
        <f>ROUND(B48/$B$51*$D$51,2)</f>
        <v>188.64</v>
      </c>
    </row>
    <row r="49" spans="1:6" x14ac:dyDescent="0.25">
      <c r="A49" s="26" t="s">
        <v>107</v>
      </c>
      <c r="B49" s="27">
        <f>W44</f>
        <v>10.64</v>
      </c>
      <c r="C49" s="26" t="str">
        <f>G2</f>
        <v>цирк. И-С4</v>
      </c>
      <c r="D49" s="27">
        <f>H44</f>
        <v>135.25</v>
      </c>
      <c r="E49">
        <f>ROUND(B49/$B$51*$D$51,2)</f>
        <v>10.64</v>
      </c>
      <c r="F49" s="1">
        <f>E48-D49</f>
        <v>53.389999999999986</v>
      </c>
    </row>
    <row r="50" spans="1:6" x14ac:dyDescent="0.25">
      <c r="A50" s="26"/>
      <c r="B50" s="26"/>
      <c r="C50" s="26" t="str">
        <f>L2</f>
        <v>н-С4</v>
      </c>
      <c r="D50" s="27">
        <f>M44</f>
        <v>3.32</v>
      </c>
    </row>
    <row r="51" spans="1:6" x14ac:dyDescent="0.25">
      <c r="A51" s="31" t="s">
        <v>108</v>
      </c>
      <c r="B51" s="32">
        <f>SUM(B48:B49)</f>
        <v>199.31096150965357</v>
      </c>
      <c r="C51" s="31" t="s">
        <v>108</v>
      </c>
      <c r="D51" s="32">
        <f>SUM(D48:D50)</f>
        <v>199.28</v>
      </c>
      <c r="E51">
        <f>SUM(E48:E50)</f>
        <v>199.27999999999997</v>
      </c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4" sqref="F14"/>
    </sheetView>
  </sheetViews>
  <sheetFormatPr defaultRowHeight="15" x14ac:dyDescent="0.25"/>
  <cols>
    <col min="1" max="1" width="11.28515625" bestFit="1" customWidth="1"/>
    <col min="2" max="2" width="12" bestFit="1" customWidth="1"/>
    <col min="5" max="5" width="10.28515625" bestFit="1" customWidth="1"/>
  </cols>
  <sheetData>
    <row r="1" spans="1:6" x14ac:dyDescent="0.25">
      <c r="A1" t="s">
        <v>0</v>
      </c>
      <c r="B1" t="s">
        <v>110</v>
      </c>
    </row>
    <row r="2" spans="1:6" x14ac:dyDescent="0.25">
      <c r="E2" s="26" t="s">
        <v>115</v>
      </c>
      <c r="F2" s="27">
        <v>0</v>
      </c>
    </row>
    <row r="3" spans="1:6" x14ac:dyDescent="0.25">
      <c r="E3" s="26" t="s">
        <v>114</v>
      </c>
      <c r="F3" s="27">
        <v>0</v>
      </c>
    </row>
    <row r="4" spans="1:6" x14ac:dyDescent="0.25">
      <c r="E4" s="26" t="s">
        <v>112</v>
      </c>
      <c r="F4" s="27">
        <v>0</v>
      </c>
    </row>
    <row r="5" spans="1:6" x14ac:dyDescent="0.25">
      <c r="E5" s="26" t="s">
        <v>113</v>
      </c>
      <c r="F5" s="27">
        <v>0</v>
      </c>
    </row>
    <row r="6" spans="1:6" x14ac:dyDescent="0.25">
      <c r="E6" s="26" t="s">
        <v>2</v>
      </c>
      <c r="F6" s="27">
        <v>0</v>
      </c>
    </row>
    <row r="7" spans="1:6" x14ac:dyDescent="0.25">
      <c r="A7" t="s">
        <v>10</v>
      </c>
      <c r="B7">
        <v>28.575427056590925</v>
      </c>
      <c r="E7" s="26" t="s">
        <v>3</v>
      </c>
      <c r="F7" s="27">
        <v>0</v>
      </c>
    </row>
    <row r="8" spans="1:6" x14ac:dyDescent="0.25">
      <c r="A8" t="s">
        <v>11</v>
      </c>
      <c r="B8">
        <v>15.879366053987672</v>
      </c>
      <c r="E8" s="26" t="s">
        <v>4</v>
      </c>
      <c r="F8" s="27">
        <v>4.3831112240560934E-4</v>
      </c>
    </row>
    <row r="9" spans="1:6" x14ac:dyDescent="0.25">
      <c r="A9" t="s">
        <v>12</v>
      </c>
      <c r="B9">
        <v>13.264882647522885</v>
      </c>
      <c r="E9" s="26" t="s">
        <v>6</v>
      </c>
      <c r="F9" s="27">
        <v>6.1363557136785299E-3</v>
      </c>
    </row>
    <row r="10" spans="1:6" x14ac:dyDescent="0.25">
      <c r="A10" t="s">
        <v>14</v>
      </c>
      <c r="B10">
        <v>3.3805346669595742</v>
      </c>
      <c r="E10" s="26" t="s">
        <v>116</v>
      </c>
      <c r="F10" s="27">
        <v>8.967182933996023</v>
      </c>
    </row>
    <row r="11" spans="1:6" x14ac:dyDescent="0.25">
      <c r="A11" t="s">
        <v>15</v>
      </c>
      <c r="B11">
        <v>2.7774122193312172</v>
      </c>
      <c r="E11" s="26" t="s">
        <v>117</v>
      </c>
      <c r="F11" s="27">
        <v>5.2990084293198629</v>
      </c>
    </row>
    <row r="12" spans="1:6" x14ac:dyDescent="0.25">
      <c r="A12" t="s">
        <v>16</v>
      </c>
      <c r="B12">
        <v>2.4420265928459384</v>
      </c>
      <c r="E12" s="26" t="s">
        <v>118</v>
      </c>
      <c r="F12" s="27">
        <v>0</v>
      </c>
    </row>
    <row r="13" spans="1:6" x14ac:dyDescent="0.25">
      <c r="E13" s="26" t="s">
        <v>111</v>
      </c>
      <c r="F13" s="27">
        <v>85.727233969848015</v>
      </c>
    </row>
    <row r="14" spans="1:6" x14ac:dyDescent="0.25">
      <c r="A14" t="s">
        <v>18</v>
      </c>
      <c r="B14">
        <v>2.5820882039065522</v>
      </c>
      <c r="F14" s="1"/>
    </row>
    <row r="15" spans="1:6" x14ac:dyDescent="0.25">
      <c r="A15" t="s">
        <v>19</v>
      </c>
      <c r="B15">
        <v>0.16197601279118595</v>
      </c>
    </row>
    <row r="16" spans="1:6" x14ac:dyDescent="0.25">
      <c r="A16" t="s">
        <v>20</v>
      </c>
      <c r="B16">
        <v>0.15435361218924779</v>
      </c>
    </row>
    <row r="17" spans="1:2" x14ac:dyDescent="0.25">
      <c r="A17" t="s">
        <v>21</v>
      </c>
      <c r="B17">
        <v>1.3444009061668432</v>
      </c>
    </row>
    <row r="18" spans="1:2" x14ac:dyDescent="0.25">
      <c r="A18" t="s">
        <v>22</v>
      </c>
      <c r="B18">
        <v>0.11052480872810334</v>
      </c>
    </row>
    <row r="19" spans="1:2" x14ac:dyDescent="0.25">
      <c r="A19" t="s">
        <v>23</v>
      </c>
      <c r="B19">
        <v>0</v>
      </c>
    </row>
    <row r="20" spans="1:2" x14ac:dyDescent="0.25">
      <c r="A20" t="s">
        <v>24</v>
      </c>
      <c r="B20">
        <v>2.2143073748630351</v>
      </c>
    </row>
    <row r="21" spans="1:2" x14ac:dyDescent="0.25">
      <c r="A21" t="s">
        <v>25</v>
      </c>
      <c r="B21">
        <v>0</v>
      </c>
    </row>
    <row r="22" spans="1:2" x14ac:dyDescent="0.25">
      <c r="A22" t="s">
        <v>26</v>
      </c>
      <c r="B22">
        <v>3.417693869894022</v>
      </c>
    </row>
    <row r="25" spans="1:2" x14ac:dyDescent="0.25">
      <c r="A25" t="s">
        <v>29</v>
      </c>
      <c r="B25">
        <v>3.6082538849424766</v>
      </c>
    </row>
    <row r="26" spans="1:2" x14ac:dyDescent="0.25">
      <c r="A26" t="s">
        <v>30</v>
      </c>
      <c r="B26">
        <v>0</v>
      </c>
    </row>
    <row r="27" spans="1:2" x14ac:dyDescent="0.25">
      <c r="A27" t="s">
        <v>31</v>
      </c>
      <c r="B27">
        <v>0.82798326538553269</v>
      </c>
    </row>
    <row r="28" spans="1:2" x14ac:dyDescent="0.25">
      <c r="A28" t="s">
        <v>32</v>
      </c>
      <c r="B28">
        <v>0.39541203122554203</v>
      </c>
    </row>
    <row r="29" spans="1:2" x14ac:dyDescent="0.25">
      <c r="A29" t="s">
        <v>34</v>
      </c>
      <c r="B29">
        <v>0.17626801391982</v>
      </c>
    </row>
    <row r="30" spans="1:2" x14ac:dyDescent="0.25">
      <c r="A30" t="s">
        <v>35</v>
      </c>
      <c r="B30">
        <v>1.0785696851742501</v>
      </c>
    </row>
    <row r="31" spans="1:2" x14ac:dyDescent="0.25">
      <c r="A31" t="s">
        <v>36</v>
      </c>
      <c r="B31">
        <v>3.335753063423188</v>
      </c>
    </row>
    <row r="32" spans="1:2" x14ac:dyDescent="0.25">
      <c r="B32">
        <f>SUM(B7:B31)</f>
        <v>85.727233969848015</v>
      </c>
    </row>
    <row r="33" spans="1:2" x14ac:dyDescent="0.25">
      <c r="A33" t="s">
        <v>100</v>
      </c>
      <c r="B3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Баланс</vt:lpstr>
      <vt:lpstr>пересчет</vt:lpstr>
      <vt:lpstr>Баланс с пересчетом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Ульяна Копычева</dc:creator>
  <cp:lastModifiedBy>Vyacheslav A. Chuzlov</cp:lastModifiedBy>
  <dcterms:created xsi:type="dcterms:W3CDTF">2015-06-05T18:19:34Z</dcterms:created>
  <dcterms:modified xsi:type="dcterms:W3CDTF">2020-01-30T01:59:42Z</dcterms:modified>
</cp:coreProperties>
</file>