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 activeTab="9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10" l="1"/>
  <c r="C64" i="10"/>
  <c r="B64" i="10"/>
  <c r="D63" i="10"/>
  <c r="C63" i="10"/>
  <c r="B63" i="10"/>
  <c r="D62" i="10"/>
  <c r="C62" i="10"/>
  <c r="B62" i="10"/>
  <c r="D57" i="10"/>
  <c r="C57" i="10"/>
  <c r="B57" i="10"/>
  <c r="D56" i="10"/>
  <c r="C56" i="10"/>
  <c r="B56" i="10"/>
  <c r="D55" i="10"/>
  <c r="C55" i="10"/>
  <c r="B55" i="10"/>
  <c r="D54" i="10"/>
  <c r="C54" i="10"/>
  <c r="B54" i="10"/>
  <c r="D53" i="10"/>
  <c r="B53" i="10"/>
  <c r="C53" i="10"/>
  <c r="H16" i="2"/>
  <c r="G2" i="2"/>
  <c r="G2" i="9" s="1"/>
  <c r="B7" i="3"/>
  <c r="D11" i="10"/>
  <c r="D11" i="9"/>
  <c r="D11" i="8"/>
  <c r="D11" i="7"/>
  <c r="D11" i="6"/>
  <c r="D11" i="5"/>
  <c r="D11" i="4"/>
  <c r="D11" i="3"/>
  <c r="D7" i="3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B18" i="8" s="1"/>
  <c r="C18" i="8" s="1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B17" i="6" s="1"/>
  <c r="C17" i="6" s="1"/>
  <c r="D2" i="6"/>
  <c r="C2" i="6"/>
  <c r="B2" i="6"/>
  <c r="C4" i="5"/>
  <c r="B4" i="5"/>
  <c r="C3" i="5"/>
  <c r="B3" i="5"/>
  <c r="F2" i="5"/>
  <c r="E2" i="5"/>
  <c r="D2" i="5"/>
  <c r="C2" i="5"/>
  <c r="B2" i="5"/>
  <c r="C4" i="4"/>
  <c r="B4" i="4"/>
  <c r="C3" i="4"/>
  <c r="B3" i="4"/>
  <c r="F2" i="4"/>
  <c r="E2" i="4"/>
  <c r="B18" i="4" s="1"/>
  <c r="C18" i="4" s="1"/>
  <c r="D2" i="4"/>
  <c r="C2" i="4"/>
  <c r="B2" i="4"/>
  <c r="C4" i="3"/>
  <c r="C3" i="3"/>
  <c r="B3" i="3"/>
  <c r="B4" i="3"/>
  <c r="D2" i="3"/>
  <c r="E2" i="3"/>
  <c r="F2" i="3"/>
  <c r="C2" i="3"/>
  <c r="B2" i="3"/>
  <c r="B11" i="4"/>
  <c r="B11" i="5" s="1"/>
  <c r="B7" i="4"/>
  <c r="D7" i="4" s="1"/>
  <c r="B7" i="5" s="1"/>
  <c r="B11" i="3"/>
  <c r="D11" i="2"/>
  <c r="D7" i="2"/>
  <c r="B16" i="5" l="1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1" i="6"/>
  <c r="B11" i="7" s="1"/>
  <c r="B11" i="8" s="1"/>
  <c r="B11" i="9" s="1"/>
  <c r="B11" i="10" s="1"/>
  <c r="B17" i="9"/>
  <c r="C17" i="9" s="1"/>
  <c r="B17" i="8"/>
  <c r="C17" i="8" s="1"/>
  <c r="B18" i="5"/>
  <c r="C18" i="5" s="1"/>
  <c r="B7" i="7" l="1"/>
  <c r="D7" i="6"/>
  <c r="B23" i="2"/>
  <c r="C25" i="2" s="1"/>
  <c r="D25" i="2" s="1"/>
  <c r="E25" i="2" s="1"/>
  <c r="B38" i="2"/>
  <c r="K23" i="2" s="1"/>
  <c r="B39" i="2"/>
  <c r="F23" i="2" s="1"/>
  <c r="B40" i="2"/>
  <c r="B37" i="2"/>
  <c r="D16" i="2" s="1"/>
  <c r="C24" i="2"/>
  <c r="D24" i="2" s="1"/>
  <c r="E24" i="2" s="1"/>
  <c r="B17" i="2"/>
  <c r="C17" i="2" s="1"/>
  <c r="B18" i="2"/>
  <c r="C18" i="2" s="1"/>
  <c r="B16" i="2"/>
  <c r="C16" i="2" s="1"/>
  <c r="D7" i="7" l="1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F16" i="2" s="1"/>
  <c r="G24" i="2"/>
  <c r="H24" i="2" s="1"/>
  <c r="I24" i="2" s="1"/>
  <c r="G25" i="2"/>
  <c r="H25" i="2" s="1"/>
  <c r="I25" i="2" s="1"/>
  <c r="G23" i="2"/>
  <c r="H23" i="2" s="1"/>
  <c r="G16" i="2"/>
  <c r="C23" i="2"/>
  <c r="D23" i="2" s="1"/>
  <c r="E23" i="2" s="1"/>
  <c r="I23" i="2"/>
  <c r="J23" i="2" s="1"/>
  <c r="C12" i="1"/>
  <c r="C2" i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D7" i="8" l="1"/>
  <c r="B7" i="9" s="1"/>
  <c r="J24" i="2"/>
  <c r="J25" i="2"/>
  <c r="N23" i="2"/>
  <c r="P23" i="2"/>
  <c r="Q23" i="2" s="1"/>
  <c r="H17" i="2"/>
  <c r="P24" i="2"/>
  <c r="H18" i="2"/>
  <c r="P25" i="2"/>
  <c r="I3" i="1"/>
  <c r="K3" i="1"/>
  <c r="M3" i="1" s="1"/>
  <c r="P3" i="1" s="1"/>
  <c r="I18" i="2" l="1"/>
  <c r="Q25" i="2"/>
  <c r="I17" i="2"/>
  <c r="Q24" i="2"/>
  <c r="O23" i="2"/>
  <c r="B7" i="10"/>
  <c r="D7" i="10" s="1"/>
  <c r="D7" i="9"/>
  <c r="I16" i="2"/>
  <c r="K16" i="2"/>
  <c r="F31" i="2"/>
  <c r="J17" i="2"/>
  <c r="N24" i="2"/>
  <c r="O24" i="2" s="1"/>
  <c r="N25" i="2"/>
  <c r="O25" i="2" s="1"/>
  <c r="K17" i="2"/>
  <c r="J16" i="2"/>
  <c r="K18" i="2"/>
  <c r="J18" i="2"/>
  <c r="F30" i="2"/>
  <c r="F32" i="2"/>
  <c r="P26" i="2"/>
  <c r="K4" i="1"/>
  <c r="M4" i="1" s="1"/>
  <c r="P4" i="1" s="1"/>
  <c r="I4" i="1"/>
  <c r="I19" i="2" l="1"/>
  <c r="D8" i="2" s="1"/>
  <c r="B8" i="3" s="1"/>
  <c r="B30" i="2"/>
  <c r="C30" i="2" s="1"/>
  <c r="H2" i="2"/>
  <c r="K19" i="2"/>
  <c r="D9" i="2" s="1"/>
  <c r="B9" i="3" s="1"/>
  <c r="I32" i="2"/>
  <c r="L16" i="2"/>
  <c r="M16" i="2"/>
  <c r="N16" i="2"/>
  <c r="L30" i="2"/>
  <c r="O16" i="2"/>
  <c r="I30" i="2"/>
  <c r="J19" i="2"/>
  <c r="E8" i="2" s="1"/>
  <c r="C8" i="3" s="1"/>
  <c r="B32" i="2"/>
  <c r="C32" i="2" s="1"/>
  <c r="F33" i="2"/>
  <c r="B31" i="2"/>
  <c r="C31" i="2" s="1"/>
  <c r="I5" i="1"/>
  <c r="K6" i="1"/>
  <c r="M6" i="1" s="1"/>
  <c r="P6" i="1" s="1"/>
  <c r="K5" i="1"/>
  <c r="M5" i="1" s="1"/>
  <c r="P5" i="1" s="1"/>
  <c r="I6" i="1"/>
  <c r="E7" i="2" l="1"/>
  <c r="C7" i="3" s="1"/>
  <c r="L17" i="2"/>
  <c r="M17" i="2"/>
  <c r="N17" i="2"/>
  <c r="I31" i="2"/>
  <c r="I33" i="2" s="1"/>
  <c r="J31" i="2" s="1"/>
  <c r="K31" i="2" s="1"/>
  <c r="L31" i="2"/>
  <c r="O17" i="2"/>
  <c r="Q26" i="2"/>
  <c r="L18" i="2"/>
  <c r="M18" i="2"/>
  <c r="N18" i="2"/>
  <c r="L32" i="2"/>
  <c r="O18" i="2"/>
  <c r="C33" i="2"/>
  <c r="C36" i="2" s="1"/>
  <c r="G30" i="2"/>
  <c r="H30" i="2" s="1"/>
  <c r="G31" i="2"/>
  <c r="H31" i="2" s="1"/>
  <c r="G32" i="2"/>
  <c r="H32" i="2" s="1"/>
  <c r="I7" i="1"/>
  <c r="K7" i="1"/>
  <c r="M7" i="1" s="1"/>
  <c r="P7" i="1" s="1"/>
  <c r="D31" i="2" l="1"/>
  <c r="E31" i="2" s="1"/>
  <c r="I2" i="2"/>
  <c r="E11" i="2" s="1"/>
  <c r="M19" i="2"/>
  <c r="D10" i="2" s="1"/>
  <c r="B10" i="3" s="1"/>
  <c r="L19" i="2"/>
  <c r="E10" i="2" s="1"/>
  <c r="C10" i="3" s="1"/>
  <c r="L33" i="2"/>
  <c r="M32" i="2" s="1"/>
  <c r="N32" i="2" s="1"/>
  <c r="N19" i="2"/>
  <c r="E9" i="2" s="1"/>
  <c r="C9" i="3" s="1"/>
  <c r="O19" i="2"/>
  <c r="J32" i="2"/>
  <c r="K32" i="2" s="1"/>
  <c r="J30" i="2"/>
  <c r="K30" i="2" s="1"/>
  <c r="D30" i="2"/>
  <c r="E30" i="2" s="1"/>
  <c r="D32" i="2"/>
  <c r="E32" i="2" s="1"/>
  <c r="D36" i="2"/>
  <c r="B36" i="3"/>
  <c r="H33" i="2"/>
  <c r="C37" i="2" s="1"/>
  <c r="B37" i="3" s="1"/>
  <c r="D16" i="3" s="1"/>
  <c r="I8" i="1"/>
  <c r="K8" i="1"/>
  <c r="M8" i="1" s="1"/>
  <c r="P8" i="1" s="1"/>
  <c r="C11" i="3" l="1"/>
  <c r="J2" i="2"/>
  <c r="K2" i="2" s="1"/>
  <c r="M31" i="2"/>
  <c r="N31" i="2" s="1"/>
  <c r="M30" i="2"/>
  <c r="N30" i="2" s="1"/>
  <c r="K33" i="2"/>
  <c r="C38" i="2" s="1"/>
  <c r="B38" i="3" s="1"/>
  <c r="K23" i="3" s="1"/>
  <c r="L25" i="3" s="1"/>
  <c r="M25" i="3" s="1"/>
  <c r="E33" i="2"/>
  <c r="C40" i="2" s="1"/>
  <c r="E18" i="3"/>
  <c r="F18" i="3" s="1"/>
  <c r="G18" i="3" s="1"/>
  <c r="E17" i="3"/>
  <c r="F17" i="3" s="1"/>
  <c r="G17" i="3" s="1"/>
  <c r="E16" i="3"/>
  <c r="F16" i="3" s="1"/>
  <c r="G16" i="3" s="1"/>
  <c r="D37" i="2"/>
  <c r="I9" i="1"/>
  <c r="K9" i="1"/>
  <c r="M9" i="1" s="1"/>
  <c r="P9" i="1" s="1"/>
  <c r="N33" i="2" l="1"/>
  <c r="C39" i="2" s="1"/>
  <c r="B39" i="3" s="1"/>
  <c r="F23" i="3" s="1"/>
  <c r="G23" i="3" s="1"/>
  <c r="H23" i="3" s="1"/>
  <c r="L23" i="3"/>
  <c r="M23" i="3" s="1"/>
  <c r="L24" i="3"/>
  <c r="M24" i="3" s="1"/>
  <c r="D38" i="2"/>
  <c r="D40" i="2"/>
  <c r="B40" i="3"/>
  <c r="B23" i="3" s="1"/>
  <c r="P23" i="3"/>
  <c r="H16" i="3"/>
  <c r="P24" i="3"/>
  <c r="H17" i="3"/>
  <c r="P25" i="3"/>
  <c r="Q25" i="3" s="1"/>
  <c r="H18" i="3"/>
  <c r="I10" i="1"/>
  <c r="K10" i="1"/>
  <c r="M10" i="1" s="1"/>
  <c r="P10" i="1" s="1"/>
  <c r="G25" i="3" l="1"/>
  <c r="H25" i="3" s="1"/>
  <c r="F30" i="3"/>
  <c r="Q23" i="3"/>
  <c r="F31" i="3"/>
  <c r="Q24" i="3"/>
  <c r="G24" i="3"/>
  <c r="H24" i="3" s="1"/>
  <c r="D39" i="2"/>
  <c r="C25" i="3"/>
  <c r="D25" i="3" s="1"/>
  <c r="E25" i="3" s="1"/>
  <c r="C23" i="3"/>
  <c r="D23" i="3" s="1"/>
  <c r="E23" i="3" s="1"/>
  <c r="I23" i="3" s="1"/>
  <c r="J23" i="3" s="1"/>
  <c r="C24" i="3"/>
  <c r="D24" i="3" s="1"/>
  <c r="E24" i="3" s="1"/>
  <c r="K18" i="3"/>
  <c r="J18" i="3"/>
  <c r="I18" i="3"/>
  <c r="K16" i="3"/>
  <c r="J17" i="3"/>
  <c r="I17" i="3"/>
  <c r="F32" i="3"/>
  <c r="K17" i="3"/>
  <c r="J16" i="3"/>
  <c r="P26" i="3"/>
  <c r="I16" i="3"/>
  <c r="K11" i="1"/>
  <c r="M11" i="1" s="1"/>
  <c r="P11" i="1" s="1"/>
  <c r="I11" i="1"/>
  <c r="I25" i="3" l="1"/>
  <c r="J25" i="3" s="1"/>
  <c r="N25" i="3" s="1"/>
  <c r="I24" i="3"/>
  <c r="J24" i="3" s="1"/>
  <c r="N24" i="3" s="1"/>
  <c r="B31" i="3"/>
  <c r="C31" i="3" s="1"/>
  <c r="H2" i="3"/>
  <c r="J19" i="3"/>
  <c r="B32" i="3"/>
  <c r="C32" i="3" s="1"/>
  <c r="B30" i="3"/>
  <c r="C30" i="3" s="1"/>
  <c r="K19" i="3"/>
  <c r="I19" i="3"/>
  <c r="F33" i="3"/>
  <c r="N23" i="3"/>
  <c r="I13" i="1"/>
  <c r="C13" i="1" s="1"/>
  <c r="K12" i="1"/>
  <c r="M12" i="1" s="1"/>
  <c r="P12" i="1" s="1"/>
  <c r="I12" i="1"/>
  <c r="C33" i="3" l="1"/>
  <c r="C36" i="3" s="1"/>
  <c r="D36" i="3" s="1"/>
  <c r="D8" i="3"/>
  <c r="B8" i="4" s="1"/>
  <c r="E8" i="3"/>
  <c r="C8" i="4" s="1"/>
  <c r="D9" i="3"/>
  <c r="B9" i="4" s="1"/>
  <c r="E7" i="3"/>
  <c r="C7" i="4" s="1"/>
  <c r="G30" i="3"/>
  <c r="H30" i="3" s="1"/>
  <c r="G31" i="3"/>
  <c r="H31" i="3" s="1"/>
  <c r="G32" i="3"/>
  <c r="H32" i="3" s="1"/>
  <c r="O24" i="3"/>
  <c r="O17" i="3" s="1"/>
  <c r="O23" i="3"/>
  <c r="O25" i="3"/>
  <c r="O18" i="3" s="1"/>
  <c r="C11" i="1"/>
  <c r="L13" i="1"/>
  <c r="N13" i="1" s="1"/>
  <c r="Q13" i="1" s="1"/>
  <c r="B36" i="4" l="1"/>
  <c r="H33" i="3"/>
  <c r="C37" i="3" s="1"/>
  <c r="I30" i="3"/>
  <c r="Q26" i="3"/>
  <c r="L30" i="3"/>
  <c r="L16" i="3"/>
  <c r="M16" i="3"/>
  <c r="N16" i="3"/>
  <c r="O16" i="3"/>
  <c r="O19" i="3" s="1"/>
  <c r="L18" i="3"/>
  <c r="L32" i="3"/>
  <c r="M18" i="3"/>
  <c r="N18" i="3"/>
  <c r="I32" i="3"/>
  <c r="L17" i="3"/>
  <c r="L31" i="3"/>
  <c r="M17" i="3"/>
  <c r="I31" i="3"/>
  <c r="N17" i="3"/>
  <c r="L12" i="1"/>
  <c r="N12" i="1" s="1"/>
  <c r="Q12" i="1" s="1"/>
  <c r="C10" i="1"/>
  <c r="L11" i="1"/>
  <c r="N11" i="1" s="1"/>
  <c r="Q11" i="1" s="1"/>
  <c r="D30" i="3" l="1"/>
  <c r="E30" i="3" s="1"/>
  <c r="I2" i="3"/>
  <c r="M19" i="3"/>
  <c r="B37" i="4"/>
  <c r="D16" i="4" s="1"/>
  <c r="D37" i="3"/>
  <c r="D32" i="3"/>
  <c r="E32" i="3" s="1"/>
  <c r="D31" i="3"/>
  <c r="E31" i="3" s="1"/>
  <c r="L33" i="3"/>
  <c r="M32" i="3" s="1"/>
  <c r="N32" i="3" s="1"/>
  <c r="N19" i="3"/>
  <c r="L19" i="3"/>
  <c r="I33" i="3"/>
  <c r="J31" i="3" s="1"/>
  <c r="K31" i="3" s="1"/>
  <c r="C9" i="1"/>
  <c r="L10" i="1"/>
  <c r="N10" i="1" s="1"/>
  <c r="Q10" i="1" s="1"/>
  <c r="D10" i="3" l="1"/>
  <c r="B10" i="4" s="1"/>
  <c r="E10" i="3"/>
  <c r="C10" i="4" s="1"/>
  <c r="E11" i="3"/>
  <c r="C11" i="4" s="1"/>
  <c r="J2" i="3"/>
  <c r="K2" i="3" s="1"/>
  <c r="E9" i="3"/>
  <c r="C9" i="4" s="1"/>
  <c r="J30" i="3"/>
  <c r="K30" i="3" s="1"/>
  <c r="E17" i="4"/>
  <c r="F17" i="4" s="1"/>
  <c r="G17" i="4" s="1"/>
  <c r="E16" i="4"/>
  <c r="F16" i="4" s="1"/>
  <c r="G16" i="4" s="1"/>
  <c r="E18" i="4"/>
  <c r="F18" i="4" s="1"/>
  <c r="G18" i="4" s="1"/>
  <c r="E33" i="3"/>
  <c r="C40" i="3" s="1"/>
  <c r="B40" i="4" s="1"/>
  <c r="B23" i="4" s="1"/>
  <c r="M30" i="3"/>
  <c r="N30" i="3" s="1"/>
  <c r="M31" i="3"/>
  <c r="N31" i="3" s="1"/>
  <c r="J32" i="3"/>
  <c r="K32" i="3" s="1"/>
  <c r="C8" i="1"/>
  <c r="L9" i="1"/>
  <c r="N9" i="1" s="1"/>
  <c r="Q9" i="1" s="1"/>
  <c r="K33" i="3" l="1"/>
  <c r="C38" i="3" s="1"/>
  <c r="D38" i="3" s="1"/>
  <c r="N33" i="3"/>
  <c r="C39" i="3" s="1"/>
  <c r="D39" i="3" s="1"/>
  <c r="H18" i="4"/>
  <c r="P25" i="4"/>
  <c r="H16" i="4"/>
  <c r="P23" i="4"/>
  <c r="P24" i="4"/>
  <c r="Q24" i="4" s="1"/>
  <c r="H17" i="4"/>
  <c r="D40" i="3"/>
  <c r="C25" i="4"/>
  <c r="D25" i="4" s="1"/>
  <c r="E25" i="4" s="1"/>
  <c r="C24" i="4"/>
  <c r="D24" i="4" s="1"/>
  <c r="E24" i="4" s="1"/>
  <c r="C23" i="4"/>
  <c r="D23" i="4" s="1"/>
  <c r="E23" i="4" s="1"/>
  <c r="C7" i="1"/>
  <c r="L8" i="1"/>
  <c r="N8" i="1" s="1"/>
  <c r="Q8" i="1" s="1"/>
  <c r="F32" i="4" l="1"/>
  <c r="Q25" i="4"/>
  <c r="J16" i="4"/>
  <c r="Q23" i="4"/>
  <c r="B39" i="4"/>
  <c r="F23" i="4" s="1"/>
  <c r="G23" i="4" s="1"/>
  <c r="H23" i="4" s="1"/>
  <c r="I23" i="4" s="1"/>
  <c r="B38" i="4"/>
  <c r="K23" i="4" s="1"/>
  <c r="L25" i="4" s="1"/>
  <c r="M25" i="4" s="1"/>
  <c r="I17" i="4"/>
  <c r="J17" i="4"/>
  <c r="J18" i="4"/>
  <c r="I18" i="4"/>
  <c r="F31" i="4"/>
  <c r="F30" i="4"/>
  <c r="I16" i="4"/>
  <c r="P26" i="4"/>
  <c r="K18" i="4"/>
  <c r="K17" i="4"/>
  <c r="K16" i="4"/>
  <c r="C6" i="1"/>
  <c r="L7" i="1"/>
  <c r="N7" i="1" s="1"/>
  <c r="Q7" i="1" s="1"/>
  <c r="G24" i="4" l="1"/>
  <c r="H24" i="4" s="1"/>
  <c r="I24" i="4" s="1"/>
  <c r="G25" i="4"/>
  <c r="H25" i="4" s="1"/>
  <c r="I25" i="4" s="1"/>
  <c r="B32" i="4"/>
  <c r="C32" i="4" s="1"/>
  <c r="H2" i="4"/>
  <c r="E7" i="4" s="1"/>
  <c r="C7" i="5" s="1"/>
  <c r="L23" i="4"/>
  <c r="M23" i="4" s="1"/>
  <c r="L24" i="4"/>
  <c r="M24" i="4" s="1"/>
  <c r="K19" i="4"/>
  <c r="J19" i="4"/>
  <c r="B30" i="4"/>
  <c r="C30" i="4" s="1"/>
  <c r="I19" i="4"/>
  <c r="B31" i="4"/>
  <c r="C31" i="4" s="1"/>
  <c r="F33" i="4"/>
  <c r="J24" i="4"/>
  <c r="J23" i="4"/>
  <c r="J25" i="4"/>
  <c r="N25" i="4" s="1"/>
  <c r="C5" i="1"/>
  <c r="L6" i="1"/>
  <c r="N6" i="1" s="1"/>
  <c r="Q6" i="1" s="1"/>
  <c r="D9" i="4" l="1"/>
  <c r="B9" i="5" s="1"/>
  <c r="D8" i="4"/>
  <c r="B8" i="5" s="1"/>
  <c r="E8" i="4"/>
  <c r="C8" i="5" s="1"/>
  <c r="N23" i="4"/>
  <c r="O23" i="4" s="1"/>
  <c r="O16" i="4" s="1"/>
  <c r="N24" i="4"/>
  <c r="O24" i="4" s="1"/>
  <c r="O17" i="4" s="1"/>
  <c r="C33" i="4"/>
  <c r="C36" i="4" s="1"/>
  <c r="D36" i="4" s="1"/>
  <c r="G30" i="4"/>
  <c r="H30" i="4" s="1"/>
  <c r="G32" i="4"/>
  <c r="H32" i="4" s="1"/>
  <c r="G31" i="4"/>
  <c r="H31" i="4" s="1"/>
  <c r="O25" i="4"/>
  <c r="O18" i="4" s="1"/>
  <c r="C4" i="1"/>
  <c r="L5" i="1"/>
  <c r="N5" i="1" s="1"/>
  <c r="Q5" i="1" s="1"/>
  <c r="B36" i="5" l="1"/>
  <c r="H33" i="4"/>
  <c r="C37" i="4" s="1"/>
  <c r="B37" i="5" s="1"/>
  <c r="D16" i="5" s="1"/>
  <c r="O19" i="4"/>
  <c r="I31" i="4"/>
  <c r="N17" i="4"/>
  <c r="Q26" i="4"/>
  <c r="L16" i="4"/>
  <c r="L30" i="4"/>
  <c r="M16" i="4"/>
  <c r="N16" i="4"/>
  <c r="L32" i="4"/>
  <c r="L18" i="4"/>
  <c r="M18" i="4"/>
  <c r="I32" i="4"/>
  <c r="I30" i="4"/>
  <c r="N18" i="4"/>
  <c r="L17" i="4"/>
  <c r="L31" i="4"/>
  <c r="M17" i="4"/>
  <c r="C3" i="1"/>
  <c r="L4" i="1"/>
  <c r="N4" i="1" s="1"/>
  <c r="Q4" i="1" s="1"/>
  <c r="D31" i="4" l="1"/>
  <c r="E31" i="4" s="1"/>
  <c r="I2" i="4"/>
  <c r="D37" i="4"/>
  <c r="E16" i="5"/>
  <c r="F16" i="5" s="1"/>
  <c r="G16" i="5" s="1"/>
  <c r="E17" i="5"/>
  <c r="F17" i="5" s="1"/>
  <c r="G17" i="5" s="1"/>
  <c r="E18" i="5"/>
  <c r="F18" i="5" s="1"/>
  <c r="G18" i="5" s="1"/>
  <c r="D32" i="4"/>
  <c r="E32" i="4" s="1"/>
  <c r="L19" i="4"/>
  <c r="D30" i="4"/>
  <c r="E30" i="4" s="1"/>
  <c r="N19" i="4"/>
  <c r="I33" i="4"/>
  <c r="J31" i="4" s="1"/>
  <c r="K31" i="4" s="1"/>
  <c r="L33" i="4"/>
  <c r="M31" i="4" s="1"/>
  <c r="N31" i="4" s="1"/>
  <c r="M19" i="4"/>
  <c r="L3" i="1"/>
  <c r="N3" i="1" s="1"/>
  <c r="Q3" i="1" s="1"/>
  <c r="E9" i="4" l="1"/>
  <c r="C9" i="5" s="1"/>
  <c r="J2" i="4"/>
  <c r="K2" i="4" s="1"/>
  <c r="E11" i="4"/>
  <c r="C11" i="5" s="1"/>
  <c r="D10" i="4"/>
  <c r="B10" i="5" s="1"/>
  <c r="E10" i="4"/>
  <c r="C10" i="5" s="1"/>
  <c r="H18" i="5"/>
  <c r="P25" i="5"/>
  <c r="H17" i="5"/>
  <c r="P24" i="5"/>
  <c r="E33" i="4"/>
  <c r="C40" i="4" s="1"/>
  <c r="D40" i="4" s="1"/>
  <c r="H16" i="5"/>
  <c r="P23" i="5"/>
  <c r="M30" i="4"/>
  <c r="N30" i="4" s="1"/>
  <c r="J32" i="4"/>
  <c r="K32" i="4" s="1"/>
  <c r="J30" i="4"/>
  <c r="K30" i="4" s="1"/>
  <c r="M32" i="4"/>
  <c r="N32" i="4" s="1"/>
  <c r="L2" i="1"/>
  <c r="N2" i="1" s="1"/>
  <c r="Q2" i="1" s="1"/>
  <c r="J16" i="5" l="1"/>
  <c r="Q23" i="5"/>
  <c r="J18" i="5"/>
  <c r="Q25" i="5"/>
  <c r="J17" i="5"/>
  <c r="Q24" i="5"/>
  <c r="F32" i="5"/>
  <c r="F31" i="5"/>
  <c r="K17" i="5"/>
  <c r="K18" i="5"/>
  <c r="B40" i="5"/>
  <c r="B23" i="5" s="1"/>
  <c r="C25" i="5" s="1"/>
  <c r="D25" i="5" s="1"/>
  <c r="E25" i="5" s="1"/>
  <c r="F30" i="5"/>
  <c r="I16" i="5"/>
  <c r="P26" i="5"/>
  <c r="K16" i="5"/>
  <c r="I17" i="5"/>
  <c r="I18" i="5"/>
  <c r="N33" i="4"/>
  <c r="C39" i="4" s="1"/>
  <c r="D39" i="4" s="1"/>
  <c r="K33" i="4"/>
  <c r="C38" i="4" s="1"/>
  <c r="J19" i="5" l="1"/>
  <c r="E8" i="5" s="1"/>
  <c r="C8" i="6" s="1"/>
  <c r="C24" i="5"/>
  <c r="D24" i="5" s="1"/>
  <c r="E24" i="5" s="1"/>
  <c r="B30" i="5"/>
  <c r="C30" i="5" s="1"/>
  <c r="H2" i="5"/>
  <c r="K19" i="5"/>
  <c r="B31" i="5"/>
  <c r="C31" i="5" s="1"/>
  <c r="B32" i="5"/>
  <c r="C32" i="5" s="1"/>
  <c r="B39" i="5"/>
  <c r="F23" i="5" s="1"/>
  <c r="G24" i="5" s="1"/>
  <c r="H24" i="5" s="1"/>
  <c r="C23" i="5"/>
  <c r="D23" i="5" s="1"/>
  <c r="E23" i="5" s="1"/>
  <c r="I19" i="5"/>
  <c r="F33" i="5"/>
  <c r="G30" i="5" s="1"/>
  <c r="H30" i="5" s="1"/>
  <c r="D38" i="4"/>
  <c r="B38" i="5"/>
  <c r="K23" i="5" s="1"/>
  <c r="I24" i="5" l="1"/>
  <c r="D8" i="5"/>
  <c r="B8" i="6" s="1"/>
  <c r="D9" i="5"/>
  <c r="B9" i="6" s="1"/>
  <c r="E7" i="5"/>
  <c r="C7" i="6" s="1"/>
  <c r="C33" i="5"/>
  <c r="C36" i="5" s="1"/>
  <c r="B36" i="6" s="1"/>
  <c r="G25" i="5"/>
  <c r="H25" i="5" s="1"/>
  <c r="I25" i="5" s="1"/>
  <c r="J25" i="5" s="1"/>
  <c r="G23" i="5"/>
  <c r="H23" i="5" s="1"/>
  <c r="I23" i="5" s="1"/>
  <c r="J23" i="5" s="1"/>
  <c r="G31" i="5"/>
  <c r="H31" i="5" s="1"/>
  <c r="G32" i="5"/>
  <c r="H32" i="5" s="1"/>
  <c r="L23" i="5"/>
  <c r="M23" i="5" s="1"/>
  <c r="L24" i="5"/>
  <c r="M24" i="5" s="1"/>
  <c r="L25" i="5"/>
  <c r="M25" i="5" s="1"/>
  <c r="J24" i="5"/>
  <c r="H33" i="5" l="1"/>
  <c r="C37" i="5" s="1"/>
  <c r="B37" i="6" s="1"/>
  <c r="D16" i="6" s="1"/>
  <c r="D36" i="5"/>
  <c r="N23" i="5"/>
  <c r="O23" i="5" s="1"/>
  <c r="N24" i="5"/>
  <c r="O24" i="5" s="1"/>
  <c r="L17" i="5" s="1"/>
  <c r="N25" i="5"/>
  <c r="D37" i="5" l="1"/>
  <c r="E18" i="6"/>
  <c r="F18" i="6" s="1"/>
  <c r="G18" i="6" s="1"/>
  <c r="E17" i="6"/>
  <c r="F17" i="6" s="1"/>
  <c r="G17" i="6" s="1"/>
  <c r="E16" i="6"/>
  <c r="F16" i="6" s="1"/>
  <c r="G16" i="6" s="1"/>
  <c r="O16" i="5"/>
  <c r="N17" i="5"/>
  <c r="O17" i="5"/>
  <c r="I31" i="5"/>
  <c r="L31" i="5"/>
  <c r="M17" i="5"/>
  <c r="O25" i="5"/>
  <c r="Q26" i="5" s="1"/>
  <c r="L16" i="5"/>
  <c r="L30" i="5"/>
  <c r="M16" i="5"/>
  <c r="I30" i="5"/>
  <c r="N16" i="5"/>
  <c r="D30" i="5" l="1"/>
  <c r="E30" i="5" s="1"/>
  <c r="I2" i="5"/>
  <c r="O18" i="5"/>
  <c r="O19" i="5" s="1"/>
  <c r="H16" i="6"/>
  <c r="P23" i="6"/>
  <c r="P24" i="6"/>
  <c r="H17" i="6"/>
  <c r="H18" i="6"/>
  <c r="P25" i="6"/>
  <c r="D32" i="5"/>
  <c r="E32" i="5" s="1"/>
  <c r="D31" i="5"/>
  <c r="E31" i="5" s="1"/>
  <c r="L18" i="5"/>
  <c r="L19" i="5" s="1"/>
  <c r="L32" i="5"/>
  <c r="L33" i="5" s="1"/>
  <c r="M18" i="5"/>
  <c r="M19" i="5" s="1"/>
  <c r="N18" i="5"/>
  <c r="N19" i="5" s="1"/>
  <c r="I32" i="5"/>
  <c r="I33" i="5" s="1"/>
  <c r="J17" i="6" l="1"/>
  <c r="Q24" i="6"/>
  <c r="F32" i="6"/>
  <c r="Q25" i="6"/>
  <c r="F30" i="6"/>
  <c r="Q23" i="6"/>
  <c r="E10" i="5"/>
  <c r="C10" i="6" s="1"/>
  <c r="E9" i="5"/>
  <c r="C9" i="6" s="1"/>
  <c r="D10" i="5"/>
  <c r="B10" i="6" s="1"/>
  <c r="E11" i="5"/>
  <c r="C11" i="6" s="1"/>
  <c r="J2" i="5"/>
  <c r="K2" i="5" s="1"/>
  <c r="J16" i="6"/>
  <c r="K18" i="6"/>
  <c r="K17" i="6"/>
  <c r="K16" i="6"/>
  <c r="I16" i="6"/>
  <c r="P26" i="6"/>
  <c r="J18" i="6"/>
  <c r="I18" i="6"/>
  <c r="F31" i="6"/>
  <c r="I17" i="6"/>
  <c r="M32" i="5"/>
  <c r="N32" i="5" s="1"/>
  <c r="M31" i="5"/>
  <c r="N31" i="5" s="1"/>
  <c r="M30" i="5"/>
  <c r="N30" i="5" s="1"/>
  <c r="J32" i="5"/>
  <c r="K32" i="5" s="1"/>
  <c r="J31" i="5"/>
  <c r="K31" i="5" s="1"/>
  <c r="J30" i="5"/>
  <c r="K30" i="5" s="1"/>
  <c r="E33" i="5"/>
  <c r="C40" i="5" s="1"/>
  <c r="Q26" i="6" l="1"/>
  <c r="J19" i="6"/>
  <c r="E8" i="6" s="1"/>
  <c r="C8" i="7" s="1"/>
  <c r="B30" i="6"/>
  <c r="C30" i="6" s="1"/>
  <c r="H2" i="6"/>
  <c r="B32" i="6"/>
  <c r="C32" i="6" s="1"/>
  <c r="I19" i="6"/>
  <c r="F33" i="6"/>
  <c r="G31" i="6" s="1"/>
  <c r="H31" i="6" s="1"/>
  <c r="B31" i="6"/>
  <c r="C31" i="6" s="1"/>
  <c r="K19" i="6"/>
  <c r="N33" i="5"/>
  <c r="C39" i="5" s="1"/>
  <c r="B39" i="6" s="1"/>
  <c r="F23" i="6" s="1"/>
  <c r="D40" i="5"/>
  <c r="B40" i="6"/>
  <c r="B23" i="6" s="1"/>
  <c r="K33" i="5"/>
  <c r="C38" i="5" s="1"/>
  <c r="D8" i="6" l="1"/>
  <c r="B8" i="7" s="1"/>
  <c r="D9" i="6"/>
  <c r="B9" i="7" s="1"/>
  <c r="E7" i="6"/>
  <c r="C7" i="7" s="1"/>
  <c r="G30" i="6"/>
  <c r="H30" i="6" s="1"/>
  <c r="G32" i="6"/>
  <c r="H32" i="6" s="1"/>
  <c r="C33" i="6"/>
  <c r="C36" i="6" s="1"/>
  <c r="D39" i="5"/>
  <c r="C25" i="6"/>
  <c r="D25" i="6" s="1"/>
  <c r="E25" i="6" s="1"/>
  <c r="C24" i="6"/>
  <c r="D24" i="6" s="1"/>
  <c r="E24" i="6" s="1"/>
  <c r="C23" i="6"/>
  <c r="D23" i="6" s="1"/>
  <c r="E23" i="6" s="1"/>
  <c r="G24" i="6"/>
  <c r="H24" i="6" s="1"/>
  <c r="G25" i="6"/>
  <c r="H25" i="6" s="1"/>
  <c r="G23" i="6"/>
  <c r="H23" i="6" s="1"/>
  <c r="D38" i="5"/>
  <c r="B38" i="6"/>
  <c r="K23" i="6" s="1"/>
  <c r="B36" i="7" l="1"/>
  <c r="D36" i="6"/>
  <c r="H33" i="6"/>
  <c r="C37" i="6" s="1"/>
  <c r="I25" i="6"/>
  <c r="J25" i="6" s="1"/>
  <c r="I24" i="6"/>
  <c r="J24" i="6" s="1"/>
  <c r="L24" i="6"/>
  <c r="M24" i="6" s="1"/>
  <c r="L23" i="6"/>
  <c r="M23" i="6" s="1"/>
  <c r="L25" i="6"/>
  <c r="M25" i="6" s="1"/>
  <c r="I23" i="6"/>
  <c r="D37" i="6" l="1"/>
  <c r="B37" i="7"/>
  <c r="D16" i="7" s="1"/>
  <c r="N25" i="6"/>
  <c r="O25" i="6" s="1"/>
  <c r="O18" i="6" s="1"/>
  <c r="N24" i="6"/>
  <c r="O24" i="6" s="1"/>
  <c r="I31" i="6" s="1"/>
  <c r="J23" i="6"/>
  <c r="N23" i="6" s="1"/>
  <c r="E17" i="7" l="1"/>
  <c r="F17" i="7" s="1"/>
  <c r="G17" i="7" s="1"/>
  <c r="E16" i="7"/>
  <c r="F16" i="7" s="1"/>
  <c r="G16" i="7" s="1"/>
  <c r="E18" i="7"/>
  <c r="F18" i="7" s="1"/>
  <c r="G18" i="7" s="1"/>
  <c r="N18" i="6"/>
  <c r="I32" i="6"/>
  <c r="L31" i="6"/>
  <c r="L17" i="6"/>
  <c r="M17" i="6"/>
  <c r="N17" i="6"/>
  <c r="O23" i="6"/>
  <c r="I30" i="6" s="1"/>
  <c r="O17" i="6"/>
  <c r="L18" i="6"/>
  <c r="L32" i="6"/>
  <c r="M18" i="6"/>
  <c r="H17" i="7" l="1"/>
  <c r="P24" i="7"/>
  <c r="Q24" i="7" s="1"/>
  <c r="F31" i="7"/>
  <c r="H18" i="7"/>
  <c r="P25" i="7"/>
  <c r="P23" i="7"/>
  <c r="Q23" i="7" s="1"/>
  <c r="H16" i="7"/>
  <c r="K16" i="7" s="1"/>
  <c r="O16" i="6"/>
  <c r="O19" i="6" s="1"/>
  <c r="N16" i="6"/>
  <c r="N19" i="6" s="1"/>
  <c r="I33" i="6"/>
  <c r="J30" i="6" s="1"/>
  <c r="K30" i="6" s="1"/>
  <c r="I2" i="6"/>
  <c r="L16" i="6"/>
  <c r="L19" i="6" s="1"/>
  <c r="L30" i="6"/>
  <c r="M16" i="6"/>
  <c r="M19" i="6" s="1"/>
  <c r="F32" i="7" l="1"/>
  <c r="Q25" i="7"/>
  <c r="E9" i="6"/>
  <c r="C9" i="7" s="1"/>
  <c r="E10" i="6"/>
  <c r="C10" i="7" s="1"/>
  <c r="E11" i="6"/>
  <c r="C11" i="7" s="1"/>
  <c r="J2" i="6"/>
  <c r="K2" i="6" s="1"/>
  <c r="D10" i="6"/>
  <c r="B10" i="7" s="1"/>
  <c r="K17" i="7"/>
  <c r="K18" i="7"/>
  <c r="P26" i="7"/>
  <c r="I16" i="7"/>
  <c r="F30" i="7"/>
  <c r="J17" i="7"/>
  <c r="I17" i="7"/>
  <c r="J16" i="7"/>
  <c r="J18" i="7"/>
  <c r="I18" i="7"/>
  <c r="D31" i="6"/>
  <c r="E31" i="6" s="1"/>
  <c r="D32" i="6"/>
  <c r="E32" i="6" s="1"/>
  <c r="L33" i="6"/>
  <c r="J31" i="6"/>
  <c r="K31" i="6" s="1"/>
  <c r="J32" i="6"/>
  <c r="K32" i="6" s="1"/>
  <c r="D30" i="6"/>
  <c r="E30" i="6" s="1"/>
  <c r="F33" i="7" l="1"/>
  <c r="G30" i="7" s="1"/>
  <c r="H30" i="7" s="1"/>
  <c r="B31" i="7"/>
  <c r="C31" i="7" s="1"/>
  <c r="H2" i="7"/>
  <c r="E7" i="7" s="1"/>
  <c r="C7" i="8" s="1"/>
  <c r="B30" i="7"/>
  <c r="C30" i="7" s="1"/>
  <c r="K19" i="7"/>
  <c r="B32" i="7"/>
  <c r="C32" i="7" s="1"/>
  <c r="J19" i="7"/>
  <c r="I19" i="7"/>
  <c r="E33" i="6"/>
  <c r="C40" i="6" s="1"/>
  <c r="D40" i="6" s="1"/>
  <c r="K33" i="6"/>
  <c r="C38" i="6" s="1"/>
  <c r="D38" i="6" s="1"/>
  <c r="M31" i="6"/>
  <c r="N31" i="6" s="1"/>
  <c r="M32" i="6"/>
  <c r="N32" i="6" s="1"/>
  <c r="M30" i="6"/>
  <c r="N30" i="6" s="1"/>
  <c r="G32" i="7" l="1"/>
  <c r="H32" i="7" s="1"/>
  <c r="G31" i="7"/>
  <c r="H31" i="7" s="1"/>
  <c r="E8" i="7"/>
  <c r="C8" i="8" s="1"/>
  <c r="D8" i="7"/>
  <c r="B8" i="8" s="1"/>
  <c r="D9" i="7"/>
  <c r="B9" i="8" s="1"/>
  <c r="C33" i="7"/>
  <c r="C36" i="7" s="1"/>
  <c r="B36" i="8" s="1"/>
  <c r="B38" i="7"/>
  <c r="K23" i="7" s="1"/>
  <c r="L24" i="7" s="1"/>
  <c r="M24" i="7" s="1"/>
  <c r="B40" i="7"/>
  <c r="B23" i="7" s="1"/>
  <c r="C25" i="7" s="1"/>
  <c r="D25" i="7" s="1"/>
  <c r="E25" i="7" s="1"/>
  <c r="N33" i="6"/>
  <c r="C39" i="6" s="1"/>
  <c r="H33" i="7" l="1"/>
  <c r="C37" i="7" s="1"/>
  <c r="B37" i="8" s="1"/>
  <c r="D16" i="8" s="1"/>
  <c r="E16" i="8" s="1"/>
  <c r="F16" i="8" s="1"/>
  <c r="G16" i="8" s="1"/>
  <c r="D37" i="7"/>
  <c r="D36" i="7"/>
  <c r="L25" i="7"/>
  <c r="M25" i="7" s="1"/>
  <c r="L23" i="7"/>
  <c r="M23" i="7" s="1"/>
  <c r="E17" i="8"/>
  <c r="F17" i="8" s="1"/>
  <c r="G17" i="8" s="1"/>
  <c r="E18" i="8"/>
  <c r="F18" i="8" s="1"/>
  <c r="G18" i="8" s="1"/>
  <c r="C23" i="7"/>
  <c r="D23" i="7" s="1"/>
  <c r="E23" i="7" s="1"/>
  <c r="C24" i="7"/>
  <c r="D24" i="7" s="1"/>
  <c r="E24" i="7" s="1"/>
  <c r="D39" i="6"/>
  <c r="B39" i="7"/>
  <c r="F23" i="7" s="1"/>
  <c r="H18" i="8" l="1"/>
  <c r="P25" i="8"/>
  <c r="Q25" i="8" s="1"/>
  <c r="F32" i="8"/>
  <c r="P23" i="8"/>
  <c r="Q23" i="8" s="1"/>
  <c r="H16" i="8"/>
  <c r="H17" i="8"/>
  <c r="P24" i="8"/>
  <c r="G23" i="7"/>
  <c r="H23" i="7" s="1"/>
  <c r="I23" i="7" s="1"/>
  <c r="G24" i="7"/>
  <c r="H24" i="7" s="1"/>
  <c r="I24" i="7" s="1"/>
  <c r="G25" i="7"/>
  <c r="H25" i="7" s="1"/>
  <c r="I25" i="7" s="1"/>
  <c r="J17" i="8" l="1"/>
  <c r="Q24" i="8"/>
  <c r="K16" i="8"/>
  <c r="K18" i="8"/>
  <c r="F31" i="8"/>
  <c r="I17" i="8"/>
  <c r="F30" i="8"/>
  <c r="P26" i="8"/>
  <c r="I16" i="8"/>
  <c r="K17" i="8"/>
  <c r="J16" i="8"/>
  <c r="J18" i="8"/>
  <c r="I18" i="8"/>
  <c r="J25" i="7"/>
  <c r="J24" i="7"/>
  <c r="J23" i="7"/>
  <c r="B30" i="8" l="1"/>
  <c r="C30" i="8" s="1"/>
  <c r="H2" i="8"/>
  <c r="B31" i="8"/>
  <c r="C31" i="8" s="1"/>
  <c r="K19" i="8"/>
  <c r="F33" i="8"/>
  <c r="G30" i="8" s="1"/>
  <c r="H30" i="8" s="1"/>
  <c r="B32" i="8"/>
  <c r="C32" i="8" s="1"/>
  <c r="J19" i="8"/>
  <c r="I19" i="8"/>
  <c r="G32" i="8"/>
  <c r="H32" i="8" s="1"/>
  <c r="N24" i="7"/>
  <c r="N23" i="7"/>
  <c r="N25" i="7"/>
  <c r="D8" i="8" l="1"/>
  <c r="B8" i="9" s="1"/>
  <c r="D9" i="8"/>
  <c r="B9" i="9" s="1"/>
  <c r="E8" i="8"/>
  <c r="C8" i="9" s="1"/>
  <c r="E7" i="8"/>
  <c r="C7" i="9" s="1"/>
  <c r="C33" i="8"/>
  <c r="C36" i="8" s="1"/>
  <c r="B36" i="9" s="1"/>
  <c r="G31" i="8"/>
  <c r="H31" i="8" s="1"/>
  <c r="H33" i="8" s="1"/>
  <c r="C37" i="8" s="1"/>
  <c r="B37" i="9" s="1"/>
  <c r="D16" i="9" s="1"/>
  <c r="O25" i="7"/>
  <c r="O18" i="7" s="1"/>
  <c r="O24" i="7"/>
  <c r="O23" i="7"/>
  <c r="O16" i="7" s="1"/>
  <c r="D37" i="8" l="1"/>
  <c r="D36" i="8"/>
  <c r="E16" i="9"/>
  <c r="F16" i="9" s="1"/>
  <c r="G16" i="9" s="1"/>
  <c r="E17" i="9"/>
  <c r="F17" i="9" s="1"/>
  <c r="G17" i="9" s="1"/>
  <c r="E18" i="9"/>
  <c r="F18" i="9" s="1"/>
  <c r="G18" i="9" s="1"/>
  <c r="L31" i="7"/>
  <c r="L17" i="7"/>
  <c r="M17" i="7"/>
  <c r="N17" i="7"/>
  <c r="I31" i="7"/>
  <c r="O17" i="7"/>
  <c r="O19" i="7" s="1"/>
  <c r="Q26" i="7"/>
  <c r="L30" i="7"/>
  <c r="L16" i="7"/>
  <c r="M16" i="7"/>
  <c r="N16" i="7"/>
  <c r="I30" i="7"/>
  <c r="I32" i="7"/>
  <c r="L18" i="7"/>
  <c r="L32" i="7"/>
  <c r="M18" i="7"/>
  <c r="N18" i="7"/>
  <c r="D31" i="7" l="1"/>
  <c r="E31" i="7" s="1"/>
  <c r="I2" i="7"/>
  <c r="P25" i="9"/>
  <c r="H18" i="9"/>
  <c r="H17" i="9"/>
  <c r="P24" i="9"/>
  <c r="P23" i="9"/>
  <c r="H16" i="9"/>
  <c r="L19" i="7"/>
  <c r="N19" i="7"/>
  <c r="I33" i="7"/>
  <c r="J30" i="7" s="1"/>
  <c r="K30" i="7" s="1"/>
  <c r="L33" i="7"/>
  <c r="M32" i="7" s="1"/>
  <c r="N32" i="7" s="1"/>
  <c r="D32" i="7"/>
  <c r="E32" i="7" s="1"/>
  <c r="M19" i="7"/>
  <c r="D30" i="7"/>
  <c r="E30" i="7" s="1"/>
  <c r="J16" i="9" l="1"/>
  <c r="Q23" i="9"/>
  <c r="J18" i="9"/>
  <c r="Q25" i="9"/>
  <c r="I17" i="9"/>
  <c r="Q24" i="9"/>
  <c r="E10" i="7"/>
  <c r="C10" i="8" s="1"/>
  <c r="D10" i="7"/>
  <c r="B10" i="8" s="1"/>
  <c r="E9" i="7"/>
  <c r="C9" i="8" s="1"/>
  <c r="J2" i="7"/>
  <c r="K2" i="7" s="1"/>
  <c r="E11" i="7"/>
  <c r="C11" i="8" s="1"/>
  <c r="K16" i="9"/>
  <c r="J17" i="9"/>
  <c r="F31" i="9"/>
  <c r="K18" i="9"/>
  <c r="F32" i="9"/>
  <c r="I18" i="9"/>
  <c r="F30" i="9"/>
  <c r="P26" i="9"/>
  <c r="I16" i="9"/>
  <c r="K17" i="9"/>
  <c r="J31" i="7"/>
  <c r="K31" i="7" s="1"/>
  <c r="E33" i="7"/>
  <c r="C40" i="7" s="1"/>
  <c r="B40" i="8" s="1"/>
  <c r="B23" i="8" s="1"/>
  <c r="M30" i="7"/>
  <c r="N30" i="7" s="1"/>
  <c r="J32" i="7"/>
  <c r="K32" i="7" s="1"/>
  <c r="M31" i="7"/>
  <c r="N31" i="7" s="1"/>
  <c r="J19" i="9" l="1"/>
  <c r="E8" i="9" s="1"/>
  <c r="C8" i="10" s="1"/>
  <c r="B31" i="9"/>
  <c r="C31" i="9" s="1"/>
  <c r="H2" i="9"/>
  <c r="E7" i="9" s="1"/>
  <c r="C7" i="10" s="1"/>
  <c r="K19" i="9"/>
  <c r="I19" i="9"/>
  <c r="F33" i="9"/>
  <c r="B30" i="9"/>
  <c r="C30" i="9" s="1"/>
  <c r="B32" i="9"/>
  <c r="C32" i="9" s="1"/>
  <c r="N33" i="7"/>
  <c r="C39" i="7" s="1"/>
  <c r="B39" i="8" s="1"/>
  <c r="F23" i="8" s="1"/>
  <c r="D40" i="7"/>
  <c r="K33" i="7"/>
  <c r="C38" i="7" s="1"/>
  <c r="D38" i="7" s="1"/>
  <c r="C23" i="8"/>
  <c r="D23" i="8" s="1"/>
  <c r="E23" i="8" s="1"/>
  <c r="C25" i="8"/>
  <c r="D25" i="8" s="1"/>
  <c r="E25" i="8" s="1"/>
  <c r="C24" i="8"/>
  <c r="D24" i="8" s="1"/>
  <c r="E24" i="8" s="1"/>
  <c r="D8" i="9" l="1"/>
  <c r="B8" i="10" s="1"/>
  <c r="D9" i="9"/>
  <c r="B9" i="10" s="1"/>
  <c r="C33" i="9"/>
  <c r="C36" i="9" s="1"/>
  <c r="D36" i="9" s="1"/>
  <c r="D39" i="7"/>
  <c r="G30" i="9"/>
  <c r="H30" i="9" s="1"/>
  <c r="G31" i="9"/>
  <c r="H31" i="9" s="1"/>
  <c r="G32" i="9"/>
  <c r="H32" i="9" s="1"/>
  <c r="B38" i="8"/>
  <c r="K23" i="8" s="1"/>
  <c r="L24" i="8" s="1"/>
  <c r="M24" i="8" s="1"/>
  <c r="G24" i="8"/>
  <c r="H24" i="8" s="1"/>
  <c r="I24" i="8" s="1"/>
  <c r="G25" i="8"/>
  <c r="H25" i="8" s="1"/>
  <c r="I25" i="8" s="1"/>
  <c r="G23" i="8"/>
  <c r="H23" i="8" s="1"/>
  <c r="I23" i="8" s="1"/>
  <c r="B36" i="10" l="1"/>
  <c r="H33" i="9"/>
  <c r="C37" i="9" s="1"/>
  <c r="D37" i="9" s="1"/>
  <c r="L25" i="8"/>
  <c r="M25" i="8" s="1"/>
  <c r="L23" i="8"/>
  <c r="M23" i="8" s="1"/>
  <c r="J23" i="8"/>
  <c r="J25" i="8"/>
  <c r="J24" i="8"/>
  <c r="B37" i="10" l="1"/>
  <c r="D16" i="10" s="1"/>
  <c r="E18" i="10" s="1"/>
  <c r="F18" i="10" s="1"/>
  <c r="G18" i="10" s="1"/>
  <c r="N23" i="8"/>
  <c r="O23" i="8" s="1"/>
  <c r="N25" i="8"/>
  <c r="O25" i="8" s="1"/>
  <c r="N24" i="8"/>
  <c r="E17" i="10" l="1"/>
  <c r="F17" i="10" s="1"/>
  <c r="G17" i="10" s="1"/>
  <c r="H17" i="10" s="1"/>
  <c r="E16" i="10"/>
  <c r="F16" i="10" s="1"/>
  <c r="G16" i="10" s="1"/>
  <c r="H16" i="10" s="1"/>
  <c r="H18" i="10"/>
  <c r="P25" i="10"/>
  <c r="L16" i="8"/>
  <c r="L30" i="8"/>
  <c r="M16" i="8"/>
  <c r="I30" i="8"/>
  <c r="N16" i="8"/>
  <c r="O18" i="8"/>
  <c r="L18" i="8"/>
  <c r="L32" i="8"/>
  <c r="M18" i="8"/>
  <c r="I32" i="8"/>
  <c r="O24" i="8"/>
  <c r="O17" i="8" s="1"/>
  <c r="O16" i="8"/>
  <c r="N18" i="8"/>
  <c r="J18" i="10" l="1"/>
  <c r="Q25" i="10"/>
  <c r="P23" i="10"/>
  <c r="F30" i="10" s="1"/>
  <c r="P24" i="10"/>
  <c r="K18" i="10"/>
  <c r="F32" i="10"/>
  <c r="I18" i="10"/>
  <c r="O19" i="8"/>
  <c r="N17" i="8"/>
  <c r="N19" i="8" s="1"/>
  <c r="L17" i="8"/>
  <c r="L19" i="8" s="1"/>
  <c r="L31" i="8"/>
  <c r="M17" i="8"/>
  <c r="M19" i="8" s="1"/>
  <c r="I31" i="8"/>
  <c r="I33" i="8" s="1"/>
  <c r="Q26" i="8"/>
  <c r="I2" i="8" s="1"/>
  <c r="I17" i="10" l="1"/>
  <c r="Q24" i="10"/>
  <c r="J17" i="10"/>
  <c r="I16" i="10"/>
  <c r="Q23" i="10"/>
  <c r="F31" i="10"/>
  <c r="F33" i="10" s="1"/>
  <c r="G31" i="10" s="1"/>
  <c r="K17" i="10"/>
  <c r="E11" i="8"/>
  <c r="C11" i="9" s="1"/>
  <c r="J2" i="8"/>
  <c r="K2" i="8" s="1"/>
  <c r="E10" i="8"/>
  <c r="C10" i="9" s="1"/>
  <c r="E9" i="8"/>
  <c r="C9" i="9" s="1"/>
  <c r="D10" i="8"/>
  <c r="B10" i="9" s="1"/>
  <c r="K16" i="10"/>
  <c r="P26" i="10"/>
  <c r="B31" i="10" s="1"/>
  <c r="J16" i="10"/>
  <c r="J19" i="10" s="1"/>
  <c r="E8" i="10" s="1"/>
  <c r="J31" i="8"/>
  <c r="K31" i="8" s="1"/>
  <c r="J32" i="8"/>
  <c r="K32" i="8" s="1"/>
  <c r="J30" i="8"/>
  <c r="K30" i="8" s="1"/>
  <c r="D32" i="8"/>
  <c r="E32" i="8" s="1"/>
  <c r="D30" i="8"/>
  <c r="E30" i="8" s="1"/>
  <c r="D31" i="8"/>
  <c r="E31" i="8" s="1"/>
  <c r="L33" i="8"/>
  <c r="M31" i="8" s="1"/>
  <c r="N31" i="8" s="1"/>
  <c r="I19" i="10" l="1"/>
  <c r="D8" i="10" s="1"/>
  <c r="K19" i="10"/>
  <c r="D9" i="10" s="1"/>
  <c r="B30" i="10"/>
  <c r="C30" i="10" s="1"/>
  <c r="H2" i="10"/>
  <c r="B32" i="10"/>
  <c r="G30" i="10"/>
  <c r="B46" i="10" s="1"/>
  <c r="G32" i="10"/>
  <c r="D46" i="10" s="1"/>
  <c r="H31" i="10"/>
  <c r="C46" i="10"/>
  <c r="C31" i="10"/>
  <c r="C45" i="10"/>
  <c r="K33" i="8"/>
  <c r="C38" i="8" s="1"/>
  <c r="D38" i="8" s="1"/>
  <c r="M32" i="8"/>
  <c r="N32" i="8" s="1"/>
  <c r="M30" i="8"/>
  <c r="N30" i="8" s="1"/>
  <c r="E33" i="8"/>
  <c r="C40" i="8" s="1"/>
  <c r="B45" i="10" l="1"/>
  <c r="E7" i="10"/>
  <c r="D45" i="10"/>
  <c r="C32" i="10"/>
  <c r="C33" i="10" s="1"/>
  <c r="C36" i="10" s="1"/>
  <c r="D36" i="10" s="1"/>
  <c r="H30" i="10"/>
  <c r="H32" i="10"/>
  <c r="E46" i="10"/>
  <c r="N33" i="8"/>
  <c r="C39" i="8" s="1"/>
  <c r="D39" i="8" s="1"/>
  <c r="B38" i="9"/>
  <c r="K23" i="9" s="1"/>
  <c r="L23" i="9" s="1"/>
  <c r="M23" i="9" s="1"/>
  <c r="D40" i="8"/>
  <c r="B40" i="9"/>
  <c r="B23" i="9" s="1"/>
  <c r="E45" i="10" l="1"/>
  <c r="H33" i="10"/>
  <c r="C37" i="10" s="1"/>
  <c r="D37" i="10" s="1"/>
  <c r="B39" i="9"/>
  <c r="F23" i="9" s="1"/>
  <c r="G23" i="9" s="1"/>
  <c r="H23" i="9" s="1"/>
  <c r="L24" i="9"/>
  <c r="M24" i="9" s="1"/>
  <c r="L25" i="9"/>
  <c r="M25" i="9" s="1"/>
  <c r="C23" i="9"/>
  <c r="D23" i="9" s="1"/>
  <c r="E23" i="9" s="1"/>
  <c r="C24" i="9"/>
  <c r="D24" i="9" s="1"/>
  <c r="E24" i="9" s="1"/>
  <c r="C25" i="9"/>
  <c r="D25" i="9" s="1"/>
  <c r="E25" i="9" s="1"/>
  <c r="G25" i="9" l="1"/>
  <c r="H25" i="9" s="1"/>
  <c r="I25" i="9" s="1"/>
  <c r="J25" i="9" s="1"/>
  <c r="G24" i="9"/>
  <c r="H24" i="9" s="1"/>
  <c r="I24" i="9" s="1"/>
  <c r="J24" i="9" s="1"/>
  <c r="I23" i="9"/>
  <c r="J23" i="9" s="1"/>
  <c r="N24" i="9" l="1"/>
  <c r="N23" i="9"/>
  <c r="N25" i="9"/>
  <c r="O25" i="9" s="1"/>
  <c r="I32" i="9" s="1"/>
  <c r="N18" i="9" l="1"/>
  <c r="O24" i="9"/>
  <c r="O17" i="9" s="1"/>
  <c r="O23" i="9"/>
  <c r="O18" i="9"/>
  <c r="M18" i="9"/>
  <c r="L18" i="9"/>
  <c r="L32" i="9"/>
  <c r="Q26" i="9" l="1"/>
  <c r="I2" i="9" s="1"/>
  <c r="M16" i="9"/>
  <c r="L16" i="9"/>
  <c r="L30" i="9"/>
  <c r="I30" i="9"/>
  <c r="N16" i="9"/>
  <c r="L17" i="9"/>
  <c r="L31" i="9"/>
  <c r="M17" i="9"/>
  <c r="I31" i="9"/>
  <c r="N17" i="9"/>
  <c r="O16" i="9"/>
  <c r="O19" i="9" s="1"/>
  <c r="J2" i="9" l="1"/>
  <c r="K2" i="9" s="1"/>
  <c r="E11" i="9"/>
  <c r="C11" i="10" s="1"/>
  <c r="L19" i="9"/>
  <c r="N19" i="9"/>
  <c r="M19" i="9"/>
  <c r="I33" i="9"/>
  <c r="J30" i="9" s="1"/>
  <c r="K30" i="9" s="1"/>
  <c r="D31" i="9"/>
  <c r="E31" i="9" s="1"/>
  <c r="D32" i="9"/>
  <c r="E32" i="9" s="1"/>
  <c r="L33" i="9"/>
  <c r="M30" i="9" s="1"/>
  <c r="N30" i="9" s="1"/>
  <c r="D30" i="9"/>
  <c r="E30" i="9" s="1"/>
  <c r="E10" i="9" l="1"/>
  <c r="C10" i="10" s="1"/>
  <c r="D10" i="9"/>
  <c r="B10" i="10" s="1"/>
  <c r="E9" i="9"/>
  <c r="C9" i="10" s="1"/>
  <c r="E33" i="9"/>
  <c r="C40" i="9" s="1"/>
  <c r="D40" i="9" s="1"/>
  <c r="M31" i="9"/>
  <c r="N31" i="9" s="1"/>
  <c r="M32" i="9"/>
  <c r="N32" i="9" s="1"/>
  <c r="J31" i="9"/>
  <c r="K31" i="9" s="1"/>
  <c r="J32" i="9"/>
  <c r="K32" i="9" s="1"/>
  <c r="K33" i="9" l="1"/>
  <c r="C38" i="9" s="1"/>
  <c r="D38" i="9" s="1"/>
  <c r="N33" i="9"/>
  <c r="C39" i="9" s="1"/>
  <c r="D39" i="9" s="1"/>
  <c r="B40" i="10"/>
  <c r="B23" i="10" s="1"/>
  <c r="C25" i="10" s="1"/>
  <c r="D25" i="10" s="1"/>
  <c r="E25" i="10" s="1"/>
  <c r="B39" i="10" l="1"/>
  <c r="F23" i="10" s="1"/>
  <c r="G24" i="10" s="1"/>
  <c r="H24" i="10" s="1"/>
  <c r="B38" i="10"/>
  <c r="K23" i="10" s="1"/>
  <c r="L23" i="10" s="1"/>
  <c r="M23" i="10" s="1"/>
  <c r="C24" i="10"/>
  <c r="D24" i="10" s="1"/>
  <c r="E24" i="10" s="1"/>
  <c r="C23" i="10"/>
  <c r="D23" i="10" s="1"/>
  <c r="E23" i="10" s="1"/>
  <c r="G25" i="10" l="1"/>
  <c r="H25" i="10" s="1"/>
  <c r="I25" i="10" s="1"/>
  <c r="J25" i="10" s="1"/>
  <c r="G23" i="10"/>
  <c r="H23" i="10" s="1"/>
  <c r="I23" i="10" s="1"/>
  <c r="J23" i="10" s="1"/>
  <c r="N23" i="10" s="1"/>
  <c r="L25" i="10"/>
  <c r="M25" i="10" s="1"/>
  <c r="L24" i="10"/>
  <c r="M24" i="10" s="1"/>
  <c r="I24" i="10"/>
  <c r="J24" i="10" s="1"/>
  <c r="N24" i="10" l="1"/>
  <c r="O24" i="10" s="1"/>
  <c r="I31" i="10" s="1"/>
  <c r="N25" i="10"/>
  <c r="O23" i="10"/>
  <c r="I30" i="10" s="1"/>
  <c r="O16" i="10" l="1"/>
  <c r="N16" i="10"/>
  <c r="L31" i="10"/>
  <c r="L17" i="10"/>
  <c r="M17" i="10"/>
  <c r="O25" i="10"/>
  <c r="O18" i="10" s="1"/>
  <c r="L16" i="10"/>
  <c r="L30" i="10"/>
  <c r="M16" i="10"/>
  <c r="N17" i="10"/>
  <c r="O17" i="10"/>
  <c r="O19" i="10" l="1"/>
  <c r="Q26" i="10"/>
  <c r="D30" i="10" s="1"/>
  <c r="E30" i="10" s="1"/>
  <c r="L32" i="10"/>
  <c r="L18" i="10"/>
  <c r="L19" i="10" s="1"/>
  <c r="E10" i="10" s="1"/>
  <c r="M18" i="10"/>
  <c r="M19" i="10" s="1"/>
  <c r="D10" i="10" s="1"/>
  <c r="N18" i="10"/>
  <c r="N19" i="10" s="1"/>
  <c r="E9" i="10" s="1"/>
  <c r="I32" i="10"/>
  <c r="D32" i="10" l="1"/>
  <c r="E32" i="10" s="1"/>
  <c r="I2" i="10"/>
  <c r="D31" i="10"/>
  <c r="B49" i="10"/>
  <c r="I33" i="10"/>
  <c r="L33" i="10"/>
  <c r="D49" i="10" l="1"/>
  <c r="E11" i="10"/>
  <c r="J2" i="10"/>
  <c r="K2" i="10" s="1"/>
  <c r="C49" i="10"/>
  <c r="E31" i="10"/>
  <c r="E33" i="10" s="1"/>
  <c r="C40" i="10" s="1"/>
  <c r="D40" i="10" s="1"/>
  <c r="M31" i="10"/>
  <c r="M30" i="10"/>
  <c r="M32" i="10"/>
  <c r="J30" i="10"/>
  <c r="J31" i="10"/>
  <c r="J32" i="10"/>
  <c r="E49" i="10" l="1"/>
  <c r="K30" i="10"/>
  <c r="B47" i="10"/>
  <c r="N32" i="10"/>
  <c r="D48" i="10"/>
  <c r="K32" i="10"/>
  <c r="D47" i="10"/>
  <c r="N30" i="10"/>
  <c r="B48" i="10"/>
  <c r="K31" i="10"/>
  <c r="C47" i="10"/>
  <c r="N31" i="10"/>
  <c r="C48" i="10"/>
  <c r="E47" i="10" l="1"/>
  <c r="E48" i="10"/>
  <c r="N33" i="10"/>
  <c r="C39" i="10" s="1"/>
  <c r="D39" i="10" s="1"/>
  <c r="K33" i="10"/>
  <c r="C38" i="10" s="1"/>
  <c r="D38" i="10" s="1"/>
</calcChain>
</file>

<file path=xl/sharedStrings.xml><?xml version="1.0" encoding="utf-8"?>
<sst xmlns="http://schemas.openxmlformats.org/spreadsheetml/2006/main" count="648" uniqueCount="82">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</sst>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"/>
    <numFmt numFmtId="166" formatCode="0.00000000"/>
    <numFmt numFmtId="171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1" fillId="0" borderId="1" xfId="0" applyNumberFormat="1" applyFont="1" applyBorder="1"/>
    <xf numFmtId="171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0864"/>
        <c:axId val="48581440"/>
      </c:scatterChart>
      <c:valAx>
        <c:axId val="48580864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81440"/>
        <c:crosses val="autoZero"/>
        <c:crossBetween val="midCat"/>
        <c:majorUnit val="1"/>
      </c:valAx>
      <c:valAx>
        <c:axId val="485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Лист10!$B$44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Лист10!$A$45:$A$49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Лист10!$B$45:$B$49</c:f>
              <c:numCache>
                <c:formatCode>General</c:formatCode>
                <c:ptCount val="5"/>
                <c:pt idx="0">
                  <c:v>0.26056338028169013</c:v>
                </c:pt>
                <c:pt idx="1">
                  <c:v>0.46121883656509688</c:v>
                </c:pt>
                <c:pt idx="2">
                  <c:v>0.22224548088900103</c:v>
                </c:pt>
                <c:pt idx="3">
                  <c:v>0.32744853237615906</c:v>
                </c:pt>
                <c:pt idx="4">
                  <c:v>0.46121883656509699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Лист10!$C$44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Лист10!$A$45:$A$49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Лист10!$C$45:$C$49</c:f>
              <c:numCache>
                <c:formatCode>General</c:formatCode>
                <c:ptCount val="5"/>
                <c:pt idx="0">
                  <c:v>0.34741784037558687</c:v>
                </c:pt>
                <c:pt idx="1">
                  <c:v>0.30747922437673125</c:v>
                </c:pt>
                <c:pt idx="2">
                  <c:v>0.32733979070652724</c:v>
                </c:pt>
                <c:pt idx="3">
                  <c:v>0.33410496837596826</c:v>
                </c:pt>
                <c:pt idx="4">
                  <c:v>0.30747922437673131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Лист10!$D$44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Лист10!$A$45:$A$49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Лист10!$D$45:$D$49</c:f>
              <c:numCache>
                <c:formatCode>General</c:formatCode>
                <c:ptCount val="5"/>
                <c:pt idx="0">
                  <c:v>0.392018779342723</c:v>
                </c:pt>
                <c:pt idx="1">
                  <c:v>0.23130193905817173</c:v>
                </c:pt>
                <c:pt idx="2">
                  <c:v>0.45041472840447172</c:v>
                </c:pt>
                <c:pt idx="3">
                  <c:v>0.33844649924787268</c:v>
                </c:pt>
                <c:pt idx="4">
                  <c:v>0.23130193905817181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8864"/>
        <c:axId val="154028288"/>
      </c:scatterChart>
      <c:valAx>
        <c:axId val="15402886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28288"/>
        <c:crosses val="autoZero"/>
        <c:crossBetween val="midCat"/>
        <c:majorUnit val="1"/>
      </c:valAx>
      <c:valAx>
        <c:axId val="15402828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0288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127.79999999999998</c:v>
                </c:pt>
                <c:pt idx="2" formatCode="0.00">
                  <c:v>100</c:v>
                </c:pt>
                <c:pt idx="3" formatCode="0.00">
                  <c:v>224.19999999999996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63.899999999999991</c:v>
                </c:pt>
                <c:pt idx="1">
                  <c:v>36.1</c:v>
                </c:pt>
                <c:pt idx="2" formatCode="0.00">
                  <c:v>260.29999999999995</c:v>
                </c:pt>
                <c:pt idx="3" formatCode="0.00">
                  <c:v>163.89999999999998</c:v>
                </c:pt>
                <c:pt idx="4">
                  <c:v>36.099999999999994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3328"/>
        <c:axId val="86284480"/>
      </c:scatterChart>
      <c:valAx>
        <c:axId val="8628332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6284480"/>
        <c:crosses val="autoZero"/>
        <c:crossBetween val="midCat"/>
      </c:valAx>
      <c:valAx>
        <c:axId val="8628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28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Лист10!$B$44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Лист10!$A$53:$A$57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Лист10!$B$53:$B$57</c:f>
              <c:numCache>
                <c:formatCode>0.00</c:formatCode>
                <c:ptCount val="5"/>
                <c:pt idx="0">
                  <c:v>16.649999999999999</c:v>
                </c:pt>
                <c:pt idx="1">
                  <c:v>16.649999999999999</c:v>
                </c:pt>
                <c:pt idx="2">
                  <c:v>40.291784037558642</c:v>
                </c:pt>
                <c:pt idx="3">
                  <c:v>35.462676056338026</c:v>
                </c:pt>
                <c:pt idx="4">
                  <c:v>16.649999999999999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Лист10!$C$44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Лист10!$A$53:$A$57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Лист10!$C$53:$C$57</c:f>
              <c:numCache>
                <c:formatCode>0.00</c:formatCode>
                <c:ptCount val="5"/>
                <c:pt idx="0">
                  <c:v>22.2</c:v>
                </c:pt>
                <c:pt idx="1">
                  <c:v>11.1</c:v>
                </c:pt>
                <c:pt idx="2">
                  <c:v>59.344757433489718</c:v>
                </c:pt>
                <c:pt idx="3">
                  <c:v>36.183568075117364</c:v>
                </c:pt>
                <c:pt idx="4">
                  <c:v>11.099999999999998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Лист10!$D$44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Лист10!$A$53:$A$57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Лист10!$D$53:$D$57</c:f>
              <c:numCache>
                <c:formatCode>0.00</c:formatCode>
                <c:ptCount val="5"/>
                <c:pt idx="0">
                  <c:v>25.049999999999997</c:v>
                </c:pt>
                <c:pt idx="1">
                  <c:v>8.35</c:v>
                </c:pt>
                <c:pt idx="2">
                  <c:v>81.657511737089067</c:v>
                </c:pt>
                <c:pt idx="3">
                  <c:v>36.653755868544607</c:v>
                </c:pt>
                <c:pt idx="4">
                  <c:v>8.3500000000000014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0208"/>
        <c:axId val="146768448"/>
      </c:scatterChart>
      <c:valAx>
        <c:axId val="17771020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68448"/>
        <c:crosses val="autoZero"/>
        <c:crossBetween val="midCat"/>
        <c:majorUnit val="1"/>
      </c:valAx>
      <c:valAx>
        <c:axId val="146768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77102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Лист10!$B$44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Лист10!$A$61:$A$65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Лист10!$B$61:$B$65</c:f>
              <c:numCache>
                <c:formatCode>0.00</c:formatCode>
                <c:ptCount val="5"/>
                <c:pt idx="0">
                  <c:v>0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23.64178403755864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Лист10!$C$44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Лист10!$A$61:$A$65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Лист10!$C$61:$C$65</c:f>
              <c:numCache>
                <c:formatCode>0.00</c:formatCode>
                <c:ptCount val="5"/>
                <c:pt idx="0">
                  <c:v>0</c:v>
                </c:pt>
                <c:pt idx="1">
                  <c:v>44.4</c:v>
                </c:pt>
                <c:pt idx="2">
                  <c:v>33.299999999999997</c:v>
                </c:pt>
                <c:pt idx="3">
                  <c:v>48.244757433489724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Лист10!$D$44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Лист10!$A$61:$A$65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Лист10!$D$61:$D$65</c:f>
              <c:numCache>
                <c:formatCode>0.00</c:formatCode>
                <c:ptCount val="5"/>
                <c:pt idx="0">
                  <c:v>0</c:v>
                </c:pt>
                <c:pt idx="1">
                  <c:v>50.099999999999994</c:v>
                </c:pt>
                <c:pt idx="2">
                  <c:v>33.4</c:v>
                </c:pt>
                <c:pt idx="3">
                  <c:v>73.307511737089058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9632"/>
        <c:axId val="51096384"/>
      </c:scatterChart>
      <c:valAx>
        <c:axId val="17770963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96384"/>
        <c:crosses val="autoZero"/>
        <c:crossBetween val="midCat"/>
        <c:majorUnit val="1"/>
      </c:valAx>
      <c:valAx>
        <c:axId val="51096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77096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127.79999999999998</c:v>
                </c:pt>
                <c:pt idx="2" formatCode="0.00">
                  <c:v>100</c:v>
                </c:pt>
                <c:pt idx="3" formatCode="0.00">
                  <c:v>224.19999999999996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63.899999999999991</c:v>
                </c:pt>
                <c:pt idx="1">
                  <c:v>36.1</c:v>
                </c:pt>
                <c:pt idx="2" formatCode="0.00">
                  <c:v>260.29999999999995</c:v>
                </c:pt>
                <c:pt idx="3" formatCode="0.00">
                  <c:v>163.89999999999998</c:v>
                </c:pt>
                <c:pt idx="4">
                  <c:v>36.099999999999994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0192"/>
        <c:axId val="88879616"/>
      </c:scatterChart>
      <c:valAx>
        <c:axId val="888801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8879616"/>
        <c:crosses val="autoZero"/>
        <c:crossBetween val="midCat"/>
      </c:valAx>
      <c:valAx>
        <c:axId val="8887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88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127.79999999999998</c:v>
                </c:pt>
                <c:pt idx="2" formatCode="0.00">
                  <c:v>100</c:v>
                </c:pt>
                <c:pt idx="3" formatCode="0.00">
                  <c:v>224.19999999999996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63.899999999999991</c:v>
                </c:pt>
                <c:pt idx="1">
                  <c:v>36.1</c:v>
                </c:pt>
                <c:pt idx="2" formatCode="0.00">
                  <c:v>260.29999999999995</c:v>
                </c:pt>
                <c:pt idx="3" formatCode="0.00">
                  <c:v>163.89999999999998</c:v>
                </c:pt>
                <c:pt idx="4">
                  <c:v>36.099999999999994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57056"/>
        <c:axId val="154157632"/>
      </c:scatterChart>
      <c:valAx>
        <c:axId val="1541570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4157632"/>
        <c:crosses val="autoZero"/>
        <c:crossBetween val="midCat"/>
      </c:valAx>
      <c:valAx>
        <c:axId val="15415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415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127.79999999999998</c:v>
                </c:pt>
                <c:pt idx="2" formatCode="0.00">
                  <c:v>100</c:v>
                </c:pt>
                <c:pt idx="3" formatCode="0.00">
                  <c:v>224.19999999999996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63.899999999999991</c:v>
                </c:pt>
                <c:pt idx="1">
                  <c:v>36.1</c:v>
                </c:pt>
                <c:pt idx="2" formatCode="0.00">
                  <c:v>260.29999999999995</c:v>
                </c:pt>
                <c:pt idx="3" formatCode="0.00">
                  <c:v>163.89999999999998</c:v>
                </c:pt>
                <c:pt idx="4">
                  <c:v>36.099999999999994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3504"/>
        <c:axId val="88876736"/>
      </c:scatterChart>
      <c:valAx>
        <c:axId val="4161350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8876736"/>
        <c:crosses val="autoZero"/>
        <c:crossBetween val="midCat"/>
      </c:valAx>
      <c:valAx>
        <c:axId val="88876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61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127.79999999999998</c:v>
                </c:pt>
                <c:pt idx="2" formatCode="0.00">
                  <c:v>100</c:v>
                </c:pt>
                <c:pt idx="3" formatCode="0.00">
                  <c:v>224.19999999999996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63.899999999999991</c:v>
                </c:pt>
                <c:pt idx="1">
                  <c:v>36.1</c:v>
                </c:pt>
                <c:pt idx="2" formatCode="0.00">
                  <c:v>260.29999999999995</c:v>
                </c:pt>
                <c:pt idx="3" formatCode="0.00">
                  <c:v>163.89999999999998</c:v>
                </c:pt>
                <c:pt idx="4">
                  <c:v>36.099999999999994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8896"/>
        <c:axId val="41609472"/>
      </c:scatterChart>
      <c:valAx>
        <c:axId val="416088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609472"/>
        <c:crosses val="autoZero"/>
        <c:crossBetween val="midCat"/>
      </c:valAx>
      <c:valAx>
        <c:axId val="4160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60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127.79999999999998</c:v>
                </c:pt>
                <c:pt idx="2" formatCode="0.00">
                  <c:v>100</c:v>
                </c:pt>
                <c:pt idx="3" formatCode="0.00">
                  <c:v>224.19999999999996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63.899999999999991</c:v>
                </c:pt>
                <c:pt idx="1">
                  <c:v>36.1</c:v>
                </c:pt>
                <c:pt idx="2" formatCode="0.00">
                  <c:v>260.29999999999995</c:v>
                </c:pt>
                <c:pt idx="3" formatCode="0.00">
                  <c:v>163.89999999999998</c:v>
                </c:pt>
                <c:pt idx="4">
                  <c:v>36.099999999999994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4656"/>
        <c:axId val="174748160"/>
      </c:scatterChart>
      <c:valAx>
        <c:axId val="4161465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4748160"/>
        <c:crosses val="autoZero"/>
        <c:crossBetween val="midCat"/>
      </c:valAx>
      <c:valAx>
        <c:axId val="174748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61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127.79999999999998</c:v>
                </c:pt>
                <c:pt idx="2" formatCode="0.00">
                  <c:v>100</c:v>
                </c:pt>
                <c:pt idx="3" formatCode="0.00">
                  <c:v>224.19999999999996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63.899999999999991</c:v>
                </c:pt>
                <c:pt idx="1">
                  <c:v>36.1</c:v>
                </c:pt>
                <c:pt idx="2" formatCode="0.00">
                  <c:v>260.29999999999995</c:v>
                </c:pt>
                <c:pt idx="3" formatCode="0.00">
                  <c:v>163.89999999999998</c:v>
                </c:pt>
                <c:pt idx="4">
                  <c:v>36.099999999999994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4080"/>
        <c:axId val="51094656"/>
      </c:scatterChart>
      <c:valAx>
        <c:axId val="5109408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094656"/>
        <c:crosses val="autoZero"/>
        <c:crossBetween val="midCat"/>
      </c:valAx>
      <c:valAx>
        <c:axId val="5109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09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127.79999999999998</c:v>
                </c:pt>
                <c:pt idx="2" formatCode="0.00">
                  <c:v>100</c:v>
                </c:pt>
                <c:pt idx="3" formatCode="0.00">
                  <c:v>224.19999999999996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63.899999999999991</c:v>
                </c:pt>
                <c:pt idx="1">
                  <c:v>36.1</c:v>
                </c:pt>
                <c:pt idx="2" formatCode="0.00">
                  <c:v>260.29999999999995</c:v>
                </c:pt>
                <c:pt idx="3" formatCode="0.00">
                  <c:v>163.89999999999998</c:v>
                </c:pt>
                <c:pt idx="4">
                  <c:v>36.099999999999994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8688"/>
        <c:axId val="51099264"/>
      </c:scatterChart>
      <c:valAx>
        <c:axId val="5109868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099264"/>
        <c:crosses val="autoZero"/>
        <c:crossBetween val="midCat"/>
      </c:valAx>
      <c:valAx>
        <c:axId val="5109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09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127.79999999999998</c:v>
                </c:pt>
                <c:pt idx="2" formatCode="0.00">
                  <c:v>100</c:v>
                </c:pt>
                <c:pt idx="3" formatCode="0.00">
                  <c:v>224.19999999999996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63.899999999999991</c:v>
                </c:pt>
                <c:pt idx="1">
                  <c:v>36.1</c:v>
                </c:pt>
                <c:pt idx="2" formatCode="0.00">
                  <c:v>260.29999999999995</c:v>
                </c:pt>
                <c:pt idx="3" formatCode="0.00">
                  <c:v>163.89999999999998</c:v>
                </c:pt>
                <c:pt idx="4">
                  <c:v>36.099999999999994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0768"/>
        <c:axId val="51161344"/>
      </c:scatterChart>
      <c:valAx>
        <c:axId val="511607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161344"/>
        <c:crosses val="autoZero"/>
        <c:crossBetween val="midCat"/>
      </c:valAx>
      <c:valAx>
        <c:axId val="5116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6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34</xdr:row>
      <xdr:rowOff>42862</xdr:rowOff>
    </xdr:from>
    <xdr:to>
      <xdr:col>16</xdr:col>
      <xdr:colOff>142874</xdr:colOff>
      <xdr:row>56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268940</xdr:colOff>
      <xdr:row>34</xdr:row>
      <xdr:rowOff>28294</xdr:rowOff>
    </xdr:from>
    <xdr:to>
      <xdr:col>9</xdr:col>
      <xdr:colOff>1848969</xdr:colOff>
      <xdr:row>56</xdr:row>
      <xdr:rowOff>61632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304923</xdr:colOff>
      <xdr:row>58</xdr:row>
      <xdr:rowOff>96028</xdr:rowOff>
    </xdr:from>
    <xdr:to>
      <xdr:col>9</xdr:col>
      <xdr:colOff>1884952</xdr:colOff>
      <xdr:row>80</xdr:row>
      <xdr:rowOff>129366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34" zoomScale="90" zoomScaleNormal="90" workbookViewId="0">
      <selection activeCell="M64" sqref="M64"/>
    </sheetView>
  </sheetViews>
  <sheetFormatPr defaultRowHeight="15" x14ac:dyDescent="0.25"/>
  <cols>
    <col min="1" max="1" width="11.28515625" bestFit="1" customWidth="1"/>
    <col min="2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8" t="s">
        <v>74</v>
      </c>
      <c r="I1" s="18" t="s">
        <v>75</v>
      </c>
      <c r="J1" s="18" t="s">
        <v>76</v>
      </c>
      <c r="K1" s="17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3">
        <f>P26</f>
        <v>63.899999999999991</v>
      </c>
      <c r="I2" s="23">
        <f>Q26</f>
        <v>36.099999999999994</v>
      </c>
      <c r="J2" s="5">
        <f>SUM(H2:I2)</f>
        <v>99.999999999999986</v>
      </c>
      <c r="K2" s="22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8" t="s">
        <v>63</v>
      </c>
      <c r="E6" s="18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63.899999999999991</v>
      </c>
      <c r="D7" s="4">
        <f>B7</f>
        <v>0</v>
      </c>
      <c r="E7" s="4">
        <f>H2</f>
        <v>63.899999999999991</v>
      </c>
    </row>
    <row r="8" spans="1:16" x14ac:dyDescent="0.25">
      <c r="A8" s="4">
        <v>1</v>
      </c>
      <c r="B8" s="10">
        <f>Лист9!D8</f>
        <v>127.79999999999998</v>
      </c>
      <c r="C8" s="10">
        <f>Лист9!E8</f>
        <v>36.1</v>
      </c>
      <c r="D8" s="4">
        <f>I19</f>
        <v>127.79999999999998</v>
      </c>
      <c r="E8" s="4">
        <f>J19</f>
        <v>36.1</v>
      </c>
    </row>
    <row r="9" spans="1:16" x14ac:dyDescent="0.25">
      <c r="A9" s="4">
        <v>2</v>
      </c>
      <c r="B9" s="10">
        <f>Лист9!D9</f>
        <v>100</v>
      </c>
      <c r="C9" s="10">
        <f>Лист9!E9</f>
        <v>181.29405320813748</v>
      </c>
      <c r="D9" s="10">
        <f>K19</f>
        <v>100</v>
      </c>
      <c r="E9" s="10">
        <f>N19</f>
        <v>181.29405320813743</v>
      </c>
    </row>
    <row r="10" spans="1:16" x14ac:dyDescent="0.25">
      <c r="A10" s="4">
        <v>3</v>
      </c>
      <c r="B10" s="10">
        <f>Лист9!D10</f>
        <v>145.19405320813746</v>
      </c>
      <c r="C10" s="10">
        <f>Лист9!E10</f>
        <v>108.3</v>
      </c>
      <c r="D10" s="10">
        <f>M19</f>
        <v>145.1940532081374</v>
      </c>
      <c r="E10" s="10">
        <f>L19</f>
        <v>108.3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36.099999999999994</v>
      </c>
      <c r="D11" s="4">
        <f>B11</f>
        <v>100</v>
      </c>
      <c r="E11" s="10">
        <f>I2</f>
        <v>36.099999999999994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8" t="s">
        <v>65</v>
      </c>
      <c r="J15" s="18" t="s">
        <v>62</v>
      </c>
      <c r="K15" s="18" t="s">
        <v>66</v>
      </c>
      <c r="L15" s="18" t="s">
        <v>67</v>
      </c>
      <c r="M15" s="18" t="s">
        <v>68</v>
      </c>
      <c r="N15" s="18" t="s">
        <v>69</v>
      </c>
      <c r="O15" s="18" t="s">
        <v>66</v>
      </c>
      <c r="P15" s="17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B37</f>
        <v>0.56494522691705795</v>
      </c>
      <c r="E16" s="10">
        <f>$D$16*C2</f>
        <v>0.56494522691705795</v>
      </c>
      <c r="F16" s="10">
        <f>$C$8/(E16*$B$8)</f>
        <v>0.5</v>
      </c>
      <c r="G16" s="10">
        <f>F16*C16</f>
        <v>1</v>
      </c>
      <c r="H16" s="10">
        <f>G16+1</f>
        <v>2</v>
      </c>
      <c r="I16" s="10">
        <f>C16*P23</f>
        <v>33.299999999999997</v>
      </c>
      <c r="J16" s="10">
        <f>G16*P23</f>
        <v>16.649999999999999</v>
      </c>
      <c r="K16" s="10">
        <f>H16*P23</f>
        <v>33.299999999999997</v>
      </c>
      <c r="L16" s="10">
        <f>E23*Q23</f>
        <v>35.462676056338026</v>
      </c>
      <c r="M16" s="10">
        <f>I23*Q23</f>
        <v>23.64178403755864</v>
      </c>
      <c r="N16" s="10">
        <f>J23*Q23</f>
        <v>40.291784037558642</v>
      </c>
      <c r="O16" s="10">
        <f>N23*Q23</f>
        <v>9.9743536599303084</v>
      </c>
    </row>
    <row r="17" spans="1:17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1.1298904538341159</v>
      </c>
      <c r="F17" s="10">
        <f t="shared" ref="F17:F18" si="2">$C$8/(E17*$B$8)</f>
        <v>0.25</v>
      </c>
      <c r="G17" s="10">
        <f t="shared" ref="G17:G18" si="3">F17*C17</f>
        <v>0.5</v>
      </c>
      <c r="H17" s="10">
        <f t="shared" ref="H17:H18" si="4">G17+1</f>
        <v>1.5</v>
      </c>
      <c r="I17" s="10">
        <f t="shared" ref="I17" si="5">C17*P24</f>
        <v>44.4</v>
      </c>
      <c r="J17" s="10">
        <f>G17*P24</f>
        <v>11.1</v>
      </c>
      <c r="K17" s="10">
        <f t="shared" ref="K17:K18" si="6">H17*P24</f>
        <v>33.299999999999997</v>
      </c>
      <c r="L17" s="10">
        <f t="shared" ref="L17:L18" si="7">E24*Q24</f>
        <v>36.183568075117364</v>
      </c>
      <c r="M17" s="10">
        <f t="shared" ref="M17:M18" si="8">I24*Q24</f>
        <v>48.244757433489724</v>
      </c>
      <c r="N17" s="10">
        <f t="shared" ref="N17:N18" si="9">J24*Q24</f>
        <v>59.344757433489718</v>
      </c>
      <c r="O17" s="10">
        <f t="shared" ref="O17:O18" si="10">N24*Q24</f>
        <v>29.381950322806826</v>
      </c>
    </row>
    <row r="18" spans="1:17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1.694835680751174</v>
      </c>
      <c r="F18" s="10">
        <f t="shared" si="2"/>
        <v>0.16666666666666669</v>
      </c>
      <c r="G18" s="10">
        <f t="shared" si="3"/>
        <v>0.33333333333333337</v>
      </c>
      <c r="H18" s="10">
        <f t="shared" si="4"/>
        <v>1.3333333333333335</v>
      </c>
      <c r="I18" s="10">
        <f>C18*P25</f>
        <v>50.099999999999994</v>
      </c>
      <c r="J18" s="10">
        <f>G18*P25</f>
        <v>8.35</v>
      </c>
      <c r="K18" s="10">
        <f t="shared" si="6"/>
        <v>33.4</v>
      </c>
      <c r="L18" s="10">
        <f t="shared" si="7"/>
        <v>36.653755868544607</v>
      </c>
      <c r="M18" s="10">
        <f t="shared" si="8"/>
        <v>73.307511737089058</v>
      </c>
      <c r="N18" s="10">
        <f t="shared" si="9"/>
        <v>81.657511737089067</v>
      </c>
      <c r="O18" s="10">
        <f t="shared" si="10"/>
        <v>60.643696017262826</v>
      </c>
    </row>
    <row r="19" spans="1:17" x14ac:dyDescent="0.25">
      <c r="I19" s="11">
        <f>SUM(I16:I18)</f>
        <v>127.79999999999998</v>
      </c>
      <c r="J19" s="13">
        <f>SUM(J16:J18)</f>
        <v>36.1</v>
      </c>
      <c r="K19" s="13">
        <f>SUM(K16:K18)</f>
        <v>100</v>
      </c>
      <c r="L19" s="13">
        <f>SUM(L16:L18)</f>
        <v>108.3</v>
      </c>
      <c r="M19" s="13">
        <f>SUM(M16:M18)</f>
        <v>145.1940532081374</v>
      </c>
      <c r="N19" s="13">
        <f>SUM(N16:N18)</f>
        <v>181.29405320813743</v>
      </c>
      <c r="O19" s="13">
        <f>SUM(O16:O18)</f>
        <v>99.999999999999957</v>
      </c>
    </row>
    <row r="20" spans="1:17" x14ac:dyDescent="0.25">
      <c r="A20" s="11" t="s">
        <v>23</v>
      </c>
    </row>
    <row r="22" spans="1:17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</row>
    <row r="23" spans="1:17" x14ac:dyDescent="0.25">
      <c r="A23" s="4">
        <v>1</v>
      </c>
      <c r="B23" s="10">
        <f>B40</f>
        <v>0.56494522691705784</v>
      </c>
      <c r="C23" s="10">
        <f>$B$23*C2</f>
        <v>0.56494522691705784</v>
      </c>
      <c r="D23" s="10">
        <f>C23*$B$11/$G$2</f>
        <v>1.1298904538341157</v>
      </c>
      <c r="E23" s="10">
        <f>D23+1</f>
        <v>2.1298904538341157</v>
      </c>
      <c r="F23" s="10">
        <f>B39</f>
        <v>0.49726554500479625</v>
      </c>
      <c r="G23" s="10">
        <f>$F$23*C2</f>
        <v>0.49726554500479625</v>
      </c>
      <c r="H23" s="10">
        <f>G23*$B$10/$C$10</f>
        <v>0.66666666666666541</v>
      </c>
      <c r="I23" s="10">
        <f>H23*E23</f>
        <v>1.4199269692227412</v>
      </c>
      <c r="J23" s="10">
        <f>I23+1</f>
        <v>2.4199269692227414</v>
      </c>
      <c r="K23" s="10">
        <f>B38</f>
        <v>0.44879894160421346</v>
      </c>
      <c r="L23" s="10">
        <f>$K$23*C2</f>
        <v>0.44879894160421346</v>
      </c>
      <c r="M23" s="10">
        <f>L23*$B$9/$C$9</f>
        <v>0.24755304085400021</v>
      </c>
      <c r="N23" s="10">
        <f>M23*J23</f>
        <v>0.59906027987569421</v>
      </c>
      <c r="O23" s="10">
        <f>H16/N23</f>
        <v>3.3385621901271816</v>
      </c>
      <c r="P23" s="10">
        <f>$D$2*B2/100/(1+G16)</f>
        <v>16.649999999999999</v>
      </c>
      <c r="Q23" s="10">
        <f>$D$2*B2/100-P23</f>
        <v>16.649999999999999</v>
      </c>
    </row>
    <row r="24" spans="1:17" x14ac:dyDescent="0.25">
      <c r="A24" s="4">
        <v>2</v>
      </c>
      <c r="C24" s="10">
        <f t="shared" ref="C24:C25" si="11">$B$23*C3</f>
        <v>1.1298904538341157</v>
      </c>
      <c r="D24" s="10">
        <f t="shared" ref="D24:D25" si="12">C24*$B$11/$G$2</f>
        <v>2.2597809076682314</v>
      </c>
      <c r="E24" s="10">
        <f t="shared" ref="E24:E25" si="13">D24+1</f>
        <v>3.2597809076682314</v>
      </c>
      <c r="G24" s="10">
        <f t="shared" ref="G24:G25" si="14">$F$23*C3</f>
        <v>0.9945310900095925</v>
      </c>
      <c r="H24" s="10">
        <f t="shared" ref="H24:H25" si="15">G24*$B$10/$C$10</f>
        <v>1.3333333333333308</v>
      </c>
      <c r="I24" s="10">
        <f t="shared" ref="I24:I25" si="16">H24*E24</f>
        <v>4.3463745435576335</v>
      </c>
      <c r="J24" s="10">
        <f t="shared" ref="J24:J25" si="17">I24+1</f>
        <v>5.3463745435576335</v>
      </c>
      <c r="L24" s="10">
        <f t="shared" ref="L24:L25" si="18">$K$23*C3</f>
        <v>0.89759788320842693</v>
      </c>
      <c r="M24" s="10">
        <f t="shared" ref="M24:M25" si="19">L24*$B$9/$C$9</f>
        <v>0.49510608170800041</v>
      </c>
      <c r="N24" s="10">
        <f t="shared" ref="N24:N25" si="20">M24*J24</f>
        <v>2.647022551604219</v>
      </c>
      <c r="O24" s="12">
        <f t="shared" ref="O24" si="21">H17/N24</f>
        <v>0.5666744316518687</v>
      </c>
      <c r="P24" s="12">
        <f>$D$2*B3/100/(1+G17)</f>
        <v>22.2</v>
      </c>
      <c r="Q24" s="10">
        <f t="shared" ref="Q24:Q25" si="22">$D$2*B3/100-P24</f>
        <v>11.099999999999998</v>
      </c>
    </row>
    <row r="25" spans="1:17" x14ac:dyDescent="0.25">
      <c r="A25" s="4">
        <v>3</v>
      </c>
      <c r="C25" s="10">
        <f t="shared" si="11"/>
        <v>1.6948356807511735</v>
      </c>
      <c r="D25" s="10">
        <f t="shared" si="12"/>
        <v>3.389671361502347</v>
      </c>
      <c r="E25" s="10">
        <f t="shared" si="13"/>
        <v>4.389671361502347</v>
      </c>
      <c r="G25" s="10">
        <f t="shared" si="14"/>
        <v>1.4917966350143887</v>
      </c>
      <c r="H25" s="10">
        <f t="shared" si="15"/>
        <v>1.999999999999996</v>
      </c>
      <c r="I25" s="10">
        <f t="shared" si="16"/>
        <v>8.7793427230046763</v>
      </c>
      <c r="J25" s="10">
        <f t="shared" si="17"/>
        <v>9.7793427230046763</v>
      </c>
      <c r="L25" s="10">
        <f t="shared" si="18"/>
        <v>1.3463968248126403</v>
      </c>
      <c r="M25" s="10">
        <f t="shared" si="19"/>
        <v>0.74265912256200062</v>
      </c>
      <c r="N25" s="10">
        <f t="shared" si="20"/>
        <v>7.2627180858997384</v>
      </c>
      <c r="O25" s="12">
        <f>H18/N25</f>
        <v>0.1835859959815794</v>
      </c>
      <c r="P25" s="12">
        <f>$D$2*B4/100/(1+G18)</f>
        <v>25.049999999999997</v>
      </c>
      <c r="Q25" s="10">
        <f t="shared" si="22"/>
        <v>8.3500000000000014</v>
      </c>
    </row>
    <row r="26" spans="1:17" x14ac:dyDescent="0.25">
      <c r="P26" s="24">
        <f>SUM(P23:P25)</f>
        <v>63.899999999999991</v>
      </c>
      <c r="Q26" s="24">
        <f>SUM(Q23:Q25)</f>
        <v>36.099999999999994</v>
      </c>
    </row>
    <row r="27" spans="1:17" x14ac:dyDescent="0.25">
      <c r="A27" s="11" t="s">
        <v>43</v>
      </c>
    </row>
    <row r="29" spans="1:17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7" x14ac:dyDescent="0.25">
      <c r="A30" s="4">
        <v>1</v>
      </c>
      <c r="B30" s="4">
        <f>P23/$P$26</f>
        <v>0.26056338028169013</v>
      </c>
      <c r="C30" s="4">
        <f>B30*C2</f>
        <v>0.26056338028169013</v>
      </c>
      <c r="D30" s="4">
        <f>Q23/$Q$26</f>
        <v>0.46121883656509699</v>
      </c>
      <c r="E30" s="4">
        <f>D30*C2</f>
        <v>0.46121883656509699</v>
      </c>
      <c r="F30" s="4">
        <f>G16*P23</f>
        <v>16.649999999999999</v>
      </c>
      <c r="G30" s="4">
        <f>F30/$F$33</f>
        <v>0.46121883656509688</v>
      </c>
      <c r="H30" s="4">
        <f>C2*G30</f>
        <v>0.46121883656509688</v>
      </c>
      <c r="I30" s="4">
        <f>J23*Q23</f>
        <v>40.291784037558642</v>
      </c>
      <c r="J30" s="4">
        <f>I30/$I$33</f>
        <v>0.22224548088900103</v>
      </c>
      <c r="K30" s="4">
        <f>C2*J30</f>
        <v>0.22224548088900103</v>
      </c>
      <c r="L30" s="4">
        <f>E23*Q23</f>
        <v>35.462676056338026</v>
      </c>
      <c r="M30" s="4">
        <f>L30/$L$33</f>
        <v>0.32744853237615906</v>
      </c>
      <c r="N30" s="4">
        <f>C2*M30</f>
        <v>0.32744853237615906</v>
      </c>
    </row>
    <row r="31" spans="1:17" x14ac:dyDescent="0.25">
      <c r="A31" s="4">
        <v>2</v>
      </c>
      <c r="B31" s="4">
        <f>P24/$P$26</f>
        <v>0.34741784037558687</v>
      </c>
      <c r="C31" s="4">
        <f t="shared" ref="C31" si="23">B31*C3</f>
        <v>0.69483568075117375</v>
      </c>
      <c r="D31" s="4">
        <f t="shared" ref="D31:D32" si="24">Q24/$Q$26</f>
        <v>0.30747922437673131</v>
      </c>
      <c r="E31" s="4">
        <f t="shared" ref="E31:E32" si="25">D31*C3</f>
        <v>0.61495844875346262</v>
      </c>
      <c r="F31" s="4">
        <f t="shared" ref="F31:F32" si="26">G17*P24</f>
        <v>11.1</v>
      </c>
      <c r="G31" s="4">
        <f t="shared" ref="G31:G32" si="27">F31/$F$33</f>
        <v>0.30747922437673125</v>
      </c>
      <c r="H31" s="4">
        <f t="shared" ref="H31:H32" si="28">C3*G31</f>
        <v>0.61495844875346251</v>
      </c>
      <c r="I31" s="4">
        <f t="shared" ref="I31:I32" si="29">J24*Q24</f>
        <v>59.344757433489718</v>
      </c>
      <c r="J31" s="4">
        <f t="shared" ref="J31:J32" si="30">I31/$I$33</f>
        <v>0.32733979070652724</v>
      </c>
      <c r="K31" s="4">
        <f t="shared" ref="K31:K32" si="31">C3*J31</f>
        <v>0.65467958141305449</v>
      </c>
      <c r="L31" s="4">
        <f t="shared" ref="L31:L32" si="32">E24*Q24</f>
        <v>36.183568075117364</v>
      </c>
      <c r="M31" s="4">
        <f t="shared" ref="M31:M32" si="33">L31/$L$33</f>
        <v>0.33410496837596826</v>
      </c>
      <c r="N31" s="4">
        <f t="shared" ref="N31:N32" si="34">C3*M31</f>
        <v>0.66820993675193652</v>
      </c>
    </row>
    <row r="32" spans="1:17" x14ac:dyDescent="0.25">
      <c r="A32" s="4">
        <v>3</v>
      </c>
      <c r="B32" s="4">
        <f>P25/$P$26</f>
        <v>0.392018779342723</v>
      </c>
      <c r="C32" s="4">
        <f>B32*C4</f>
        <v>1.176056338028169</v>
      </c>
      <c r="D32" s="4">
        <f t="shared" si="24"/>
        <v>0.23130193905817181</v>
      </c>
      <c r="E32" s="4">
        <f t="shared" si="25"/>
        <v>0.69390581717451538</v>
      </c>
      <c r="F32" s="4">
        <f t="shared" si="26"/>
        <v>8.35</v>
      </c>
      <c r="G32" s="4">
        <f t="shared" si="27"/>
        <v>0.23130193905817173</v>
      </c>
      <c r="H32" s="4">
        <f t="shared" si="28"/>
        <v>0.69390581717451516</v>
      </c>
      <c r="I32" s="4">
        <f t="shared" si="29"/>
        <v>81.657511737089067</v>
      </c>
      <c r="J32" s="4">
        <f t="shared" si="30"/>
        <v>0.45041472840447172</v>
      </c>
      <c r="K32" s="4">
        <f t="shared" si="31"/>
        <v>1.3512441852134152</v>
      </c>
      <c r="L32" s="4">
        <f t="shared" si="32"/>
        <v>36.653755868544607</v>
      </c>
      <c r="M32" s="4">
        <f t="shared" si="33"/>
        <v>0.33844649924787268</v>
      </c>
      <c r="N32" s="4">
        <f t="shared" si="34"/>
        <v>1.0153394977436181</v>
      </c>
    </row>
    <row r="33" spans="1:14" x14ac:dyDescent="0.25">
      <c r="C33" s="11">
        <f>SUM(C30:C32)</f>
        <v>2.131455399061033</v>
      </c>
      <c r="E33" s="11">
        <f>SUM(E30:E32)</f>
        <v>1.770083102493075</v>
      </c>
      <c r="F33" s="11">
        <f>SUM(F30:F32)</f>
        <v>36.1</v>
      </c>
      <c r="H33" s="11">
        <f>SUM(H30:H32)</f>
        <v>1.7700831024930745</v>
      </c>
      <c r="I33" s="11">
        <f>SUM(I30:I32)</f>
        <v>181.29405320813743</v>
      </c>
      <c r="K33" s="11">
        <f>SUM(K30:K32)</f>
        <v>2.2281692475154706</v>
      </c>
      <c r="L33" s="11">
        <f>SUM(L30:L32)</f>
        <v>108.3</v>
      </c>
      <c r="N33" s="11">
        <f>SUM(N30:N32)</f>
        <v>2.0109979668717139</v>
      </c>
    </row>
    <row r="35" spans="1:14" x14ac:dyDescent="0.25">
      <c r="A35" t="s">
        <v>58</v>
      </c>
      <c r="B35" t="s">
        <v>60</v>
      </c>
      <c r="C35" t="s">
        <v>59</v>
      </c>
      <c r="D35" s="3" t="s">
        <v>61</v>
      </c>
    </row>
    <row r="36" spans="1:14" x14ac:dyDescent="0.25">
      <c r="A36">
        <v>0</v>
      </c>
      <c r="B36">
        <f>Лист9!C36</f>
        <v>0.46916299559471364</v>
      </c>
      <c r="C36">
        <f>1/C33</f>
        <v>0.46916299559471364</v>
      </c>
      <c r="D36" s="15">
        <f>ABS(C36-B36)/B36*100</f>
        <v>0</v>
      </c>
    </row>
    <row r="37" spans="1:14" x14ac:dyDescent="0.25">
      <c r="A37">
        <v>1</v>
      </c>
      <c r="B37">
        <f>Лист9!C37</f>
        <v>0.56494522691705795</v>
      </c>
      <c r="C37">
        <f>1/H33</f>
        <v>0.56494522691705795</v>
      </c>
      <c r="D37" s="15">
        <f t="shared" ref="D37:D40" si="35">ABS(C37-B37)/B37*100</f>
        <v>0</v>
      </c>
    </row>
    <row r="38" spans="1:14" x14ac:dyDescent="0.25">
      <c r="A38">
        <v>2</v>
      </c>
      <c r="B38">
        <f>Лист9!C38</f>
        <v>0.44879894160421346</v>
      </c>
      <c r="C38">
        <f>1/K33</f>
        <v>0.44879894160421346</v>
      </c>
      <c r="D38" s="15">
        <f t="shared" si="35"/>
        <v>0</v>
      </c>
    </row>
    <row r="39" spans="1:14" x14ac:dyDescent="0.25">
      <c r="A39">
        <v>3</v>
      </c>
      <c r="B39">
        <f>Лист9!C39</f>
        <v>0.49726554500479625</v>
      </c>
      <c r="C39">
        <f>1/N33</f>
        <v>0.49726554500479625</v>
      </c>
      <c r="D39" s="15">
        <f t="shared" si="35"/>
        <v>0</v>
      </c>
    </row>
    <row r="40" spans="1:14" x14ac:dyDescent="0.25">
      <c r="A40">
        <v>4</v>
      </c>
      <c r="B40">
        <f>Лист9!C40</f>
        <v>0.56494522691705784</v>
      </c>
      <c r="C40">
        <f>1/E33</f>
        <v>0.56494522691705784</v>
      </c>
      <c r="D40" s="15">
        <f t="shared" si="35"/>
        <v>0</v>
      </c>
    </row>
    <row r="43" spans="1:14" x14ac:dyDescent="0.25">
      <c r="A43" s="25" t="s">
        <v>73</v>
      </c>
      <c r="B43" s="16" t="s">
        <v>78</v>
      </c>
      <c r="C43" s="16"/>
      <c r="D43" s="16"/>
    </row>
    <row r="44" spans="1:14" x14ac:dyDescent="0.25">
      <c r="A44" s="25"/>
      <c r="B44" s="19" t="s">
        <v>70</v>
      </c>
      <c r="C44" s="19" t="s">
        <v>71</v>
      </c>
      <c r="D44" s="19" t="s">
        <v>72</v>
      </c>
    </row>
    <row r="45" spans="1:14" x14ac:dyDescent="0.25">
      <c r="A45" s="4">
        <v>0</v>
      </c>
      <c r="B45" s="4">
        <f>B30</f>
        <v>0.26056338028169013</v>
      </c>
      <c r="C45" s="4">
        <f>B31</f>
        <v>0.34741784037558687</v>
      </c>
      <c r="D45" s="4">
        <f>B32</f>
        <v>0.392018779342723</v>
      </c>
      <c r="E45">
        <f>SUM(B45:D45)</f>
        <v>1</v>
      </c>
    </row>
    <row r="46" spans="1:14" x14ac:dyDescent="0.25">
      <c r="A46" s="4">
        <v>1</v>
      </c>
      <c r="B46" s="4">
        <f>G30</f>
        <v>0.46121883656509688</v>
      </c>
      <c r="C46" s="4">
        <f>G31</f>
        <v>0.30747922437673125</v>
      </c>
      <c r="D46" s="4">
        <f>G32</f>
        <v>0.23130193905817173</v>
      </c>
      <c r="E46">
        <f t="shared" ref="E46:E49" si="36">SUM(B46:D46)</f>
        <v>0.99999999999999989</v>
      </c>
    </row>
    <row r="47" spans="1:14" x14ac:dyDescent="0.25">
      <c r="A47" s="4">
        <v>2</v>
      </c>
      <c r="B47" s="4">
        <f>J30</f>
        <v>0.22224548088900103</v>
      </c>
      <c r="C47" s="4">
        <f>J31</f>
        <v>0.32733979070652724</v>
      </c>
      <c r="D47" s="4">
        <f>J32</f>
        <v>0.45041472840447172</v>
      </c>
      <c r="E47">
        <f>SUM(B47:D47)</f>
        <v>1</v>
      </c>
    </row>
    <row r="48" spans="1:14" x14ac:dyDescent="0.25">
      <c r="A48" s="4">
        <v>3</v>
      </c>
      <c r="B48" s="4">
        <f>M30</f>
        <v>0.32744853237615906</v>
      </c>
      <c r="C48" s="4">
        <f>M31</f>
        <v>0.33410496837596826</v>
      </c>
      <c r="D48" s="4">
        <f>M32</f>
        <v>0.33844649924787268</v>
      </c>
      <c r="E48">
        <f>SUM(B48:D48)</f>
        <v>1</v>
      </c>
    </row>
    <row r="49" spans="1:5" x14ac:dyDescent="0.25">
      <c r="A49" s="4">
        <v>4</v>
      </c>
      <c r="B49" s="4">
        <f>D30</f>
        <v>0.46121883656509699</v>
      </c>
      <c r="C49" s="4">
        <f>D31</f>
        <v>0.30747922437673131</v>
      </c>
      <c r="D49" s="4">
        <f>D32</f>
        <v>0.23130193905817181</v>
      </c>
      <c r="E49">
        <f>SUM(B49:D49)</f>
        <v>1.0000000000000002</v>
      </c>
    </row>
    <row r="51" spans="1:5" x14ac:dyDescent="0.25">
      <c r="A51" s="25" t="s">
        <v>73</v>
      </c>
      <c r="B51" s="16" t="s">
        <v>79</v>
      </c>
      <c r="C51" s="16"/>
      <c r="D51" s="16"/>
    </row>
    <row r="52" spans="1:5" x14ac:dyDescent="0.25">
      <c r="A52" s="25"/>
      <c r="B52" s="19" t="s">
        <v>70</v>
      </c>
      <c r="C52" s="19" t="s">
        <v>71</v>
      </c>
      <c r="D52" s="19" t="s">
        <v>72</v>
      </c>
    </row>
    <row r="53" spans="1:5" x14ac:dyDescent="0.25">
      <c r="A53" s="4">
        <v>0</v>
      </c>
      <c r="B53" s="10">
        <f>P23</f>
        <v>16.649999999999999</v>
      </c>
      <c r="C53" s="10">
        <f>P24</f>
        <v>22.2</v>
      </c>
      <c r="D53" s="10">
        <f>P25</f>
        <v>25.049999999999997</v>
      </c>
    </row>
    <row r="54" spans="1:5" x14ac:dyDescent="0.25">
      <c r="A54" s="4">
        <v>1</v>
      </c>
      <c r="B54" s="10">
        <f>J16</f>
        <v>16.649999999999999</v>
      </c>
      <c r="C54" s="10">
        <f>J17</f>
        <v>11.1</v>
      </c>
      <c r="D54" s="10">
        <f>J18</f>
        <v>8.35</v>
      </c>
    </row>
    <row r="55" spans="1:5" x14ac:dyDescent="0.25">
      <c r="A55" s="4">
        <v>2</v>
      </c>
      <c r="B55" s="10">
        <f>N16</f>
        <v>40.291784037558642</v>
      </c>
      <c r="C55" s="10">
        <f>N17</f>
        <v>59.344757433489718</v>
      </c>
      <c r="D55" s="10">
        <f>N18</f>
        <v>81.657511737089067</v>
      </c>
    </row>
    <row r="56" spans="1:5" x14ac:dyDescent="0.25">
      <c r="A56" s="4">
        <v>3</v>
      </c>
      <c r="B56" s="10">
        <f>L16</f>
        <v>35.462676056338026</v>
      </c>
      <c r="C56" s="10">
        <f>L17</f>
        <v>36.183568075117364</v>
      </c>
      <c r="D56" s="10">
        <f>L18</f>
        <v>36.653755868544607</v>
      </c>
    </row>
    <row r="57" spans="1:5" x14ac:dyDescent="0.25">
      <c r="A57" s="4">
        <v>4</v>
      </c>
      <c r="B57" s="10">
        <f>Q23</f>
        <v>16.649999999999999</v>
      </c>
      <c r="C57" s="10">
        <f>Q24</f>
        <v>11.099999999999998</v>
      </c>
      <c r="D57" s="10">
        <f>Q25</f>
        <v>8.3500000000000014</v>
      </c>
    </row>
    <row r="59" spans="1:5" x14ac:dyDescent="0.25">
      <c r="A59" s="25" t="s">
        <v>73</v>
      </c>
      <c r="B59" s="16" t="s">
        <v>80</v>
      </c>
      <c r="C59" s="16"/>
      <c r="D59" s="16"/>
    </row>
    <row r="60" spans="1:5" x14ac:dyDescent="0.25">
      <c r="A60" s="25"/>
      <c r="B60" s="19" t="s">
        <v>70</v>
      </c>
      <c r="C60" s="19" t="s">
        <v>71</v>
      </c>
      <c r="D60" s="19" t="s">
        <v>72</v>
      </c>
    </row>
    <row r="61" spans="1:5" x14ac:dyDescent="0.25">
      <c r="A61" s="4">
        <v>0</v>
      </c>
      <c r="B61" s="10">
        <v>0</v>
      </c>
      <c r="C61" s="10">
        <v>0</v>
      </c>
      <c r="D61" s="10">
        <v>0</v>
      </c>
    </row>
    <row r="62" spans="1:5" x14ac:dyDescent="0.25">
      <c r="A62" s="4">
        <v>1</v>
      </c>
      <c r="B62" s="10">
        <f>I16</f>
        <v>33.299999999999997</v>
      </c>
      <c r="C62" s="10">
        <f>I17</f>
        <v>44.4</v>
      </c>
      <c r="D62" s="10">
        <f>I18</f>
        <v>50.099999999999994</v>
      </c>
    </row>
    <row r="63" spans="1:5" x14ac:dyDescent="0.25">
      <c r="A63" s="4">
        <v>2</v>
      </c>
      <c r="B63" s="10">
        <f>K16</f>
        <v>33.299999999999997</v>
      </c>
      <c r="C63" s="10">
        <f>K17</f>
        <v>33.299999999999997</v>
      </c>
      <c r="D63" s="10">
        <f>K18</f>
        <v>33.4</v>
      </c>
    </row>
    <row r="64" spans="1:5" x14ac:dyDescent="0.25">
      <c r="A64" s="4">
        <v>3</v>
      </c>
      <c r="B64" s="10">
        <f>M16</f>
        <v>23.64178403755864</v>
      </c>
      <c r="C64" s="10">
        <f>M17</f>
        <v>48.244757433489724</v>
      </c>
      <c r="D64" s="10">
        <f>M18</f>
        <v>73.307511737089058</v>
      </c>
    </row>
    <row r="65" spans="1:4" x14ac:dyDescent="0.25">
      <c r="A65" s="4">
        <v>4</v>
      </c>
      <c r="B65" s="10"/>
      <c r="C65" s="10"/>
      <c r="D65" s="10"/>
    </row>
  </sheetData>
  <mergeCells count="6">
    <mergeCell ref="A59:A60"/>
    <mergeCell ref="B59:D59"/>
    <mergeCell ref="B43:D43"/>
    <mergeCell ref="A43:A44"/>
    <mergeCell ref="A51:A52"/>
    <mergeCell ref="B51:D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5" sqref="B5"/>
    </sheetView>
  </sheetViews>
  <sheetFormatPr defaultRowHeight="15" x14ac:dyDescent="0.25"/>
  <cols>
    <col min="1" max="1" width="11.28515625" bestFit="1" customWidth="1"/>
    <col min="2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8" t="s">
        <v>74</v>
      </c>
      <c r="I1" s="18" t="s">
        <v>75</v>
      </c>
      <c r="J1" s="18" t="s">
        <v>76</v>
      </c>
      <c r="K1" s="17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5">
        <f>P26</f>
        <v>63.899999999999991</v>
      </c>
      <c r="I2" s="5">
        <f>Q26</f>
        <v>36.099999999999994</v>
      </c>
      <c r="J2" s="5">
        <f>SUM(H2:I2)</f>
        <v>99.999999999999986</v>
      </c>
      <c r="K2" s="22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8" t="s">
        <v>63</v>
      </c>
      <c r="E6" s="18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63.899999999999991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127.79999999999998</v>
      </c>
      <c r="E8" s="4">
        <f>J19</f>
        <v>36.1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100</v>
      </c>
      <c r="E9" s="10">
        <f>N19</f>
        <v>260.29999999999995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224.19999999999996</v>
      </c>
      <c r="E10" s="10">
        <f>L19</f>
        <v>163.89999999999998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36.099999999999994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8" t="s">
        <v>65</v>
      </c>
      <c r="J15" s="18" t="s">
        <v>62</v>
      </c>
      <c r="K15" s="18" t="s">
        <v>66</v>
      </c>
      <c r="L15" s="18" t="s">
        <v>67</v>
      </c>
      <c r="M15" s="18" t="s">
        <v>68</v>
      </c>
      <c r="N15" s="18" t="s">
        <v>69</v>
      </c>
      <c r="O15" s="18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B37</f>
        <v>1</v>
      </c>
      <c r="E16" s="10">
        <f>$D$16*C2</f>
        <v>1</v>
      </c>
      <c r="F16" s="10">
        <f>$C$8/(E16*$B$8)</f>
        <v>0.5</v>
      </c>
      <c r="G16" s="10">
        <f>F16*C16</f>
        <v>1</v>
      </c>
      <c r="H16" s="10">
        <f>G16+1</f>
        <v>2</v>
      </c>
      <c r="I16" s="10">
        <f>C16*P23</f>
        <v>33.299999999999997</v>
      </c>
      <c r="J16" s="10">
        <f>G16*P23</f>
        <v>16.649999999999999</v>
      </c>
      <c r="K16" s="10">
        <f>H16*P23</f>
        <v>33.299999999999997</v>
      </c>
      <c r="L16" s="10">
        <f>E23*Q23</f>
        <v>49.949999999999996</v>
      </c>
      <c r="M16" s="10">
        <f>I23*Q23</f>
        <v>33.299999999999997</v>
      </c>
      <c r="N16" s="10">
        <f>J23*Q23</f>
        <v>49.949999999999996</v>
      </c>
      <c r="O16" s="10">
        <f>N23*Q23</f>
        <v>33.299999999999997</v>
      </c>
    </row>
    <row r="17" spans="1:17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</v>
      </c>
      <c r="F17" s="10">
        <f t="shared" ref="F17:F18" si="2">$C$8/(E17*$B$8)</f>
        <v>0.25</v>
      </c>
      <c r="G17" s="10">
        <f t="shared" ref="G17:G18" si="3">F17*C17</f>
        <v>0.5</v>
      </c>
      <c r="H17" s="10">
        <f t="shared" ref="H17:H18" si="4">G17+1</f>
        <v>1.5</v>
      </c>
      <c r="I17" s="10">
        <f t="shared" ref="I17" si="5">C17*P24</f>
        <v>44.4</v>
      </c>
      <c r="J17" s="10">
        <f>G17*P24</f>
        <v>11.1</v>
      </c>
      <c r="K17" s="10">
        <f t="shared" ref="K17:K18" si="6">H17*P24</f>
        <v>33.299999999999997</v>
      </c>
      <c r="L17" s="10">
        <f t="shared" ref="L17:L18" si="7">E24*Q24</f>
        <v>55.499999999999986</v>
      </c>
      <c r="M17" s="10">
        <f t="shared" ref="M17:M18" si="8">I24*Q24</f>
        <v>73.999999999999986</v>
      </c>
      <c r="N17" s="10">
        <f t="shared" ref="N17:N18" si="9">J24*Q24</f>
        <v>85.09999999999998</v>
      </c>
      <c r="O17" s="10">
        <f t="shared" ref="O17:O18" si="10">N24*Q24</f>
        <v>113.46666666666664</v>
      </c>
    </row>
    <row r="18" spans="1:17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</v>
      </c>
      <c r="F18" s="10">
        <f t="shared" si="2"/>
        <v>0.16666666666666666</v>
      </c>
      <c r="G18" s="10">
        <f t="shared" si="3"/>
        <v>0.33333333333333331</v>
      </c>
      <c r="H18" s="10">
        <f t="shared" si="4"/>
        <v>1.3333333333333333</v>
      </c>
      <c r="I18" s="10">
        <f>C18*P25</f>
        <v>50.1</v>
      </c>
      <c r="J18" s="10">
        <f>G18*P25</f>
        <v>8.35</v>
      </c>
      <c r="K18" s="10">
        <f t="shared" si="6"/>
        <v>33.4</v>
      </c>
      <c r="L18" s="10">
        <f t="shared" si="7"/>
        <v>58.449999999999989</v>
      </c>
      <c r="M18" s="10">
        <f t="shared" si="8"/>
        <v>116.89999999999998</v>
      </c>
      <c r="N18" s="10">
        <f t="shared" si="9"/>
        <v>125.24999999999997</v>
      </c>
      <c r="O18" s="10">
        <f t="shared" si="10"/>
        <v>250.49999999999994</v>
      </c>
    </row>
    <row r="19" spans="1:17" x14ac:dyDescent="0.25">
      <c r="I19" s="11">
        <f>SUM(I16:I18)</f>
        <v>127.79999999999998</v>
      </c>
      <c r="J19" s="13">
        <f>SUM(J16:J18)</f>
        <v>36.1</v>
      </c>
      <c r="K19" s="13">
        <f>SUM(K16:K18)</f>
        <v>100</v>
      </c>
      <c r="L19" s="13">
        <f>SUM(L16:L18)</f>
        <v>163.89999999999998</v>
      </c>
      <c r="M19" s="13">
        <f>SUM(M16:M18)</f>
        <v>224.19999999999996</v>
      </c>
      <c r="N19" s="13">
        <f>SUM(N16:N18)</f>
        <v>260.29999999999995</v>
      </c>
      <c r="O19" s="13">
        <f>SUM(O16:O18)</f>
        <v>397.26666666666659</v>
      </c>
    </row>
    <row r="20" spans="1:17" x14ac:dyDescent="0.25">
      <c r="A20" s="11" t="s">
        <v>23</v>
      </c>
    </row>
    <row r="22" spans="1:17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8" t="s">
        <v>44</v>
      </c>
    </row>
    <row r="23" spans="1:17" x14ac:dyDescent="0.25">
      <c r="A23" s="4">
        <v>1</v>
      </c>
      <c r="B23" s="10">
        <f>B40</f>
        <v>1</v>
      </c>
      <c r="C23" s="10">
        <f>$B$23*C2</f>
        <v>1</v>
      </c>
      <c r="D23" s="10">
        <f>C23*$B$11/$G$2</f>
        <v>2</v>
      </c>
      <c r="E23" s="10">
        <f>D23+1</f>
        <v>3</v>
      </c>
      <c r="F23" s="10">
        <f>B39</f>
        <v>1</v>
      </c>
      <c r="G23" s="10">
        <f>$F$23*C2</f>
        <v>1</v>
      </c>
      <c r="H23" s="10">
        <f>G23*$B$10/$C$10</f>
        <v>0.66666666666666663</v>
      </c>
      <c r="I23" s="10">
        <f>H23*E23</f>
        <v>2</v>
      </c>
      <c r="J23" s="10">
        <f>I23+1</f>
        <v>3</v>
      </c>
      <c r="K23" s="10">
        <f>B38</f>
        <v>1</v>
      </c>
      <c r="L23" s="10">
        <f>$K$23*C2</f>
        <v>1</v>
      </c>
      <c r="M23" s="10">
        <f>L23*$B$9/$C$9</f>
        <v>0.66666666666666663</v>
      </c>
      <c r="N23" s="10">
        <f>M23*J23</f>
        <v>2</v>
      </c>
      <c r="O23" s="10">
        <f>H16/N23</f>
        <v>1</v>
      </c>
      <c r="P23" s="10">
        <f>$D$2*B2/100/(1+G16)</f>
        <v>16.649999999999999</v>
      </c>
      <c r="Q23" s="10">
        <f>$D$2*B2/100-P23</f>
        <v>16.649999999999999</v>
      </c>
    </row>
    <row r="24" spans="1:17" x14ac:dyDescent="0.25">
      <c r="A24" s="4">
        <v>2</v>
      </c>
      <c r="C24" s="10">
        <f t="shared" ref="C24:C25" si="11">$B$23*C3</f>
        <v>2</v>
      </c>
      <c r="D24" s="10">
        <f t="shared" ref="D24:D25" si="12">C24*$B$11/$G$2</f>
        <v>4</v>
      </c>
      <c r="E24" s="10">
        <f t="shared" ref="E24:E25" si="13">D24+1</f>
        <v>5</v>
      </c>
      <c r="G24" s="10">
        <f t="shared" ref="G24:G25" si="14">$F$23*C3</f>
        <v>2</v>
      </c>
      <c r="H24" s="10">
        <f t="shared" ref="H24:H25" si="15">G24*$B$10/$C$10</f>
        <v>1.3333333333333333</v>
      </c>
      <c r="I24" s="10">
        <f t="shared" ref="I24:I25" si="16">H24*E24</f>
        <v>6.6666666666666661</v>
      </c>
      <c r="J24" s="10">
        <f t="shared" ref="J24:J25" si="17">I24+1</f>
        <v>7.6666666666666661</v>
      </c>
      <c r="L24" s="10">
        <f t="shared" ref="L24:L25" si="18">$K$23*C3</f>
        <v>2</v>
      </c>
      <c r="M24" s="10">
        <f t="shared" ref="M24:M25" si="19">L24*$B$9/$C$9</f>
        <v>1.3333333333333333</v>
      </c>
      <c r="N24" s="10">
        <f t="shared" ref="N24:N25" si="20">M24*J24</f>
        <v>10.222222222222221</v>
      </c>
      <c r="O24" s="20">
        <f>H17/N24</f>
        <v>0.14673913043478262</v>
      </c>
      <c r="P24" s="12">
        <f>$D$2*B3/100/(1+G17)</f>
        <v>22.2</v>
      </c>
      <c r="Q24" s="10">
        <f t="shared" ref="Q24:Q25" si="21">$D$2*B3/100-P24</f>
        <v>11.099999999999998</v>
      </c>
    </row>
    <row r="25" spans="1:17" x14ac:dyDescent="0.25">
      <c r="A25" s="4">
        <v>3</v>
      </c>
      <c r="C25" s="10">
        <f t="shared" si="11"/>
        <v>3</v>
      </c>
      <c r="D25" s="10">
        <f t="shared" si="12"/>
        <v>6</v>
      </c>
      <c r="E25" s="10">
        <f t="shared" si="13"/>
        <v>7</v>
      </c>
      <c r="G25" s="10">
        <f t="shared" si="14"/>
        <v>3</v>
      </c>
      <c r="H25" s="10">
        <f t="shared" si="15"/>
        <v>2</v>
      </c>
      <c r="I25" s="10">
        <f t="shared" si="16"/>
        <v>14</v>
      </c>
      <c r="J25" s="10">
        <f t="shared" si="17"/>
        <v>15</v>
      </c>
      <c r="L25" s="10">
        <f t="shared" si="18"/>
        <v>3</v>
      </c>
      <c r="M25" s="10">
        <f t="shared" si="19"/>
        <v>2</v>
      </c>
      <c r="N25" s="10">
        <f t="shared" si="20"/>
        <v>30</v>
      </c>
      <c r="O25" s="21">
        <f>H18/N25</f>
        <v>4.4444444444444439E-2</v>
      </c>
      <c r="P25" s="12">
        <f>$D$2*B4/100/(1+G18)</f>
        <v>25.05</v>
      </c>
      <c r="Q25" s="10">
        <f t="shared" si="21"/>
        <v>8.3499999999999979</v>
      </c>
    </row>
    <row r="26" spans="1:17" x14ac:dyDescent="0.25">
      <c r="P26" s="13">
        <f>SUM(P23:P25)</f>
        <v>63.899999999999991</v>
      </c>
      <c r="Q26" s="13">
        <f>SUM(Q23:Q25)</f>
        <v>36.099999999999994</v>
      </c>
    </row>
    <row r="27" spans="1:17" x14ac:dyDescent="0.25">
      <c r="A27" s="11" t="s">
        <v>43</v>
      </c>
    </row>
    <row r="29" spans="1:17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7" x14ac:dyDescent="0.25">
      <c r="A30" s="4">
        <v>1</v>
      </c>
      <c r="B30" s="4">
        <f>P23/$P$26</f>
        <v>0.26056338028169013</v>
      </c>
      <c r="C30" s="4">
        <f>B30*C2</f>
        <v>0.26056338028169013</v>
      </c>
      <c r="D30" s="4">
        <f>Q23/$Q$26</f>
        <v>0.46121883656509699</v>
      </c>
      <c r="E30" s="4">
        <f>D30*C2</f>
        <v>0.46121883656509699</v>
      </c>
      <c r="F30" s="4">
        <f>G16*P23</f>
        <v>16.649999999999999</v>
      </c>
      <c r="G30" s="4">
        <f>F30/$F$33</f>
        <v>0.46121883656509688</v>
      </c>
      <c r="H30" s="4">
        <f>C2*G30</f>
        <v>0.46121883656509688</v>
      </c>
      <c r="I30" s="4">
        <f>J23*Q23</f>
        <v>49.949999999999996</v>
      </c>
      <c r="J30" s="4">
        <f>I30/$I$33</f>
        <v>0.19189396849788706</v>
      </c>
      <c r="K30" s="4">
        <f>C2*J30</f>
        <v>0.19189396849788706</v>
      </c>
      <c r="L30" s="4">
        <f>E23*Q23</f>
        <v>49.949999999999996</v>
      </c>
      <c r="M30" s="4">
        <f>L30/$L$33</f>
        <v>0.30475899938987189</v>
      </c>
      <c r="N30" s="4">
        <f>C2*M30</f>
        <v>0.30475899938987189</v>
      </c>
    </row>
    <row r="31" spans="1:17" x14ac:dyDescent="0.25">
      <c r="A31" s="4">
        <v>2</v>
      </c>
      <c r="B31" s="4">
        <f>P24/$P$26</f>
        <v>0.34741784037558687</v>
      </c>
      <c r="C31" s="4">
        <f t="shared" ref="C31" si="22">B31*C3</f>
        <v>0.69483568075117375</v>
      </c>
      <c r="D31" s="4">
        <f t="shared" ref="D31:D32" si="23">Q24/$Q$26</f>
        <v>0.30747922437673131</v>
      </c>
      <c r="E31" s="4">
        <f t="shared" ref="E31:E32" si="24">D31*C3</f>
        <v>0.61495844875346262</v>
      </c>
      <c r="F31" s="4">
        <f t="shared" ref="F31:F32" si="25">G17*P24</f>
        <v>11.1</v>
      </c>
      <c r="G31" s="4">
        <f t="shared" ref="G31:G32" si="26">F31/$F$33</f>
        <v>0.30747922437673125</v>
      </c>
      <c r="H31" s="4">
        <f t="shared" ref="H31:H32" si="27">C3*G31</f>
        <v>0.61495844875346251</v>
      </c>
      <c r="I31" s="4">
        <f t="shared" ref="I31:I32" si="28">J24*Q24</f>
        <v>85.09999999999998</v>
      </c>
      <c r="J31" s="4">
        <f t="shared" ref="J31:J32" si="29">I31/$I$33</f>
        <v>0.326930464848252</v>
      </c>
      <c r="K31" s="4">
        <f t="shared" ref="K31:K32" si="30">C3*J31</f>
        <v>0.653860929696504</v>
      </c>
      <c r="L31" s="4">
        <f t="shared" ref="L31:L32" si="31">E24*Q24</f>
        <v>55.499999999999986</v>
      </c>
      <c r="M31" s="4">
        <f t="shared" ref="M31:M32" si="32">L31/$L$33</f>
        <v>0.33862111043319093</v>
      </c>
      <c r="N31" s="4">
        <f t="shared" ref="N31:N32" si="33">C3*M31</f>
        <v>0.67724222086638186</v>
      </c>
    </row>
    <row r="32" spans="1:17" x14ac:dyDescent="0.25">
      <c r="A32" s="4">
        <v>3</v>
      </c>
      <c r="B32" s="4">
        <f>P25/$P$26</f>
        <v>0.39201877934272306</v>
      </c>
      <c r="C32" s="4">
        <f>B32*C4</f>
        <v>1.1760563380281692</v>
      </c>
      <c r="D32" s="4">
        <f t="shared" si="23"/>
        <v>0.23130193905817173</v>
      </c>
      <c r="E32" s="4">
        <f t="shared" si="24"/>
        <v>0.69390581717451516</v>
      </c>
      <c r="F32" s="4">
        <f t="shared" si="25"/>
        <v>8.35</v>
      </c>
      <c r="G32" s="4">
        <f t="shared" si="26"/>
        <v>0.23130193905817173</v>
      </c>
      <c r="H32" s="4">
        <f t="shared" si="27"/>
        <v>0.69390581717451516</v>
      </c>
      <c r="I32" s="4">
        <f t="shared" si="28"/>
        <v>125.24999999999997</v>
      </c>
      <c r="J32" s="4">
        <f t="shared" si="29"/>
        <v>0.48117556665386091</v>
      </c>
      <c r="K32" s="4">
        <f t="shared" si="30"/>
        <v>1.4435266999615828</v>
      </c>
      <c r="L32" s="4">
        <f t="shared" si="31"/>
        <v>58.449999999999989</v>
      </c>
      <c r="M32" s="4">
        <f t="shared" si="32"/>
        <v>0.35661989017693713</v>
      </c>
      <c r="N32" s="4">
        <f t="shared" si="33"/>
        <v>1.0698596705308114</v>
      </c>
    </row>
    <row r="33" spans="1:14" x14ac:dyDescent="0.25">
      <c r="C33" s="11">
        <f>SUM(C30:C32)</f>
        <v>2.131455399061033</v>
      </c>
      <c r="E33" s="11">
        <f>SUM(E30:E32)</f>
        <v>1.7700831024930748</v>
      </c>
      <c r="F33" s="11">
        <f>SUM(F30:F32)</f>
        <v>36.1</v>
      </c>
      <c r="H33" s="11">
        <f>SUM(H30:H32)</f>
        <v>1.7700831024930745</v>
      </c>
      <c r="I33" s="11">
        <f>SUM(I30:I32)</f>
        <v>260.29999999999995</v>
      </c>
      <c r="K33" s="11">
        <f>SUM(K30:K32)</f>
        <v>2.289281598155974</v>
      </c>
      <c r="L33" s="11">
        <f>SUM(L30:L32)</f>
        <v>163.89999999999998</v>
      </c>
      <c r="N33" s="11">
        <f>SUM(N30:N32)</f>
        <v>2.051860890787065</v>
      </c>
    </row>
    <row r="35" spans="1:14" x14ac:dyDescent="0.25">
      <c r="A35" t="s">
        <v>58</v>
      </c>
      <c r="B35" t="s">
        <v>60</v>
      </c>
      <c r="C35" t="s">
        <v>59</v>
      </c>
      <c r="D35" s="3" t="s">
        <v>61</v>
      </c>
    </row>
    <row r="36" spans="1:14" x14ac:dyDescent="0.25">
      <c r="A36">
        <v>0</v>
      </c>
      <c r="B36">
        <v>1</v>
      </c>
      <c r="C36">
        <f>1/C33</f>
        <v>0.46916299559471364</v>
      </c>
      <c r="D36">
        <f>ABS(C36-B36)/B36*100</f>
        <v>53.083700440528638</v>
      </c>
    </row>
    <row r="37" spans="1:14" x14ac:dyDescent="0.25">
      <c r="A37">
        <v>1</v>
      </c>
      <c r="B37" s="2">
        <f>1</f>
        <v>1</v>
      </c>
      <c r="C37">
        <f>1/H33</f>
        <v>0.56494522691705795</v>
      </c>
      <c r="D37">
        <f t="shared" ref="D37:D40" si="34">ABS(C37-B37)/B37*100</f>
        <v>43.505477308294203</v>
      </c>
    </row>
    <row r="38" spans="1:14" x14ac:dyDescent="0.25">
      <c r="A38">
        <v>2</v>
      </c>
      <c r="B38" s="2">
        <f>1</f>
        <v>1</v>
      </c>
      <c r="C38">
        <f>1/K33</f>
        <v>0.43681825809699609</v>
      </c>
      <c r="D38">
        <f t="shared" si="34"/>
        <v>56.318174190300383</v>
      </c>
    </row>
    <row r="39" spans="1:14" x14ac:dyDescent="0.25">
      <c r="A39">
        <v>3</v>
      </c>
      <c r="B39" s="2">
        <f>1</f>
        <v>1</v>
      </c>
      <c r="C39">
        <f>1/N33</f>
        <v>0.48736247398156413</v>
      </c>
      <c r="D39">
        <f t="shared" si="34"/>
        <v>51.263752601843592</v>
      </c>
    </row>
    <row r="40" spans="1:14" x14ac:dyDescent="0.25">
      <c r="A40">
        <v>4</v>
      </c>
      <c r="B40" s="2">
        <f>1</f>
        <v>1</v>
      </c>
      <c r="C40">
        <f>1/E33</f>
        <v>0.56494522691705795</v>
      </c>
      <c r="D40">
        <f t="shared" si="34"/>
        <v>43.505477308294203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P27" sqref="P27"/>
    </sheetView>
  </sheetViews>
  <sheetFormatPr defaultRowHeight="15" x14ac:dyDescent="0.25"/>
  <cols>
    <col min="1" max="1" width="11.28515625" bestFit="1" customWidth="1"/>
    <col min="2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8" t="s">
        <v>74</v>
      </c>
      <c r="I1" s="18" t="s">
        <v>75</v>
      </c>
      <c r="J1" s="18" t="s">
        <v>76</v>
      </c>
      <c r="K1" s="17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3">
        <f>P26</f>
        <v>63.899999999999991</v>
      </c>
      <c r="I2" s="23">
        <f>Q26</f>
        <v>36.099999999999994</v>
      </c>
      <c r="J2" s="5">
        <f>SUM(H2:I2)</f>
        <v>99.999999999999986</v>
      </c>
      <c r="K2" s="22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8" t="s">
        <v>63</v>
      </c>
      <c r="E6" s="18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63.899999999999991</v>
      </c>
      <c r="D7" s="4">
        <f>B7</f>
        <v>0</v>
      </c>
      <c r="E7" s="4">
        <f>H2</f>
        <v>63.899999999999991</v>
      </c>
    </row>
    <row r="8" spans="1:15" x14ac:dyDescent="0.25">
      <c r="A8" s="4">
        <v>1</v>
      </c>
      <c r="B8" s="10">
        <f>Проверка_пример!D8</f>
        <v>127.79999999999998</v>
      </c>
      <c r="C8" s="10">
        <f>Проверка_пример!E8</f>
        <v>36.1</v>
      </c>
      <c r="D8" s="4">
        <f>I19</f>
        <v>127.79999999999998</v>
      </c>
      <c r="E8" s="4">
        <f>J19</f>
        <v>36.1</v>
      </c>
    </row>
    <row r="9" spans="1:15" x14ac:dyDescent="0.25">
      <c r="A9" s="4">
        <v>2</v>
      </c>
      <c r="B9" s="10">
        <f>Проверка_пример!D9</f>
        <v>100</v>
      </c>
      <c r="C9" s="10">
        <f>Проверка_пример!E9</f>
        <v>260.29999999999995</v>
      </c>
      <c r="D9" s="10">
        <f>K19</f>
        <v>100</v>
      </c>
      <c r="E9" s="10">
        <f>N19</f>
        <v>181.29405320813774</v>
      </c>
    </row>
    <row r="10" spans="1:15" x14ac:dyDescent="0.25">
      <c r="A10" s="4">
        <v>3</v>
      </c>
      <c r="B10" s="10">
        <f>Проверка_пример!D10</f>
        <v>224.19999999999996</v>
      </c>
      <c r="C10" s="10">
        <f>Проверка_пример!E10</f>
        <v>163.89999999999998</v>
      </c>
      <c r="D10" s="10">
        <f>M19</f>
        <v>145.19405320813775</v>
      </c>
      <c r="E10" s="10">
        <f>L19</f>
        <v>108.30000000000001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36.099999999999994</v>
      </c>
      <c r="D11" s="4">
        <f>B11</f>
        <v>100</v>
      </c>
      <c r="E11" s="10">
        <f>I2</f>
        <v>36.099999999999994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8" t="s">
        <v>65</v>
      </c>
      <c r="J15" s="18" t="s">
        <v>62</v>
      </c>
      <c r="K15" s="18" t="s">
        <v>66</v>
      </c>
      <c r="L15" s="18" t="s">
        <v>67</v>
      </c>
      <c r="M15" s="18" t="s">
        <v>68</v>
      </c>
      <c r="N15" s="18" t="s">
        <v>69</v>
      </c>
      <c r="O15" s="18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B37</f>
        <v>0.56494522691705795</v>
      </c>
      <c r="E16" s="10">
        <f>$D$16*C2</f>
        <v>0.56494522691705795</v>
      </c>
      <c r="F16" s="10">
        <f>$C$8/(E16*$B$8)</f>
        <v>0.5</v>
      </c>
      <c r="G16" s="10">
        <f>F16*C16</f>
        <v>1</v>
      </c>
      <c r="H16" s="10">
        <f>G16+1</f>
        <v>2</v>
      </c>
      <c r="I16" s="10">
        <f>C16*P23</f>
        <v>33.299999999999997</v>
      </c>
      <c r="J16" s="10">
        <f>G16*P23</f>
        <v>16.649999999999999</v>
      </c>
      <c r="K16" s="10">
        <f>H16*P23</f>
        <v>33.299999999999997</v>
      </c>
      <c r="L16" s="10">
        <f>E23*Q23</f>
        <v>35.462676056338026</v>
      </c>
      <c r="M16" s="10">
        <f>I23*Q23</f>
        <v>23.641784037558679</v>
      </c>
      <c r="N16" s="10">
        <f>J23*Q23</f>
        <v>40.291784037558678</v>
      </c>
      <c r="O16" s="10">
        <f>N23*Q23</f>
        <v>6.7615009292765036</v>
      </c>
    </row>
    <row r="17" spans="1:17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1.1298904538341159</v>
      </c>
      <c r="F17" s="10">
        <f t="shared" ref="F17:F18" si="2">$C$8/(E17*$B$8)</f>
        <v>0.25</v>
      </c>
      <c r="G17" s="10">
        <f t="shared" ref="G17:G18" si="3">F17*C17</f>
        <v>0.5</v>
      </c>
      <c r="H17" s="10">
        <f t="shared" ref="H17:H18" si="4">G17+1</f>
        <v>1.5</v>
      </c>
      <c r="I17" s="10">
        <f t="shared" ref="I17" si="5">C17*P24</f>
        <v>44.4</v>
      </c>
      <c r="J17" s="10">
        <f>G17*P24</f>
        <v>11.1</v>
      </c>
      <c r="K17" s="10">
        <f t="shared" ref="K17:K18" si="6">H17*P24</f>
        <v>33.299999999999997</v>
      </c>
      <c r="L17" s="10">
        <f t="shared" ref="L17:L18" si="7">E24*Q24</f>
        <v>36.183568075117364</v>
      </c>
      <c r="M17" s="10">
        <f t="shared" ref="M17:M18" si="8">I24*Q24</f>
        <v>48.244757433489823</v>
      </c>
      <c r="N17" s="10">
        <f t="shared" ref="N17:N18" si="9">J24*Q24</f>
        <v>59.344757433489818</v>
      </c>
      <c r="O17" s="10">
        <f t="shared" ref="O17:O18" si="10">N24*Q24</f>
        <v>19.917690026343287</v>
      </c>
    </row>
    <row r="18" spans="1:17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1.694835680751174</v>
      </c>
      <c r="F18" s="10">
        <f t="shared" si="2"/>
        <v>0.16666666666666669</v>
      </c>
      <c r="G18" s="10">
        <f t="shared" si="3"/>
        <v>0.33333333333333337</v>
      </c>
      <c r="H18" s="10">
        <f t="shared" si="4"/>
        <v>1.3333333333333335</v>
      </c>
      <c r="I18" s="10">
        <f>C18*P25</f>
        <v>50.099999999999994</v>
      </c>
      <c r="J18" s="10">
        <f>G18*P25</f>
        <v>8.35</v>
      </c>
      <c r="K18" s="10">
        <f t="shared" si="6"/>
        <v>33.4</v>
      </c>
      <c r="L18" s="10">
        <f t="shared" si="7"/>
        <v>36.653755868544614</v>
      </c>
      <c r="M18" s="10">
        <f t="shared" si="8"/>
        <v>73.307511737089243</v>
      </c>
      <c r="N18" s="10">
        <f t="shared" si="9"/>
        <v>81.657511737089237</v>
      </c>
      <c r="O18" s="10">
        <f t="shared" si="10"/>
        <v>41.109671960273154</v>
      </c>
    </row>
    <row r="19" spans="1:17" x14ac:dyDescent="0.25">
      <c r="I19" s="11">
        <f>SUM(I16:I18)</f>
        <v>127.79999999999998</v>
      </c>
      <c r="J19" s="13">
        <f>SUM(J16:J18)</f>
        <v>36.1</v>
      </c>
      <c r="K19" s="13">
        <f>SUM(K16:K18)</f>
        <v>100</v>
      </c>
      <c r="L19" s="13">
        <f>SUM(L16:L18)</f>
        <v>108.30000000000001</v>
      </c>
      <c r="M19" s="13">
        <f>SUM(M16:M18)</f>
        <v>145.19405320813775</v>
      </c>
      <c r="N19" s="13">
        <f>SUM(N16:N18)</f>
        <v>181.29405320813774</v>
      </c>
      <c r="O19" s="13">
        <f>SUM(O16:O18)</f>
        <v>67.788862915892949</v>
      </c>
    </row>
    <row r="20" spans="1:17" x14ac:dyDescent="0.25">
      <c r="A20" s="11" t="s">
        <v>23</v>
      </c>
    </row>
    <row r="22" spans="1:17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</row>
    <row r="23" spans="1:17" x14ac:dyDescent="0.25">
      <c r="A23" s="4">
        <v>1</v>
      </c>
      <c r="B23" s="10">
        <f>B40</f>
        <v>0.56494522691705795</v>
      </c>
      <c r="C23" s="10">
        <f>$B$23*C2</f>
        <v>0.56494522691705795</v>
      </c>
      <c r="D23" s="10">
        <f>C23*$B$11/$G$2</f>
        <v>1.1298904538341159</v>
      </c>
      <c r="E23" s="10">
        <f>D23+1</f>
        <v>2.1298904538341157</v>
      </c>
      <c r="F23" s="10">
        <f>B39</f>
        <v>0.48736247398156413</v>
      </c>
      <c r="G23" s="10">
        <f>$F$23*C2</f>
        <v>0.48736247398156413</v>
      </c>
      <c r="H23" s="10">
        <f>G23*$B$10/$C$10</f>
        <v>0.66666666666666663</v>
      </c>
      <c r="I23" s="10">
        <f>H23*E23</f>
        <v>1.4199269692227436</v>
      </c>
      <c r="J23" s="10">
        <f>I23+1</f>
        <v>2.4199269692227436</v>
      </c>
      <c r="K23" s="10">
        <f>B38</f>
        <v>0.43681825809699609</v>
      </c>
      <c r="L23" s="10">
        <f>$K$23*C2</f>
        <v>0.43681825809699609</v>
      </c>
      <c r="M23" s="10">
        <f>L23*$B$9/$C$9</f>
        <v>0.16781339150864241</v>
      </c>
      <c r="N23" s="10">
        <f>M23*J23</f>
        <v>0.40609615190849874</v>
      </c>
      <c r="O23" s="10">
        <f>H16/N23</f>
        <v>4.9249420133649489</v>
      </c>
      <c r="P23" s="10">
        <f>$D$2*B2/100/(1+G16)</f>
        <v>16.649999999999999</v>
      </c>
      <c r="Q23" s="10">
        <f>$D$2*B2/100-P23</f>
        <v>16.649999999999999</v>
      </c>
    </row>
    <row r="24" spans="1:17" x14ac:dyDescent="0.25">
      <c r="A24" s="4">
        <v>2</v>
      </c>
      <c r="C24" s="10">
        <f t="shared" ref="C24:C25" si="11">$B$23*C3</f>
        <v>1.1298904538341159</v>
      </c>
      <c r="D24" s="10">
        <f t="shared" ref="D24:D25" si="12">C24*$B$11/$G$2</f>
        <v>2.2597809076682318</v>
      </c>
      <c r="E24" s="10">
        <f t="shared" ref="E24:E25" si="13">D24+1</f>
        <v>3.2597809076682318</v>
      </c>
      <c r="G24" s="10">
        <f t="shared" ref="G24:G25" si="14">$F$23*C3</f>
        <v>0.97472494796312825</v>
      </c>
      <c r="H24" s="10">
        <f t="shared" ref="H24:H25" si="15">G24*$B$10/$C$10</f>
        <v>1.3333333333333333</v>
      </c>
      <c r="I24" s="10">
        <f t="shared" ref="I24:I25" si="16">H24*E24</f>
        <v>4.3463745435576424</v>
      </c>
      <c r="J24" s="10">
        <f t="shared" ref="J24:J25" si="17">I24+1</f>
        <v>5.3463745435576424</v>
      </c>
      <c r="L24" s="10">
        <f t="shared" ref="L24:L25" si="18">$K$23*C3</f>
        <v>0.87363651619399219</v>
      </c>
      <c r="M24" s="10">
        <f t="shared" ref="M24:M25" si="19">L24*$B$9/$C$9</f>
        <v>0.33562678301728482</v>
      </c>
      <c r="N24" s="10">
        <f t="shared" ref="N24:N25" si="20">M24*J24</f>
        <v>1.794386488859756</v>
      </c>
      <c r="O24" s="12">
        <f t="shared" ref="O24" si="21">H17/N24</f>
        <v>0.83594031124987789</v>
      </c>
      <c r="P24" s="12">
        <f>$D$2*B3/100/(1+G17)</f>
        <v>22.2</v>
      </c>
      <c r="Q24" s="10">
        <f t="shared" ref="Q24:Q25" si="22">$D$2*B3/100-P24</f>
        <v>11.099999999999998</v>
      </c>
    </row>
    <row r="25" spans="1:17" x14ac:dyDescent="0.25">
      <c r="A25" s="4">
        <v>3</v>
      </c>
      <c r="C25" s="10">
        <f t="shared" si="11"/>
        <v>1.694835680751174</v>
      </c>
      <c r="D25" s="10">
        <f t="shared" si="12"/>
        <v>3.3896713615023479</v>
      </c>
      <c r="E25" s="10">
        <f t="shared" si="13"/>
        <v>4.3896713615023479</v>
      </c>
      <c r="G25" s="10">
        <f t="shared" si="14"/>
        <v>1.4620874219446924</v>
      </c>
      <c r="H25" s="10">
        <f t="shared" si="15"/>
        <v>2.0000000000000004</v>
      </c>
      <c r="I25" s="10">
        <f t="shared" si="16"/>
        <v>8.7793427230046976</v>
      </c>
      <c r="J25" s="10">
        <f t="shared" si="17"/>
        <v>9.7793427230046976</v>
      </c>
      <c r="L25" s="10">
        <f t="shared" si="18"/>
        <v>1.3104547742909882</v>
      </c>
      <c r="M25" s="10">
        <f t="shared" si="19"/>
        <v>0.50344017452592715</v>
      </c>
      <c r="N25" s="10">
        <f t="shared" si="20"/>
        <v>4.923314007218341</v>
      </c>
      <c r="O25" s="12">
        <f>H18/N25</f>
        <v>0.2708202912465994</v>
      </c>
      <c r="P25" s="12">
        <f>$D$2*B4/100/(1+G18)</f>
        <v>25.049999999999997</v>
      </c>
      <c r="Q25" s="10">
        <f t="shared" si="22"/>
        <v>8.3500000000000014</v>
      </c>
    </row>
    <row r="26" spans="1:17" x14ac:dyDescent="0.25">
      <c r="P26" s="13">
        <f>SUM(P23:P25)</f>
        <v>63.899999999999991</v>
      </c>
      <c r="Q26" s="13">
        <f>SUM(Q23:Q25)</f>
        <v>36.099999999999994</v>
      </c>
    </row>
    <row r="27" spans="1:17" x14ac:dyDescent="0.25">
      <c r="A27" s="11" t="s">
        <v>43</v>
      </c>
    </row>
    <row r="29" spans="1:17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7" x14ac:dyDescent="0.25">
      <c r="A30" s="4">
        <v>1</v>
      </c>
      <c r="B30" s="4">
        <f>P23/$P$26</f>
        <v>0.26056338028169013</v>
      </c>
      <c r="C30" s="4">
        <f>B30*C2</f>
        <v>0.26056338028169013</v>
      </c>
      <c r="D30" s="4">
        <f>Q23/$Q$26</f>
        <v>0.46121883656509699</v>
      </c>
      <c r="E30" s="4">
        <f>D30*C2</f>
        <v>0.46121883656509699</v>
      </c>
      <c r="F30" s="4">
        <f>G16*P23</f>
        <v>16.649999999999999</v>
      </c>
      <c r="G30" s="4">
        <f>F30/$F$33</f>
        <v>0.46121883656509688</v>
      </c>
      <c r="H30" s="4">
        <f>C2*G30</f>
        <v>0.46121883656509688</v>
      </c>
      <c r="I30" s="4">
        <f>J23*Q23</f>
        <v>40.291784037558678</v>
      </c>
      <c r="J30" s="4">
        <f>I30/$I$33</f>
        <v>0.22224548088900084</v>
      </c>
      <c r="K30" s="4">
        <f>C2*J30</f>
        <v>0.22224548088900084</v>
      </c>
      <c r="L30" s="4">
        <f>E23*Q23</f>
        <v>35.462676056338026</v>
      </c>
      <c r="M30" s="4">
        <f>L30/$L$33</f>
        <v>0.32744853237615901</v>
      </c>
      <c r="N30" s="4">
        <f>C2*M30</f>
        <v>0.32744853237615901</v>
      </c>
    </row>
    <row r="31" spans="1:17" x14ac:dyDescent="0.25">
      <c r="A31" s="4">
        <v>2</v>
      </c>
      <c r="B31" s="4">
        <f>P24/$P$26</f>
        <v>0.34741784037558687</v>
      </c>
      <c r="C31" s="4">
        <f t="shared" ref="C31" si="23">B31*C3</f>
        <v>0.69483568075117375</v>
      </c>
      <c r="D31" s="4">
        <f t="shared" ref="D31:D32" si="24">Q24/$Q$26</f>
        <v>0.30747922437673131</v>
      </c>
      <c r="E31" s="4">
        <f t="shared" ref="E31:E32" si="25">D31*C3</f>
        <v>0.61495844875346262</v>
      </c>
      <c r="F31" s="4">
        <f t="shared" ref="F31:F32" si="26">G17*P24</f>
        <v>11.1</v>
      </c>
      <c r="G31" s="4">
        <f t="shared" ref="G31:G32" si="27">F31/$F$33</f>
        <v>0.30747922437673125</v>
      </c>
      <c r="H31" s="4">
        <f t="shared" ref="H31:H32" si="28">C3*G31</f>
        <v>0.61495844875346251</v>
      </c>
      <c r="I31" s="4">
        <f t="shared" ref="I31:I32" si="29">J24*Q24</f>
        <v>59.344757433489818</v>
      </c>
      <c r="J31" s="4">
        <f t="shared" ref="J31:J32" si="30">I31/$I$33</f>
        <v>0.32733979070652724</v>
      </c>
      <c r="K31" s="4">
        <f t="shared" ref="K31:K32" si="31">C3*J31</f>
        <v>0.65467958141305449</v>
      </c>
      <c r="L31" s="4">
        <f t="shared" ref="L31:L32" si="32">E24*Q24</f>
        <v>36.183568075117364</v>
      </c>
      <c r="M31" s="4">
        <f t="shared" ref="M31:M32" si="33">L31/$L$33</f>
        <v>0.33410496837596826</v>
      </c>
      <c r="N31" s="4">
        <f t="shared" ref="N31:N32" si="34">C3*M31</f>
        <v>0.66820993675193652</v>
      </c>
    </row>
    <row r="32" spans="1:17" x14ac:dyDescent="0.25">
      <c r="A32" s="4">
        <v>3</v>
      </c>
      <c r="B32" s="4">
        <f>P25/$P$26</f>
        <v>0.392018779342723</v>
      </c>
      <c r="C32" s="4">
        <f>B32*C4</f>
        <v>1.176056338028169</v>
      </c>
      <c r="D32" s="4">
        <f t="shared" si="24"/>
        <v>0.23130193905817181</v>
      </c>
      <c r="E32" s="4">
        <f t="shared" si="25"/>
        <v>0.69390581717451538</v>
      </c>
      <c r="F32" s="4">
        <f t="shared" si="26"/>
        <v>8.35</v>
      </c>
      <c r="G32" s="4">
        <f t="shared" si="27"/>
        <v>0.23130193905817173</v>
      </c>
      <c r="H32" s="4">
        <f t="shared" si="28"/>
        <v>0.69390581717451516</v>
      </c>
      <c r="I32" s="4">
        <f t="shared" si="29"/>
        <v>81.657511737089237</v>
      </c>
      <c r="J32" s="4">
        <f t="shared" si="30"/>
        <v>0.45041472840447189</v>
      </c>
      <c r="K32" s="4">
        <f t="shared" si="31"/>
        <v>1.3512441852134156</v>
      </c>
      <c r="L32" s="4">
        <f t="shared" si="32"/>
        <v>36.653755868544614</v>
      </c>
      <c r="M32" s="4">
        <f t="shared" si="33"/>
        <v>0.33844649924787268</v>
      </c>
      <c r="N32" s="4">
        <f t="shared" si="34"/>
        <v>1.0153394977436181</v>
      </c>
    </row>
    <row r="33" spans="1:14" x14ac:dyDescent="0.25">
      <c r="C33" s="11">
        <f>SUM(C30:C32)</f>
        <v>2.131455399061033</v>
      </c>
      <c r="E33" s="11">
        <f>SUM(E30:E32)</f>
        <v>1.770083102493075</v>
      </c>
      <c r="F33" s="11">
        <f>SUM(F30:F32)</f>
        <v>36.1</v>
      </c>
      <c r="H33" s="11">
        <f>SUM(H30:H32)</f>
        <v>1.7700831024930745</v>
      </c>
      <c r="I33" s="11">
        <f>SUM(I30:I32)</f>
        <v>181.29405320813774</v>
      </c>
      <c r="K33" s="11">
        <f>SUM(K30:K32)</f>
        <v>2.2281692475154711</v>
      </c>
      <c r="L33" s="11">
        <f>SUM(L30:L32)</f>
        <v>108.30000000000001</v>
      </c>
      <c r="N33" s="11">
        <f>SUM(N30:N32)</f>
        <v>2.0109979668717135</v>
      </c>
    </row>
    <row r="35" spans="1:14" x14ac:dyDescent="0.25">
      <c r="A35" t="s">
        <v>58</v>
      </c>
      <c r="B35" t="s">
        <v>60</v>
      </c>
      <c r="C35" t="s">
        <v>59</v>
      </c>
      <c r="D35" s="3" t="s">
        <v>61</v>
      </c>
    </row>
    <row r="36" spans="1:14" x14ac:dyDescent="0.25">
      <c r="A36">
        <v>0</v>
      </c>
      <c r="B36">
        <f>Проверка_пример!C36</f>
        <v>0.46916299559471364</v>
      </c>
      <c r="C36">
        <f>1/C33</f>
        <v>0.46916299559471364</v>
      </c>
      <c r="D36" s="15">
        <f>ABS(C36-B36)/B36*100</f>
        <v>0</v>
      </c>
    </row>
    <row r="37" spans="1:14" x14ac:dyDescent="0.25">
      <c r="A37">
        <v>1</v>
      </c>
      <c r="B37">
        <f>Проверка_пример!C37</f>
        <v>0.56494522691705795</v>
      </c>
      <c r="C37">
        <f>1/H33</f>
        <v>0.56494522691705795</v>
      </c>
      <c r="D37" s="15">
        <f t="shared" ref="D37:D40" si="35">ABS(C37-B37)/B37*100</f>
        <v>0</v>
      </c>
    </row>
    <row r="38" spans="1:14" x14ac:dyDescent="0.25">
      <c r="A38">
        <v>2</v>
      </c>
      <c r="B38">
        <f>Проверка_пример!C38</f>
        <v>0.43681825809699609</v>
      </c>
      <c r="C38">
        <f>1/K33</f>
        <v>0.44879894160421341</v>
      </c>
      <c r="D38" s="15">
        <f t="shared" si="35"/>
        <v>2.7427158286403377</v>
      </c>
    </row>
    <row r="39" spans="1:14" x14ac:dyDescent="0.25">
      <c r="A39">
        <v>3</v>
      </c>
      <c r="B39">
        <f>Проверка_пример!C39</f>
        <v>0.48736247398156413</v>
      </c>
      <c r="C39">
        <f>1/N33</f>
        <v>0.49726554500479636</v>
      </c>
      <c r="D39" s="15">
        <f t="shared" si="35"/>
        <v>2.0319724131256867</v>
      </c>
    </row>
    <row r="40" spans="1:14" x14ac:dyDescent="0.25">
      <c r="A40">
        <v>4</v>
      </c>
      <c r="B40">
        <f>Проверка_пример!C40</f>
        <v>0.56494522691705795</v>
      </c>
      <c r="C40">
        <f>1/E33</f>
        <v>0.56494522691705784</v>
      </c>
      <c r="D40" s="15">
        <f t="shared" si="35"/>
        <v>1.9651870158877421E-14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C1" workbookViewId="0">
      <selection activeCell="Q23" sqref="Q23:Q25"/>
    </sheetView>
  </sheetViews>
  <sheetFormatPr defaultRowHeight="15" x14ac:dyDescent="0.25"/>
  <cols>
    <col min="1" max="1" width="11.28515625" bestFit="1" customWidth="1"/>
    <col min="2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8" t="s">
        <v>74</v>
      </c>
      <c r="I1" s="18" t="s">
        <v>75</v>
      </c>
      <c r="J1" s="18" t="s">
        <v>76</v>
      </c>
      <c r="K1" s="17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3">
        <f>P26</f>
        <v>63.899999999999991</v>
      </c>
      <c r="I2" s="23">
        <f>Q26</f>
        <v>36.099999999999994</v>
      </c>
      <c r="J2" s="5">
        <f>SUM(H2:I2)</f>
        <v>99.999999999999986</v>
      </c>
      <c r="K2" s="22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8" t="s">
        <v>63</v>
      </c>
      <c r="E6" s="18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63.899999999999991</v>
      </c>
      <c r="D7" s="4">
        <f>B7</f>
        <v>0</v>
      </c>
      <c r="E7" s="4">
        <f>H2</f>
        <v>63.899999999999991</v>
      </c>
    </row>
    <row r="8" spans="1:15" x14ac:dyDescent="0.25">
      <c r="A8" s="4">
        <v>1</v>
      </c>
      <c r="B8" s="10">
        <f>Лист3!D8</f>
        <v>127.79999999999998</v>
      </c>
      <c r="C8" s="10">
        <f>Лист3!E8</f>
        <v>36.1</v>
      </c>
      <c r="D8" s="4">
        <f>I19</f>
        <v>127.79999999999998</v>
      </c>
      <c r="E8" s="4">
        <f>J19</f>
        <v>36.1</v>
      </c>
    </row>
    <row r="9" spans="1:15" x14ac:dyDescent="0.25">
      <c r="A9" s="4">
        <v>2</v>
      </c>
      <c r="B9" s="10">
        <f>Лист3!D9</f>
        <v>100</v>
      </c>
      <c r="C9" s="10">
        <f>Лист3!E9</f>
        <v>181.29405320813774</v>
      </c>
      <c r="D9" s="10">
        <f>K19</f>
        <v>100</v>
      </c>
      <c r="E9" s="10">
        <f>N19</f>
        <v>181.29405320813771</v>
      </c>
    </row>
    <row r="10" spans="1:15" x14ac:dyDescent="0.25">
      <c r="A10" s="4">
        <v>3</v>
      </c>
      <c r="B10" s="10">
        <f>Лист3!D10</f>
        <v>145.19405320813775</v>
      </c>
      <c r="C10" s="10">
        <f>Лист3!E10</f>
        <v>108.30000000000001</v>
      </c>
      <c r="D10" s="10">
        <f>M19</f>
        <v>145.19405320813772</v>
      </c>
      <c r="E10" s="10">
        <f>L19</f>
        <v>108.3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36.099999999999994</v>
      </c>
      <c r="D11" s="4">
        <f>B11</f>
        <v>100</v>
      </c>
      <c r="E11" s="10">
        <f>I2</f>
        <v>36.099999999999994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8" t="s">
        <v>65</v>
      </c>
      <c r="J15" s="18" t="s">
        <v>62</v>
      </c>
      <c r="K15" s="18" t="s">
        <v>66</v>
      </c>
      <c r="L15" s="18" t="s">
        <v>67</v>
      </c>
      <c r="M15" s="18" t="s">
        <v>68</v>
      </c>
      <c r="N15" s="18" t="s">
        <v>69</v>
      </c>
      <c r="O15" s="18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B37</f>
        <v>0.56494522691705795</v>
      </c>
      <c r="E16" s="10">
        <f>$D$16*C2</f>
        <v>0.56494522691705795</v>
      </c>
      <c r="F16" s="10">
        <f>$C$8/(E16*$B$8)</f>
        <v>0.5</v>
      </c>
      <c r="G16" s="10">
        <f>F16*C16</f>
        <v>1</v>
      </c>
      <c r="H16" s="10">
        <f>G16+1</f>
        <v>2</v>
      </c>
      <c r="I16" s="10">
        <f>C16*P23</f>
        <v>33.299999999999997</v>
      </c>
      <c r="J16" s="10">
        <f>G16*P23</f>
        <v>16.649999999999999</v>
      </c>
      <c r="K16" s="10">
        <f>H16*P23</f>
        <v>33.299999999999997</v>
      </c>
      <c r="L16" s="10">
        <f>E23*Q23</f>
        <v>35.462676056338026</v>
      </c>
      <c r="M16" s="10">
        <f>I23*Q23</f>
        <v>23.641784037558683</v>
      </c>
      <c r="N16" s="10">
        <f>J23*Q23</f>
        <v>40.291784037558685</v>
      </c>
      <c r="O16" s="10">
        <f>N23*Q23</f>
        <v>9.9743536599303049</v>
      </c>
    </row>
    <row r="17" spans="1:17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1.1298904538341159</v>
      </c>
      <c r="F17" s="10">
        <f t="shared" ref="F17:F18" si="2">$C$8/(E17*$B$8)</f>
        <v>0.25</v>
      </c>
      <c r="G17" s="10">
        <f t="shared" ref="G17:G18" si="3">F17*C17</f>
        <v>0.5</v>
      </c>
      <c r="H17" s="10">
        <f t="shared" ref="H17:H18" si="4">G17+1</f>
        <v>1.5</v>
      </c>
      <c r="I17" s="10">
        <f t="shared" ref="I17" si="5">C17*P24</f>
        <v>44.4</v>
      </c>
      <c r="J17" s="10">
        <f>G17*P24</f>
        <v>11.1</v>
      </c>
      <c r="K17" s="10">
        <f t="shared" ref="K17:K18" si="6">H17*P24</f>
        <v>33.299999999999997</v>
      </c>
      <c r="L17" s="10">
        <f t="shared" ref="L17:L18" si="7">E24*Q24</f>
        <v>36.183568075117364</v>
      </c>
      <c r="M17" s="10">
        <f t="shared" ref="M17:M18" si="8">I24*Q24</f>
        <v>48.244757433489823</v>
      </c>
      <c r="N17" s="10">
        <f t="shared" ref="N17:N18" si="9">J24*Q24</f>
        <v>59.344757433489818</v>
      </c>
      <c r="O17" s="10">
        <f t="shared" ref="O17:O18" si="10">N24*Q24</f>
        <v>29.381950322806833</v>
      </c>
    </row>
    <row r="18" spans="1:17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1.694835680751174</v>
      </c>
      <c r="F18" s="10">
        <f t="shared" si="2"/>
        <v>0.16666666666666669</v>
      </c>
      <c r="G18" s="10">
        <f t="shared" si="3"/>
        <v>0.33333333333333337</v>
      </c>
      <c r="H18" s="10">
        <f t="shared" si="4"/>
        <v>1.3333333333333335</v>
      </c>
      <c r="I18" s="10">
        <f>C18*P25</f>
        <v>50.099999999999994</v>
      </c>
      <c r="J18" s="10">
        <f>G18*P25</f>
        <v>8.35</v>
      </c>
      <c r="K18" s="10">
        <f t="shared" si="6"/>
        <v>33.4</v>
      </c>
      <c r="L18" s="10">
        <f t="shared" si="7"/>
        <v>36.653755868544607</v>
      </c>
      <c r="M18" s="10">
        <f t="shared" si="8"/>
        <v>73.307511737089214</v>
      </c>
      <c r="N18" s="10">
        <f t="shared" si="9"/>
        <v>81.657511737089209</v>
      </c>
      <c r="O18" s="10">
        <f t="shared" si="10"/>
        <v>60.643696017262847</v>
      </c>
    </row>
    <row r="19" spans="1:17" x14ac:dyDescent="0.25">
      <c r="I19" s="11">
        <f>SUM(I16:I18)</f>
        <v>127.79999999999998</v>
      </c>
      <c r="J19" s="13">
        <f>SUM(J16:J18)</f>
        <v>36.1</v>
      </c>
      <c r="K19" s="13">
        <f>SUM(K16:K18)</f>
        <v>100</v>
      </c>
      <c r="L19" s="13">
        <f>SUM(L16:L18)</f>
        <v>108.3</v>
      </c>
      <c r="M19" s="13">
        <f>SUM(M16:M18)</f>
        <v>145.19405320813772</v>
      </c>
      <c r="N19" s="13">
        <f>SUM(N16:N18)</f>
        <v>181.29405320813771</v>
      </c>
      <c r="O19" s="13">
        <f>SUM(O16:O18)</f>
        <v>99.999999999999986</v>
      </c>
    </row>
    <row r="20" spans="1:17" x14ac:dyDescent="0.25">
      <c r="A20" s="11" t="s">
        <v>23</v>
      </c>
    </row>
    <row r="22" spans="1:17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</row>
    <row r="23" spans="1:17" x14ac:dyDescent="0.25">
      <c r="A23" s="4">
        <v>1</v>
      </c>
      <c r="B23" s="10">
        <f>B40</f>
        <v>0.56494522691705784</v>
      </c>
      <c r="C23" s="10">
        <f>$B$23*C2</f>
        <v>0.56494522691705784</v>
      </c>
      <c r="D23" s="10">
        <f>C23*$B$11/$G$2</f>
        <v>1.1298904538341157</v>
      </c>
      <c r="E23" s="10">
        <f>D23+1</f>
        <v>2.1298904538341157</v>
      </c>
      <c r="F23" s="10">
        <f>B39</f>
        <v>0.49726554500479636</v>
      </c>
      <c r="G23" s="10">
        <f>$F$23*C2</f>
        <v>0.49726554500479636</v>
      </c>
      <c r="H23" s="10">
        <f>G23*$B$10/$C$10</f>
        <v>0.66666666666666674</v>
      </c>
      <c r="I23" s="10">
        <f>H23*E23</f>
        <v>1.4199269692227439</v>
      </c>
      <c r="J23" s="10">
        <f>I23+1</f>
        <v>2.4199269692227441</v>
      </c>
      <c r="K23" s="10">
        <f>B38</f>
        <v>0.44879894160421341</v>
      </c>
      <c r="L23" s="10">
        <f>$K$23*C2</f>
        <v>0.44879894160421341</v>
      </c>
      <c r="M23" s="10">
        <f>L23*$B$9/$C$9</f>
        <v>0.24755304085399985</v>
      </c>
      <c r="N23" s="10">
        <f>M23*J23</f>
        <v>0.59906027987569399</v>
      </c>
      <c r="O23" s="10">
        <f>H16/N23</f>
        <v>3.3385621901271829</v>
      </c>
      <c r="P23" s="10">
        <f>$D$2*B2/100/(1+G16)</f>
        <v>16.649999999999999</v>
      </c>
      <c r="Q23" s="10">
        <f>$D$2*B2/100-P23</f>
        <v>16.649999999999999</v>
      </c>
    </row>
    <row r="24" spans="1:17" x14ac:dyDescent="0.25">
      <c r="A24" s="4">
        <v>2</v>
      </c>
      <c r="C24" s="10">
        <f t="shared" ref="C24:C25" si="11">$B$23*C3</f>
        <v>1.1298904538341157</v>
      </c>
      <c r="D24" s="10">
        <f t="shared" ref="D24:D25" si="12">C24*$B$11/$G$2</f>
        <v>2.2597809076682314</v>
      </c>
      <c r="E24" s="10">
        <f t="shared" ref="E24:E25" si="13">D24+1</f>
        <v>3.2597809076682314</v>
      </c>
      <c r="G24" s="10">
        <f t="shared" ref="G24:G25" si="14">$F$23*C3</f>
        <v>0.99453109000959272</v>
      </c>
      <c r="H24" s="10">
        <f t="shared" ref="H24:H25" si="15">G24*$B$10/$C$10</f>
        <v>1.3333333333333335</v>
      </c>
      <c r="I24" s="10">
        <f t="shared" ref="I24:I25" si="16">H24*E24</f>
        <v>4.3463745435576424</v>
      </c>
      <c r="J24" s="10">
        <f t="shared" ref="J24:J25" si="17">I24+1</f>
        <v>5.3463745435576424</v>
      </c>
      <c r="L24" s="10">
        <f t="shared" ref="L24:L25" si="18">$K$23*C3</f>
        <v>0.89759788320842682</v>
      </c>
      <c r="M24" s="10">
        <f t="shared" ref="M24:M25" si="19">L24*$B$9/$C$9</f>
        <v>0.49510608170799969</v>
      </c>
      <c r="N24" s="10">
        <f t="shared" ref="N24:N25" si="20">M24*J24</f>
        <v>2.6470225516042198</v>
      </c>
      <c r="O24" s="12">
        <f t="shared" ref="O24" si="21">H17/N24</f>
        <v>0.56667443165186848</v>
      </c>
      <c r="P24" s="12">
        <f>$D$2*B3/100/(1+G17)</f>
        <v>22.2</v>
      </c>
      <c r="Q24" s="10">
        <f t="shared" ref="Q24:Q25" si="22">$D$2*B3/100-P24</f>
        <v>11.099999999999998</v>
      </c>
    </row>
    <row r="25" spans="1:17" x14ac:dyDescent="0.25">
      <c r="A25" s="4">
        <v>3</v>
      </c>
      <c r="C25" s="10">
        <f t="shared" si="11"/>
        <v>1.6948356807511735</v>
      </c>
      <c r="D25" s="10">
        <f t="shared" si="12"/>
        <v>3.389671361502347</v>
      </c>
      <c r="E25" s="10">
        <f t="shared" si="13"/>
        <v>4.389671361502347</v>
      </c>
      <c r="G25" s="10">
        <f t="shared" si="14"/>
        <v>1.491796635014389</v>
      </c>
      <c r="H25" s="10">
        <f t="shared" si="15"/>
        <v>2</v>
      </c>
      <c r="I25" s="10">
        <f t="shared" si="16"/>
        <v>8.7793427230046941</v>
      </c>
      <c r="J25" s="10">
        <f t="shared" si="17"/>
        <v>9.7793427230046941</v>
      </c>
      <c r="L25" s="10">
        <f t="shared" si="18"/>
        <v>1.3463968248126403</v>
      </c>
      <c r="M25" s="10">
        <f t="shared" si="19"/>
        <v>0.74265912256199951</v>
      </c>
      <c r="N25" s="10">
        <f t="shared" si="20"/>
        <v>7.2627180858997411</v>
      </c>
      <c r="O25" s="12">
        <f>H18/N25</f>
        <v>0.18358599598157935</v>
      </c>
      <c r="P25" s="12">
        <f>$D$2*B4/100/(1+G18)</f>
        <v>25.049999999999997</v>
      </c>
      <c r="Q25" s="10">
        <f t="shared" si="22"/>
        <v>8.3500000000000014</v>
      </c>
    </row>
    <row r="26" spans="1:17" x14ac:dyDescent="0.25">
      <c r="P26" s="13">
        <f>SUM(P23:P25)</f>
        <v>63.899999999999991</v>
      </c>
      <c r="Q26" s="13">
        <f>SUM(Q23:Q25)</f>
        <v>36.099999999999994</v>
      </c>
    </row>
    <row r="27" spans="1:17" x14ac:dyDescent="0.25">
      <c r="A27" s="11" t="s">
        <v>43</v>
      </c>
    </row>
    <row r="29" spans="1:17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7" x14ac:dyDescent="0.25">
      <c r="A30" s="4">
        <v>1</v>
      </c>
      <c r="B30" s="4">
        <f>P23/$P$26</f>
        <v>0.26056338028169013</v>
      </c>
      <c r="C30" s="4">
        <f>B30*C2</f>
        <v>0.26056338028169013</v>
      </c>
      <c r="D30" s="4">
        <f>Q23/$Q$26</f>
        <v>0.46121883656509699</v>
      </c>
      <c r="E30" s="4">
        <f>D30*C2</f>
        <v>0.46121883656509699</v>
      </c>
      <c r="F30" s="4">
        <f>G16*P23</f>
        <v>16.649999999999999</v>
      </c>
      <c r="G30" s="4">
        <f>F30/$F$33</f>
        <v>0.46121883656509688</v>
      </c>
      <c r="H30" s="4">
        <f>C2*G30</f>
        <v>0.46121883656509688</v>
      </c>
      <c r="I30" s="4">
        <f>J23*Q23</f>
        <v>40.291784037558685</v>
      </c>
      <c r="J30" s="4">
        <f>I30/$I$33</f>
        <v>0.22224548088900092</v>
      </c>
      <c r="K30" s="4">
        <f>C2*J30</f>
        <v>0.22224548088900092</v>
      </c>
      <c r="L30" s="4">
        <f>E23*Q23</f>
        <v>35.462676056338026</v>
      </c>
      <c r="M30" s="4">
        <f>L30/$L$33</f>
        <v>0.32744853237615906</v>
      </c>
      <c r="N30" s="4">
        <f>C2*M30</f>
        <v>0.32744853237615906</v>
      </c>
    </row>
    <row r="31" spans="1:17" x14ac:dyDescent="0.25">
      <c r="A31" s="4">
        <v>2</v>
      </c>
      <c r="B31" s="4">
        <f>P24/$P$26</f>
        <v>0.34741784037558687</v>
      </c>
      <c r="C31" s="4">
        <f t="shared" ref="C31" si="23">B31*C3</f>
        <v>0.69483568075117375</v>
      </c>
      <c r="D31" s="4">
        <f t="shared" ref="D31:D32" si="24">Q24/$Q$26</f>
        <v>0.30747922437673131</v>
      </c>
      <c r="E31" s="4">
        <f t="shared" ref="E31:E32" si="25">D31*C3</f>
        <v>0.61495844875346262</v>
      </c>
      <c r="F31" s="4">
        <f t="shared" ref="F31:F32" si="26">G17*P24</f>
        <v>11.1</v>
      </c>
      <c r="G31" s="4">
        <f t="shared" ref="G31:G32" si="27">F31/$F$33</f>
        <v>0.30747922437673125</v>
      </c>
      <c r="H31" s="4">
        <f t="shared" ref="H31:H32" si="28">C3*G31</f>
        <v>0.61495844875346251</v>
      </c>
      <c r="I31" s="4">
        <f t="shared" ref="I31:I32" si="29">J24*Q24</f>
        <v>59.344757433489818</v>
      </c>
      <c r="J31" s="4">
        <f t="shared" ref="J31:J32" si="30">I31/$I$33</f>
        <v>0.3273397907065273</v>
      </c>
      <c r="K31" s="4">
        <f t="shared" ref="K31:K32" si="31">C3*J31</f>
        <v>0.6546795814130546</v>
      </c>
      <c r="L31" s="4">
        <f t="shared" ref="L31:L32" si="32">E24*Q24</f>
        <v>36.183568075117364</v>
      </c>
      <c r="M31" s="4">
        <f t="shared" ref="M31:M32" si="33">L31/$L$33</f>
        <v>0.33410496837596826</v>
      </c>
      <c r="N31" s="4">
        <f t="shared" ref="N31:N32" si="34">C3*M31</f>
        <v>0.66820993675193652</v>
      </c>
    </row>
    <row r="32" spans="1:17" x14ac:dyDescent="0.25">
      <c r="A32" s="4">
        <v>3</v>
      </c>
      <c r="B32" s="4">
        <f>P25/$P$26</f>
        <v>0.392018779342723</v>
      </c>
      <c r="C32" s="4">
        <f>B32*C4</f>
        <v>1.176056338028169</v>
      </c>
      <c r="D32" s="4">
        <f t="shared" si="24"/>
        <v>0.23130193905817181</v>
      </c>
      <c r="E32" s="4">
        <f t="shared" si="25"/>
        <v>0.69390581717451538</v>
      </c>
      <c r="F32" s="4">
        <f t="shared" si="26"/>
        <v>8.35</v>
      </c>
      <c r="G32" s="4">
        <f t="shared" si="27"/>
        <v>0.23130193905817173</v>
      </c>
      <c r="H32" s="4">
        <f t="shared" si="28"/>
        <v>0.69390581717451516</v>
      </c>
      <c r="I32" s="4">
        <f t="shared" si="29"/>
        <v>81.657511737089209</v>
      </c>
      <c r="J32" s="4">
        <f t="shared" si="30"/>
        <v>0.45041472840447183</v>
      </c>
      <c r="K32" s="4">
        <f t="shared" si="31"/>
        <v>1.3512441852134156</v>
      </c>
      <c r="L32" s="4">
        <f t="shared" si="32"/>
        <v>36.653755868544607</v>
      </c>
      <c r="M32" s="4">
        <f t="shared" si="33"/>
        <v>0.33844649924787268</v>
      </c>
      <c r="N32" s="4">
        <f t="shared" si="34"/>
        <v>1.0153394977436181</v>
      </c>
    </row>
    <row r="33" spans="1:14" x14ac:dyDescent="0.25">
      <c r="C33" s="11">
        <f>SUM(C30:C32)</f>
        <v>2.131455399061033</v>
      </c>
      <c r="E33" s="11">
        <f>SUM(E30:E32)</f>
        <v>1.770083102493075</v>
      </c>
      <c r="F33" s="11">
        <f>SUM(F30:F32)</f>
        <v>36.1</v>
      </c>
      <c r="H33" s="11">
        <f>SUM(H30:H32)</f>
        <v>1.7700831024930745</v>
      </c>
      <c r="I33" s="11">
        <f>SUM(I30:I32)</f>
        <v>181.29405320813771</v>
      </c>
      <c r="K33" s="11">
        <f>SUM(K30:K32)</f>
        <v>2.2281692475154711</v>
      </c>
      <c r="L33" s="11">
        <f>SUM(L30:L32)</f>
        <v>108.3</v>
      </c>
      <c r="N33" s="11">
        <f>SUM(N30:N32)</f>
        <v>2.0109979668717139</v>
      </c>
    </row>
    <row r="35" spans="1:14" x14ac:dyDescent="0.25">
      <c r="A35" t="s">
        <v>58</v>
      </c>
      <c r="B35" t="s">
        <v>60</v>
      </c>
      <c r="C35" t="s">
        <v>59</v>
      </c>
      <c r="D35" s="3" t="s">
        <v>61</v>
      </c>
    </row>
    <row r="36" spans="1:14" x14ac:dyDescent="0.25">
      <c r="A36">
        <v>0</v>
      </c>
      <c r="B36">
        <f>Лист3!C36</f>
        <v>0.46916299559471364</v>
      </c>
      <c r="C36">
        <f>1/C33</f>
        <v>0.46916299559471364</v>
      </c>
      <c r="D36" s="15">
        <f>ABS(C36-B36)/B36*100</f>
        <v>0</v>
      </c>
    </row>
    <row r="37" spans="1:14" x14ac:dyDescent="0.25">
      <c r="A37">
        <v>1</v>
      </c>
      <c r="B37">
        <f>Лист3!C37</f>
        <v>0.56494522691705795</v>
      </c>
      <c r="C37">
        <f>1/H33</f>
        <v>0.56494522691705795</v>
      </c>
      <c r="D37" s="15">
        <f t="shared" ref="D37:D40" si="35">ABS(C37-B37)/B37*100</f>
        <v>0</v>
      </c>
    </row>
    <row r="38" spans="1:14" x14ac:dyDescent="0.25">
      <c r="A38">
        <v>2</v>
      </c>
      <c r="B38">
        <f>Лист3!C38</f>
        <v>0.44879894160421341</v>
      </c>
      <c r="C38">
        <f>1/K33</f>
        <v>0.44879894160421341</v>
      </c>
      <c r="D38" s="15">
        <f t="shared" si="35"/>
        <v>0</v>
      </c>
    </row>
    <row r="39" spans="1:14" x14ac:dyDescent="0.25">
      <c r="A39">
        <v>3</v>
      </c>
      <c r="B39">
        <f>Лист3!C39</f>
        <v>0.49726554500479636</v>
      </c>
      <c r="C39">
        <f>1/N33</f>
        <v>0.49726554500479625</v>
      </c>
      <c r="D39" s="15">
        <f t="shared" si="35"/>
        <v>2.2326562452953543E-14</v>
      </c>
    </row>
    <row r="40" spans="1:14" x14ac:dyDescent="0.25">
      <c r="A40">
        <v>4</v>
      </c>
      <c r="B40">
        <f>Лист3!C40</f>
        <v>0.56494522691705784</v>
      </c>
      <c r="C40">
        <f>1/E33</f>
        <v>0.56494522691705784</v>
      </c>
      <c r="D40" s="15">
        <f t="shared" si="3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C1" workbookViewId="0">
      <selection activeCell="Q23" sqref="Q23:Q25"/>
    </sheetView>
  </sheetViews>
  <sheetFormatPr defaultRowHeight="15" x14ac:dyDescent="0.25"/>
  <cols>
    <col min="1" max="1" width="11.28515625" bestFit="1" customWidth="1"/>
    <col min="2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8" t="s">
        <v>74</v>
      </c>
      <c r="I1" s="18" t="s">
        <v>75</v>
      </c>
      <c r="J1" s="18" t="s">
        <v>76</v>
      </c>
      <c r="K1" s="17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3">
        <f>P26</f>
        <v>63.899999999999991</v>
      </c>
      <c r="I2" s="23">
        <f>Q26</f>
        <v>36.099999999999994</v>
      </c>
      <c r="J2" s="5">
        <f>SUM(H2:I2)</f>
        <v>99.999999999999986</v>
      </c>
      <c r="K2" s="22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8" t="s">
        <v>63</v>
      </c>
      <c r="E6" s="18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63.899999999999991</v>
      </c>
      <c r="D7" s="4">
        <f>B7</f>
        <v>0</v>
      </c>
      <c r="E7" s="4">
        <f>H2</f>
        <v>63.899999999999991</v>
      </c>
    </row>
    <row r="8" spans="1:15" x14ac:dyDescent="0.25">
      <c r="A8" s="4">
        <v>1</v>
      </c>
      <c r="B8" s="10">
        <f>Лист4!D8</f>
        <v>127.79999999999998</v>
      </c>
      <c r="C8" s="10">
        <f>Лист4!E8</f>
        <v>36.1</v>
      </c>
      <c r="D8" s="4">
        <f>I19</f>
        <v>127.79999999999998</v>
      </c>
      <c r="E8" s="4">
        <f>J19</f>
        <v>36.1</v>
      </c>
    </row>
    <row r="9" spans="1:15" x14ac:dyDescent="0.25">
      <c r="A9" s="4">
        <v>2</v>
      </c>
      <c r="B9" s="10">
        <f>Лист4!D9</f>
        <v>100</v>
      </c>
      <c r="C9" s="10">
        <f>Лист4!E9</f>
        <v>181.29405320813771</v>
      </c>
      <c r="D9" s="10">
        <f>K19</f>
        <v>100</v>
      </c>
      <c r="E9" s="10">
        <f>N19</f>
        <v>181.29405320813768</v>
      </c>
    </row>
    <row r="10" spans="1:15" x14ac:dyDescent="0.25">
      <c r="A10" s="4">
        <v>3</v>
      </c>
      <c r="B10" s="10">
        <f>Лист4!D10</f>
        <v>145.19405320813772</v>
      </c>
      <c r="C10" s="10">
        <f>Лист4!E10</f>
        <v>108.3</v>
      </c>
      <c r="D10" s="10">
        <f>M19</f>
        <v>145.19405320813769</v>
      </c>
      <c r="E10" s="10">
        <f>L19</f>
        <v>108.3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36.099999999999994</v>
      </c>
      <c r="D11" s="4">
        <f>B11</f>
        <v>100</v>
      </c>
      <c r="E11" s="10">
        <f>I2</f>
        <v>36.099999999999994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8" t="s">
        <v>65</v>
      </c>
      <c r="J15" s="18" t="s">
        <v>62</v>
      </c>
      <c r="K15" s="18" t="s">
        <v>66</v>
      </c>
      <c r="L15" s="18" t="s">
        <v>67</v>
      </c>
      <c r="M15" s="18" t="s">
        <v>68</v>
      </c>
      <c r="N15" s="18" t="s">
        <v>69</v>
      </c>
      <c r="O15" s="18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B37</f>
        <v>0.56494522691705795</v>
      </c>
      <c r="E16" s="10">
        <f>$D$16*C2</f>
        <v>0.56494522691705795</v>
      </c>
      <c r="F16" s="10">
        <f>$C$8/(E16*$B$8)</f>
        <v>0.5</v>
      </c>
      <c r="G16" s="10">
        <f>F16*C16</f>
        <v>1</v>
      </c>
      <c r="H16" s="10">
        <f>G16+1</f>
        <v>2</v>
      </c>
      <c r="I16" s="10">
        <f>C16*P23</f>
        <v>33.299999999999997</v>
      </c>
      <c r="J16" s="10">
        <f>G16*P23</f>
        <v>16.649999999999999</v>
      </c>
      <c r="K16" s="10">
        <f>H16*P23</f>
        <v>33.299999999999997</v>
      </c>
      <c r="L16" s="10">
        <f>E23*Q23</f>
        <v>35.462676056338026</v>
      </c>
      <c r="M16" s="10">
        <f>I23*Q23</f>
        <v>23.641784037558679</v>
      </c>
      <c r="N16" s="10">
        <f>J23*Q23</f>
        <v>40.291784037558678</v>
      </c>
      <c r="O16" s="10">
        <f>N23*Q23</f>
        <v>9.9743536599303049</v>
      </c>
    </row>
    <row r="17" spans="1:17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1.1298904538341159</v>
      </c>
      <c r="F17" s="10">
        <f t="shared" ref="F17:F18" si="2">$C$8/(E17*$B$8)</f>
        <v>0.25</v>
      </c>
      <c r="G17" s="10">
        <f t="shared" ref="G17:G18" si="3">F17*C17</f>
        <v>0.5</v>
      </c>
      <c r="H17" s="10">
        <f t="shared" ref="H17:H18" si="4">G17+1</f>
        <v>1.5</v>
      </c>
      <c r="I17" s="10">
        <f t="shared" ref="I17" si="5">C17*P24</f>
        <v>44.4</v>
      </c>
      <c r="J17" s="10">
        <f>G17*P24</f>
        <v>11.1</v>
      </c>
      <c r="K17" s="10">
        <f t="shared" ref="K17:K18" si="6">H17*P24</f>
        <v>33.299999999999997</v>
      </c>
      <c r="L17" s="10">
        <f t="shared" ref="L17:L18" si="7">E24*Q24</f>
        <v>36.183568075117364</v>
      </c>
      <c r="M17" s="10">
        <f t="shared" ref="M17:M18" si="8">I24*Q24</f>
        <v>48.244757433489809</v>
      </c>
      <c r="N17" s="10">
        <f t="shared" ref="N17:N18" si="9">J24*Q24</f>
        <v>59.344757433489811</v>
      </c>
      <c r="O17" s="10">
        <f t="shared" ref="O17:O18" si="10">N24*Q24</f>
        <v>29.38195032280683</v>
      </c>
    </row>
    <row r="18" spans="1:17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1.694835680751174</v>
      </c>
      <c r="F18" s="10">
        <f t="shared" si="2"/>
        <v>0.16666666666666669</v>
      </c>
      <c r="G18" s="10">
        <f t="shared" si="3"/>
        <v>0.33333333333333337</v>
      </c>
      <c r="H18" s="10">
        <f t="shared" si="4"/>
        <v>1.3333333333333335</v>
      </c>
      <c r="I18" s="10">
        <f>C18*P25</f>
        <v>50.099999999999994</v>
      </c>
      <c r="J18" s="10">
        <f>G18*P25</f>
        <v>8.35</v>
      </c>
      <c r="K18" s="10">
        <f t="shared" si="6"/>
        <v>33.4</v>
      </c>
      <c r="L18" s="10">
        <f t="shared" si="7"/>
        <v>36.653755868544607</v>
      </c>
      <c r="M18" s="10">
        <f t="shared" si="8"/>
        <v>73.3075117370892</v>
      </c>
      <c r="N18" s="10">
        <f t="shared" si="9"/>
        <v>81.657511737089195</v>
      </c>
      <c r="O18" s="10">
        <f t="shared" si="10"/>
        <v>60.643696017262847</v>
      </c>
    </row>
    <row r="19" spans="1:17" x14ac:dyDescent="0.25">
      <c r="I19" s="11">
        <f>SUM(I16:I18)</f>
        <v>127.79999999999998</v>
      </c>
      <c r="J19" s="13">
        <f>SUM(J16:J18)</f>
        <v>36.1</v>
      </c>
      <c r="K19" s="13">
        <f>SUM(K16:K18)</f>
        <v>100</v>
      </c>
      <c r="L19" s="13">
        <f>SUM(L16:L18)</f>
        <v>108.3</v>
      </c>
      <c r="M19" s="13">
        <f>SUM(M16:M18)</f>
        <v>145.19405320813769</v>
      </c>
      <c r="N19" s="13">
        <f>SUM(N16:N18)</f>
        <v>181.29405320813768</v>
      </c>
      <c r="O19" s="13">
        <f>SUM(O16:O18)</f>
        <v>99.999999999999972</v>
      </c>
    </row>
    <row r="20" spans="1:17" x14ac:dyDescent="0.25">
      <c r="A20" s="11" t="s">
        <v>23</v>
      </c>
    </row>
    <row r="22" spans="1:17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</row>
    <row r="23" spans="1:17" x14ac:dyDescent="0.25">
      <c r="A23" s="4">
        <v>1</v>
      </c>
      <c r="B23" s="10">
        <f>B40</f>
        <v>0.56494522691705784</v>
      </c>
      <c r="C23" s="10">
        <f>$B$23*C2</f>
        <v>0.56494522691705784</v>
      </c>
      <c r="D23" s="10">
        <f>C23*$B$11/$G$2</f>
        <v>1.1298904538341157</v>
      </c>
      <c r="E23" s="10">
        <f>D23+1</f>
        <v>2.1298904538341157</v>
      </c>
      <c r="F23" s="10">
        <f>B39</f>
        <v>0.49726554500479625</v>
      </c>
      <c r="G23" s="10">
        <f>$F$23*C2</f>
        <v>0.49726554500479625</v>
      </c>
      <c r="H23" s="10">
        <f>G23*$B$10/$C$10</f>
        <v>0.66666666666666663</v>
      </c>
      <c r="I23" s="10">
        <f>H23*E23</f>
        <v>1.4199269692227436</v>
      </c>
      <c r="J23" s="10">
        <f>I23+1</f>
        <v>2.4199269692227436</v>
      </c>
      <c r="K23" s="10">
        <f>B38</f>
        <v>0.44879894160421341</v>
      </c>
      <c r="L23" s="10">
        <f>$K$23*C2</f>
        <v>0.44879894160421341</v>
      </c>
      <c r="M23" s="10">
        <f>L23*$B$9/$C$9</f>
        <v>0.24755304085399987</v>
      </c>
      <c r="N23" s="10">
        <f>M23*J23</f>
        <v>0.59906027987569399</v>
      </c>
      <c r="O23" s="10">
        <f>H16/N23</f>
        <v>3.3385621901271829</v>
      </c>
      <c r="P23" s="10">
        <f>$D$2*B2/100/(1+G16)</f>
        <v>16.649999999999999</v>
      </c>
      <c r="Q23" s="10">
        <f>$D$2*B2/100-P23</f>
        <v>16.649999999999999</v>
      </c>
    </row>
    <row r="24" spans="1:17" x14ac:dyDescent="0.25">
      <c r="A24" s="4">
        <v>2</v>
      </c>
      <c r="C24" s="10">
        <f t="shared" ref="C24:C25" si="11">$B$23*C3</f>
        <v>1.1298904538341157</v>
      </c>
      <c r="D24" s="10">
        <f t="shared" ref="D24:D25" si="12">C24*$B$11/$G$2</f>
        <v>2.2597809076682314</v>
      </c>
      <c r="E24" s="10">
        <f t="shared" ref="E24:E25" si="13">D24+1</f>
        <v>3.2597809076682314</v>
      </c>
      <c r="G24" s="10">
        <f t="shared" ref="G24:G25" si="14">$F$23*C3</f>
        <v>0.9945310900095925</v>
      </c>
      <c r="H24" s="10">
        <f t="shared" ref="H24:H25" si="15">G24*$B$10/$C$10</f>
        <v>1.3333333333333333</v>
      </c>
      <c r="I24" s="10">
        <f t="shared" ref="I24:I25" si="16">H24*E24</f>
        <v>4.3463745435576415</v>
      </c>
      <c r="J24" s="10">
        <f t="shared" ref="J24:J25" si="17">I24+1</f>
        <v>5.3463745435576415</v>
      </c>
      <c r="L24" s="10">
        <f t="shared" ref="L24:L25" si="18">$K$23*C3</f>
        <v>0.89759788320842682</v>
      </c>
      <c r="M24" s="10">
        <f t="shared" ref="M24:M25" si="19">L24*$B$9/$C$9</f>
        <v>0.49510608170799975</v>
      </c>
      <c r="N24" s="10">
        <f t="shared" ref="N24:N25" si="20">M24*J24</f>
        <v>2.6470225516042194</v>
      </c>
      <c r="O24" s="12">
        <f t="shared" ref="O24" si="21">H17/N24</f>
        <v>0.56667443165186859</v>
      </c>
      <c r="P24" s="12">
        <f>$D$2*B3/100/(1+G17)</f>
        <v>22.2</v>
      </c>
      <c r="Q24" s="10">
        <f t="shared" ref="Q24:Q25" si="22">$D$2*B3/100-P24</f>
        <v>11.099999999999998</v>
      </c>
    </row>
    <row r="25" spans="1:17" x14ac:dyDescent="0.25">
      <c r="A25" s="4">
        <v>3</v>
      </c>
      <c r="C25" s="10">
        <f t="shared" si="11"/>
        <v>1.6948356807511735</v>
      </c>
      <c r="D25" s="10">
        <f t="shared" si="12"/>
        <v>3.389671361502347</v>
      </c>
      <c r="E25" s="10">
        <f t="shared" si="13"/>
        <v>4.389671361502347</v>
      </c>
      <c r="G25" s="10">
        <f t="shared" si="14"/>
        <v>1.4917966350143887</v>
      </c>
      <c r="H25" s="10">
        <f t="shared" si="15"/>
        <v>1.9999999999999998</v>
      </c>
      <c r="I25" s="10">
        <f t="shared" si="16"/>
        <v>8.7793427230046923</v>
      </c>
      <c r="J25" s="10">
        <f t="shared" si="17"/>
        <v>9.7793427230046923</v>
      </c>
      <c r="L25" s="10">
        <f t="shared" si="18"/>
        <v>1.3463968248126403</v>
      </c>
      <c r="M25" s="10">
        <f t="shared" si="19"/>
        <v>0.74265912256199962</v>
      </c>
      <c r="N25" s="10">
        <f t="shared" si="20"/>
        <v>7.2627180858997411</v>
      </c>
      <c r="O25" s="12">
        <f>H18/N25</f>
        <v>0.18358599598157935</v>
      </c>
      <c r="P25" s="12">
        <f>$D$2*B4/100/(1+G18)</f>
        <v>25.049999999999997</v>
      </c>
      <c r="Q25" s="10">
        <f t="shared" si="22"/>
        <v>8.3500000000000014</v>
      </c>
    </row>
    <row r="26" spans="1:17" x14ac:dyDescent="0.25">
      <c r="P26" s="13">
        <f>SUM(P23:P25)</f>
        <v>63.899999999999991</v>
      </c>
      <c r="Q26" s="13">
        <f>SUM(Q23:Q25)</f>
        <v>36.099999999999994</v>
      </c>
    </row>
    <row r="27" spans="1:17" x14ac:dyDescent="0.25">
      <c r="A27" s="11" t="s">
        <v>43</v>
      </c>
    </row>
    <row r="29" spans="1:17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7" x14ac:dyDescent="0.25">
      <c r="A30" s="4">
        <v>1</v>
      </c>
      <c r="B30" s="4">
        <f>P23/$P$26</f>
        <v>0.26056338028169013</v>
      </c>
      <c r="C30" s="4">
        <f>B30*C2</f>
        <v>0.26056338028169013</v>
      </c>
      <c r="D30" s="4">
        <f>Q23/$Q$26</f>
        <v>0.46121883656509699</v>
      </c>
      <c r="E30" s="4">
        <f>D30*C2</f>
        <v>0.46121883656509699</v>
      </c>
      <c r="F30" s="4">
        <f>G16*P23</f>
        <v>16.649999999999999</v>
      </c>
      <c r="G30" s="4">
        <f>F30/$F$33</f>
        <v>0.46121883656509688</v>
      </c>
      <c r="H30" s="4">
        <f>C2*G30</f>
        <v>0.46121883656509688</v>
      </c>
      <c r="I30" s="4">
        <f>J23*Q23</f>
        <v>40.291784037558678</v>
      </c>
      <c r="J30" s="4">
        <f>I30/$I$33</f>
        <v>0.22224548088900092</v>
      </c>
      <c r="K30" s="4">
        <f>C2*J30</f>
        <v>0.22224548088900092</v>
      </c>
      <c r="L30" s="4">
        <f>E23*Q23</f>
        <v>35.462676056338026</v>
      </c>
      <c r="M30" s="4">
        <f>L30/$L$33</f>
        <v>0.32744853237615906</v>
      </c>
      <c r="N30" s="4">
        <f>C2*M30</f>
        <v>0.32744853237615906</v>
      </c>
    </row>
    <row r="31" spans="1:17" x14ac:dyDescent="0.25">
      <c r="A31" s="4">
        <v>2</v>
      </c>
      <c r="B31" s="4">
        <f>P24/$P$26</f>
        <v>0.34741784037558687</v>
      </c>
      <c r="C31" s="4">
        <f t="shared" ref="C31" si="23">B31*C3</f>
        <v>0.69483568075117375</v>
      </c>
      <c r="D31" s="4">
        <f t="shared" ref="D31:D32" si="24">Q24/$Q$26</f>
        <v>0.30747922437673131</v>
      </c>
      <c r="E31" s="4">
        <f t="shared" ref="E31:E32" si="25">D31*C3</f>
        <v>0.61495844875346262</v>
      </c>
      <c r="F31" s="4">
        <f t="shared" ref="F31:F32" si="26">G17*P24</f>
        <v>11.1</v>
      </c>
      <c r="G31" s="4">
        <f t="shared" ref="G31:G32" si="27">F31/$F$33</f>
        <v>0.30747922437673125</v>
      </c>
      <c r="H31" s="4">
        <f t="shared" ref="H31:H32" si="28">C3*G31</f>
        <v>0.61495844875346251</v>
      </c>
      <c r="I31" s="4">
        <f t="shared" ref="I31:I32" si="29">J24*Q24</f>
        <v>59.344757433489811</v>
      </c>
      <c r="J31" s="4">
        <f t="shared" ref="J31:J32" si="30">I31/$I$33</f>
        <v>0.3273397907065273</v>
      </c>
      <c r="K31" s="4">
        <f t="shared" ref="K31:K32" si="31">C3*J31</f>
        <v>0.6546795814130546</v>
      </c>
      <c r="L31" s="4">
        <f t="shared" ref="L31:L32" si="32">E24*Q24</f>
        <v>36.183568075117364</v>
      </c>
      <c r="M31" s="4">
        <f t="shared" ref="M31:M32" si="33">L31/$L$33</f>
        <v>0.33410496837596826</v>
      </c>
      <c r="N31" s="4">
        <f t="shared" ref="N31:N32" si="34">C3*M31</f>
        <v>0.66820993675193652</v>
      </c>
    </row>
    <row r="32" spans="1:17" x14ac:dyDescent="0.25">
      <c r="A32" s="4">
        <v>3</v>
      </c>
      <c r="B32" s="4">
        <f>P25/$P$26</f>
        <v>0.392018779342723</v>
      </c>
      <c r="C32" s="4">
        <f>B32*C4</f>
        <v>1.176056338028169</v>
      </c>
      <c r="D32" s="4">
        <f t="shared" si="24"/>
        <v>0.23130193905817181</v>
      </c>
      <c r="E32" s="4">
        <f t="shared" si="25"/>
        <v>0.69390581717451538</v>
      </c>
      <c r="F32" s="4">
        <f t="shared" si="26"/>
        <v>8.35</v>
      </c>
      <c r="G32" s="4">
        <f t="shared" si="27"/>
        <v>0.23130193905817173</v>
      </c>
      <c r="H32" s="4">
        <f t="shared" si="28"/>
        <v>0.69390581717451516</v>
      </c>
      <c r="I32" s="4">
        <f t="shared" si="29"/>
        <v>81.657511737089195</v>
      </c>
      <c r="J32" s="4">
        <f t="shared" si="30"/>
        <v>0.45041472840447178</v>
      </c>
      <c r="K32" s="4">
        <f t="shared" si="31"/>
        <v>1.3512441852134154</v>
      </c>
      <c r="L32" s="4">
        <f t="shared" si="32"/>
        <v>36.653755868544607</v>
      </c>
      <c r="M32" s="4">
        <f t="shared" si="33"/>
        <v>0.33844649924787268</v>
      </c>
      <c r="N32" s="4">
        <f t="shared" si="34"/>
        <v>1.0153394977436181</v>
      </c>
    </row>
    <row r="33" spans="1:14" x14ac:dyDescent="0.25">
      <c r="C33" s="11">
        <f>SUM(C30:C32)</f>
        <v>2.131455399061033</v>
      </c>
      <c r="E33" s="11">
        <f>SUM(E30:E32)</f>
        <v>1.770083102493075</v>
      </c>
      <c r="F33" s="11">
        <f>SUM(F30:F32)</f>
        <v>36.1</v>
      </c>
      <c r="H33" s="11">
        <f>SUM(H30:H32)</f>
        <v>1.7700831024930745</v>
      </c>
      <c r="I33" s="11">
        <f>SUM(I30:I32)</f>
        <v>181.29405320813768</v>
      </c>
      <c r="K33" s="11">
        <f>SUM(K30:K32)</f>
        <v>2.2281692475154706</v>
      </c>
      <c r="L33" s="11">
        <f>SUM(L30:L32)</f>
        <v>108.3</v>
      </c>
      <c r="N33" s="11">
        <f>SUM(N30:N32)</f>
        <v>2.0109979668717139</v>
      </c>
    </row>
    <row r="35" spans="1:14" x14ac:dyDescent="0.25">
      <c r="A35" t="s">
        <v>58</v>
      </c>
      <c r="B35" t="s">
        <v>60</v>
      </c>
      <c r="C35" t="s">
        <v>59</v>
      </c>
      <c r="D35" s="3" t="s">
        <v>61</v>
      </c>
    </row>
    <row r="36" spans="1:14" x14ac:dyDescent="0.25">
      <c r="A36">
        <v>0</v>
      </c>
      <c r="B36">
        <f>Лист4!C36</f>
        <v>0.46916299559471364</v>
      </c>
      <c r="C36">
        <f>1/C33</f>
        <v>0.46916299559471364</v>
      </c>
      <c r="D36" s="15">
        <f>ABS(C36-B36)/B36*100</f>
        <v>0</v>
      </c>
    </row>
    <row r="37" spans="1:14" x14ac:dyDescent="0.25">
      <c r="A37">
        <v>1</v>
      </c>
      <c r="B37">
        <f>Лист4!C37</f>
        <v>0.56494522691705795</v>
      </c>
      <c r="C37">
        <f>1/H33</f>
        <v>0.56494522691705795</v>
      </c>
      <c r="D37" s="15">
        <f t="shared" ref="D37:D40" si="35">ABS(C37-B37)/B37*100</f>
        <v>0</v>
      </c>
    </row>
    <row r="38" spans="1:14" x14ac:dyDescent="0.25">
      <c r="A38">
        <v>2</v>
      </c>
      <c r="B38">
        <f>Лист4!C38</f>
        <v>0.44879894160421341</v>
      </c>
      <c r="C38">
        <f>1/K33</f>
        <v>0.44879894160421346</v>
      </c>
      <c r="D38" s="15">
        <f t="shared" si="35"/>
        <v>1.2368824006766927E-14</v>
      </c>
    </row>
    <row r="39" spans="1:14" x14ac:dyDescent="0.25">
      <c r="A39">
        <v>3</v>
      </c>
      <c r="B39">
        <f>Лист4!C39</f>
        <v>0.49726554500479625</v>
      </c>
      <c r="C39">
        <f>1/N33</f>
        <v>0.49726554500479625</v>
      </c>
      <c r="D39" s="15">
        <f t="shared" si="35"/>
        <v>0</v>
      </c>
    </row>
    <row r="40" spans="1:14" x14ac:dyDescent="0.25">
      <c r="A40">
        <v>4</v>
      </c>
      <c r="B40">
        <f>Лист4!C40</f>
        <v>0.56494522691705784</v>
      </c>
      <c r="C40">
        <f>1/E33</f>
        <v>0.56494522691705784</v>
      </c>
      <c r="D40" s="15">
        <f t="shared" si="3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C1" workbookViewId="0">
      <selection activeCell="P28" sqref="P28"/>
    </sheetView>
  </sheetViews>
  <sheetFormatPr defaultRowHeight="15" x14ac:dyDescent="0.25"/>
  <cols>
    <col min="1" max="1" width="11.28515625" bestFit="1" customWidth="1"/>
    <col min="2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8" t="s">
        <v>74</v>
      </c>
      <c r="I1" s="18" t="s">
        <v>75</v>
      </c>
      <c r="J1" s="18" t="s">
        <v>76</v>
      </c>
      <c r="K1" s="17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3">
        <f>P26</f>
        <v>63.899999999999991</v>
      </c>
      <c r="I2" s="23">
        <f>Q26</f>
        <v>36.099999999999994</v>
      </c>
      <c r="J2" s="5">
        <f>SUM(H2:I2)</f>
        <v>99.999999999999986</v>
      </c>
      <c r="K2" s="22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8" t="s">
        <v>63</v>
      </c>
      <c r="E6" s="18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63.899999999999991</v>
      </c>
      <c r="D7" s="4">
        <f>B7</f>
        <v>0</v>
      </c>
      <c r="E7" s="4">
        <f>H2</f>
        <v>63.899999999999991</v>
      </c>
    </row>
    <row r="8" spans="1:15" x14ac:dyDescent="0.25">
      <c r="A8" s="4">
        <v>1</v>
      </c>
      <c r="B8" s="10">
        <f>Лист5!D8</f>
        <v>127.79999999999998</v>
      </c>
      <c r="C8" s="10">
        <f>Лист5!E8</f>
        <v>36.1</v>
      </c>
      <c r="D8" s="4">
        <f>I19</f>
        <v>127.79999999999998</v>
      </c>
      <c r="E8" s="4">
        <f>J19</f>
        <v>36.1</v>
      </c>
    </row>
    <row r="9" spans="1:15" x14ac:dyDescent="0.25">
      <c r="A9" s="4">
        <v>2</v>
      </c>
      <c r="B9" s="10">
        <f>Лист5!D9</f>
        <v>100</v>
      </c>
      <c r="C9" s="10">
        <f>Лист5!E9</f>
        <v>181.29405320813768</v>
      </c>
      <c r="D9" s="10">
        <f>K19</f>
        <v>100</v>
      </c>
      <c r="E9" s="10">
        <f>N19</f>
        <v>181.29405320813765</v>
      </c>
    </row>
    <row r="10" spans="1:15" x14ac:dyDescent="0.25">
      <c r="A10" s="4">
        <v>3</v>
      </c>
      <c r="B10" s="10">
        <f>Лист5!D10</f>
        <v>145.19405320813769</v>
      </c>
      <c r="C10" s="10">
        <f>Лист5!E10</f>
        <v>108.3</v>
      </c>
      <c r="D10" s="10">
        <f>M19</f>
        <v>145.19405320813763</v>
      </c>
      <c r="E10" s="10">
        <f>L19</f>
        <v>108.3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36.099999999999994</v>
      </c>
      <c r="D11" s="4">
        <f>B11</f>
        <v>100</v>
      </c>
      <c r="E11" s="10">
        <f>I2</f>
        <v>36.099999999999994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8" t="s">
        <v>65</v>
      </c>
      <c r="J15" s="18" t="s">
        <v>62</v>
      </c>
      <c r="K15" s="18" t="s">
        <v>66</v>
      </c>
      <c r="L15" s="18" t="s">
        <v>67</v>
      </c>
      <c r="M15" s="18" t="s">
        <v>68</v>
      </c>
      <c r="N15" s="18" t="s">
        <v>69</v>
      </c>
      <c r="O15" s="18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B37</f>
        <v>0.56494522691705795</v>
      </c>
      <c r="E16" s="10">
        <f>$D$16*C2</f>
        <v>0.56494522691705795</v>
      </c>
      <c r="F16" s="10">
        <f>$C$8/(E16*$B$8)</f>
        <v>0.5</v>
      </c>
      <c r="G16" s="10">
        <f>F16*C16</f>
        <v>1</v>
      </c>
      <c r="H16" s="10">
        <f>G16+1</f>
        <v>2</v>
      </c>
      <c r="I16" s="10">
        <f>C16*P23</f>
        <v>33.299999999999997</v>
      </c>
      <c r="J16" s="10">
        <f>G16*P23</f>
        <v>16.649999999999999</v>
      </c>
      <c r="K16" s="10">
        <f>H16*P23</f>
        <v>33.299999999999997</v>
      </c>
      <c r="L16" s="10">
        <f>E23*Q23</f>
        <v>35.462676056338026</v>
      </c>
      <c r="M16" s="10">
        <f>I23*Q23</f>
        <v>23.641784037558672</v>
      </c>
      <c r="N16" s="10">
        <f>J23*Q23</f>
        <v>40.291784037558671</v>
      </c>
      <c r="O16" s="10">
        <f>N23*Q23</f>
        <v>9.9743536599303049</v>
      </c>
    </row>
    <row r="17" spans="1:17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1.1298904538341159</v>
      </c>
      <c r="F17" s="10">
        <f t="shared" ref="F17:F18" si="2">$C$8/(E17*$B$8)</f>
        <v>0.25</v>
      </c>
      <c r="G17" s="10">
        <f t="shared" ref="G17:G18" si="3">F17*C17</f>
        <v>0.5</v>
      </c>
      <c r="H17" s="10">
        <f t="shared" ref="H17:H18" si="4">G17+1</f>
        <v>1.5</v>
      </c>
      <c r="I17" s="10">
        <f t="shared" ref="I17" si="5">C17*P24</f>
        <v>44.4</v>
      </c>
      <c r="J17" s="10">
        <f>G17*P24</f>
        <v>11.1</v>
      </c>
      <c r="K17" s="10">
        <f t="shared" ref="K17:K18" si="6">H17*P24</f>
        <v>33.299999999999997</v>
      </c>
      <c r="L17" s="10">
        <f t="shared" ref="L17:L18" si="7">E24*Q24</f>
        <v>36.183568075117364</v>
      </c>
      <c r="M17" s="10">
        <f t="shared" ref="M17:M18" si="8">I24*Q24</f>
        <v>48.244757433489795</v>
      </c>
      <c r="N17" s="10">
        <f t="shared" ref="N17:N18" si="9">J24*Q24</f>
        <v>59.344757433489789</v>
      </c>
      <c r="O17" s="10">
        <f t="shared" ref="O17:O18" si="10">N24*Q24</f>
        <v>29.38195032280683</v>
      </c>
    </row>
    <row r="18" spans="1:17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1.694835680751174</v>
      </c>
      <c r="F18" s="10">
        <f t="shared" si="2"/>
        <v>0.16666666666666669</v>
      </c>
      <c r="G18" s="10">
        <f t="shared" si="3"/>
        <v>0.33333333333333337</v>
      </c>
      <c r="H18" s="10">
        <f t="shared" si="4"/>
        <v>1.3333333333333335</v>
      </c>
      <c r="I18" s="10">
        <f>C18*P25</f>
        <v>50.099999999999994</v>
      </c>
      <c r="J18" s="10">
        <f>G18*P25</f>
        <v>8.35</v>
      </c>
      <c r="K18" s="10">
        <f t="shared" si="6"/>
        <v>33.4</v>
      </c>
      <c r="L18" s="10">
        <f t="shared" si="7"/>
        <v>36.653755868544607</v>
      </c>
      <c r="M18" s="10">
        <f t="shared" si="8"/>
        <v>73.307511737089172</v>
      </c>
      <c r="N18" s="10">
        <f t="shared" si="9"/>
        <v>81.65751173708918</v>
      </c>
      <c r="O18" s="10">
        <f t="shared" si="10"/>
        <v>60.64369601726284</v>
      </c>
    </row>
    <row r="19" spans="1:17" x14ac:dyDescent="0.25">
      <c r="I19" s="11">
        <f>SUM(I16:I18)</f>
        <v>127.79999999999998</v>
      </c>
      <c r="J19" s="13">
        <f>SUM(J16:J18)</f>
        <v>36.1</v>
      </c>
      <c r="K19" s="13">
        <f>SUM(K16:K18)</f>
        <v>100</v>
      </c>
      <c r="L19" s="13">
        <f>SUM(L16:L18)</f>
        <v>108.3</v>
      </c>
      <c r="M19" s="13">
        <f>SUM(M16:M18)</f>
        <v>145.19405320813763</v>
      </c>
      <c r="N19" s="13">
        <f>SUM(N16:N18)</f>
        <v>181.29405320813765</v>
      </c>
      <c r="O19" s="13">
        <f>SUM(O16:O18)</f>
        <v>99.999999999999972</v>
      </c>
    </row>
    <row r="20" spans="1:17" x14ac:dyDescent="0.25">
      <c r="A20" s="11" t="s">
        <v>23</v>
      </c>
    </row>
    <row r="22" spans="1:17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</row>
    <row r="23" spans="1:17" x14ac:dyDescent="0.25">
      <c r="A23" s="4">
        <v>1</v>
      </c>
      <c r="B23" s="10">
        <f>B40</f>
        <v>0.56494522691705784</v>
      </c>
      <c r="C23" s="10">
        <f>$B$23*C2</f>
        <v>0.56494522691705784</v>
      </c>
      <c r="D23" s="10">
        <f>C23*$B$11/$G$2</f>
        <v>1.1298904538341157</v>
      </c>
      <c r="E23" s="10">
        <f>D23+1</f>
        <v>2.1298904538341157</v>
      </c>
      <c r="F23" s="10">
        <f>B39</f>
        <v>0.49726554500479625</v>
      </c>
      <c r="G23" s="10">
        <f>$F$23*C2</f>
        <v>0.49726554500479625</v>
      </c>
      <c r="H23" s="10">
        <f>G23*$B$10/$C$10</f>
        <v>0.66666666666666641</v>
      </c>
      <c r="I23" s="10">
        <f>H23*E23</f>
        <v>1.4199269692227432</v>
      </c>
      <c r="J23" s="10">
        <f>I23+1</f>
        <v>2.4199269692227432</v>
      </c>
      <c r="K23" s="10">
        <f>B38</f>
        <v>0.44879894160421346</v>
      </c>
      <c r="L23" s="10">
        <f>$K$23*C2</f>
        <v>0.44879894160421346</v>
      </c>
      <c r="M23" s="10">
        <f>L23*$B$9/$C$9</f>
        <v>0.24755304085399993</v>
      </c>
      <c r="N23" s="10">
        <f>M23*J23</f>
        <v>0.59906027987569399</v>
      </c>
      <c r="O23" s="10">
        <f>H16/N23</f>
        <v>3.3385621901271829</v>
      </c>
      <c r="P23" s="10">
        <f>$D$2*B2/100/(1+G16)</f>
        <v>16.649999999999999</v>
      </c>
      <c r="Q23" s="10">
        <f>$D$2*B2/100-P23</f>
        <v>16.649999999999999</v>
      </c>
    </row>
    <row r="24" spans="1:17" x14ac:dyDescent="0.25">
      <c r="A24" s="4">
        <v>2</v>
      </c>
      <c r="C24" s="10">
        <f t="shared" ref="C24:C25" si="11">$B$23*C3</f>
        <v>1.1298904538341157</v>
      </c>
      <c r="D24" s="10">
        <f t="shared" ref="D24:D25" si="12">C24*$B$11/$G$2</f>
        <v>2.2597809076682314</v>
      </c>
      <c r="E24" s="10">
        <f t="shared" ref="E24:E25" si="13">D24+1</f>
        <v>3.2597809076682314</v>
      </c>
      <c r="G24" s="10">
        <f t="shared" ref="G24:G25" si="14">$F$23*C3</f>
        <v>0.9945310900095925</v>
      </c>
      <c r="H24" s="10">
        <f t="shared" ref="H24:H25" si="15">G24*$B$10/$C$10</f>
        <v>1.3333333333333328</v>
      </c>
      <c r="I24" s="10">
        <f t="shared" ref="I24:I25" si="16">H24*E24</f>
        <v>4.3463745435576397</v>
      </c>
      <c r="J24" s="10">
        <f t="shared" ref="J24:J25" si="17">I24+1</f>
        <v>5.3463745435576397</v>
      </c>
      <c r="L24" s="10">
        <f t="shared" ref="L24:L25" si="18">$K$23*C3</f>
        <v>0.89759788320842693</v>
      </c>
      <c r="M24" s="10">
        <f t="shared" ref="M24:M25" si="19">L24*$B$9/$C$9</f>
        <v>0.49510608170799986</v>
      </c>
      <c r="N24" s="10">
        <f t="shared" ref="N24:N25" si="20">M24*J24</f>
        <v>2.6470225516042194</v>
      </c>
      <c r="O24" s="12">
        <f t="shared" ref="O24" si="21">H17/N24</f>
        <v>0.56667443165186859</v>
      </c>
      <c r="P24" s="12">
        <f>$D$2*B3/100/(1+G17)</f>
        <v>22.2</v>
      </c>
      <c r="Q24" s="10">
        <f t="shared" ref="Q24:Q26" si="22">$D$2*B3/100-P24</f>
        <v>11.099999999999998</v>
      </c>
    </row>
    <row r="25" spans="1:17" x14ac:dyDescent="0.25">
      <c r="A25" s="4">
        <v>3</v>
      </c>
      <c r="C25" s="10">
        <f t="shared" si="11"/>
        <v>1.6948356807511735</v>
      </c>
      <c r="D25" s="10">
        <f t="shared" si="12"/>
        <v>3.389671361502347</v>
      </c>
      <c r="E25" s="10">
        <f t="shared" si="13"/>
        <v>4.389671361502347</v>
      </c>
      <c r="G25" s="10">
        <f t="shared" si="14"/>
        <v>1.4917966350143887</v>
      </c>
      <c r="H25" s="10">
        <f t="shared" si="15"/>
        <v>1.9999999999999991</v>
      </c>
      <c r="I25" s="10">
        <f t="shared" si="16"/>
        <v>8.7793427230046905</v>
      </c>
      <c r="J25" s="10">
        <f t="shared" si="17"/>
        <v>9.7793427230046905</v>
      </c>
      <c r="L25" s="10">
        <f t="shared" si="18"/>
        <v>1.3463968248126403</v>
      </c>
      <c r="M25" s="10">
        <f t="shared" si="19"/>
        <v>0.74265912256199973</v>
      </c>
      <c r="N25" s="10">
        <f t="shared" si="20"/>
        <v>7.2627180858997402</v>
      </c>
      <c r="O25" s="12">
        <f>H18/N25</f>
        <v>0.18358599598157938</v>
      </c>
      <c r="P25" s="12">
        <f>$D$2*B4/100/(1+G18)</f>
        <v>25.049999999999997</v>
      </c>
      <c r="Q25" s="10">
        <f t="shared" si="22"/>
        <v>8.3500000000000014</v>
      </c>
    </row>
    <row r="26" spans="1:17" x14ac:dyDescent="0.25">
      <c r="P26" s="24">
        <f>SUM(P23:P25)</f>
        <v>63.899999999999991</v>
      </c>
      <c r="Q26" s="24">
        <f>SUM(Q23:Q25)</f>
        <v>36.099999999999994</v>
      </c>
    </row>
    <row r="27" spans="1:17" x14ac:dyDescent="0.25">
      <c r="A27" s="11" t="s">
        <v>43</v>
      </c>
    </row>
    <row r="29" spans="1:17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7" x14ac:dyDescent="0.25">
      <c r="A30" s="4">
        <v>1</v>
      </c>
      <c r="B30" s="4">
        <f>P23/$P$26</f>
        <v>0.26056338028169013</v>
      </c>
      <c r="C30" s="4">
        <f>B30*C2</f>
        <v>0.26056338028169013</v>
      </c>
      <c r="D30" s="4">
        <f>Q23/$Q$26</f>
        <v>0.46121883656509699</v>
      </c>
      <c r="E30" s="4">
        <f>D30*C2</f>
        <v>0.46121883656509699</v>
      </c>
      <c r="F30" s="4">
        <f>G16*P23</f>
        <v>16.649999999999999</v>
      </c>
      <c r="G30" s="4">
        <f>F30/$F$33</f>
        <v>0.46121883656509688</v>
      </c>
      <c r="H30" s="4">
        <f>C2*G30</f>
        <v>0.46121883656509688</v>
      </c>
      <c r="I30" s="4">
        <f>J23*Q23</f>
        <v>40.291784037558671</v>
      </c>
      <c r="J30" s="4">
        <f>I30/$I$33</f>
        <v>0.2222454808890009</v>
      </c>
      <c r="K30" s="4">
        <f>C2*J30</f>
        <v>0.2222454808890009</v>
      </c>
      <c r="L30" s="4">
        <f>E23*Q23</f>
        <v>35.462676056338026</v>
      </c>
      <c r="M30" s="4">
        <f>L30/$L$33</f>
        <v>0.32744853237615906</v>
      </c>
      <c r="N30" s="4">
        <f>C2*M30</f>
        <v>0.32744853237615906</v>
      </c>
    </row>
    <row r="31" spans="1:17" x14ac:dyDescent="0.25">
      <c r="A31" s="4">
        <v>2</v>
      </c>
      <c r="B31" s="4">
        <f>P24/$P$26</f>
        <v>0.34741784037558687</v>
      </c>
      <c r="C31" s="4">
        <f t="shared" ref="C31" si="23">B31*C3</f>
        <v>0.69483568075117375</v>
      </c>
      <c r="D31" s="4">
        <f t="shared" ref="D31:D32" si="24">Q24/$Q$26</f>
        <v>0.30747922437673131</v>
      </c>
      <c r="E31" s="4">
        <f t="shared" ref="E31:E32" si="25">D31*C3</f>
        <v>0.61495844875346262</v>
      </c>
      <c r="F31" s="4">
        <f t="shared" ref="F31:F32" si="26">G17*P24</f>
        <v>11.1</v>
      </c>
      <c r="G31" s="4">
        <f t="shared" ref="G31:G32" si="27">F31/$F$33</f>
        <v>0.30747922437673125</v>
      </c>
      <c r="H31" s="4">
        <f t="shared" ref="H31:H32" si="28">C3*G31</f>
        <v>0.61495844875346251</v>
      </c>
      <c r="I31" s="4">
        <f t="shared" ref="I31:I32" si="29">J24*Q24</f>
        <v>59.344757433489789</v>
      </c>
      <c r="J31" s="4">
        <f t="shared" ref="J31:J32" si="30">I31/$I$33</f>
        <v>0.32733979070652724</v>
      </c>
      <c r="K31" s="4">
        <f t="shared" ref="K31:K32" si="31">C3*J31</f>
        <v>0.65467958141305449</v>
      </c>
      <c r="L31" s="4">
        <f t="shared" ref="L31:L32" si="32">E24*Q24</f>
        <v>36.183568075117364</v>
      </c>
      <c r="M31" s="4">
        <f t="shared" ref="M31:M32" si="33">L31/$L$33</f>
        <v>0.33410496837596826</v>
      </c>
      <c r="N31" s="4">
        <f t="shared" ref="N31:N32" si="34">C3*M31</f>
        <v>0.66820993675193652</v>
      </c>
    </row>
    <row r="32" spans="1:17" x14ac:dyDescent="0.25">
      <c r="A32" s="4">
        <v>3</v>
      </c>
      <c r="B32" s="4">
        <f>P25/$P$26</f>
        <v>0.392018779342723</v>
      </c>
      <c r="C32" s="4">
        <f>B32*C4</f>
        <v>1.176056338028169</v>
      </c>
      <c r="D32" s="4">
        <f t="shared" si="24"/>
        <v>0.23130193905817181</v>
      </c>
      <c r="E32" s="4">
        <f t="shared" si="25"/>
        <v>0.69390581717451538</v>
      </c>
      <c r="F32" s="4">
        <f t="shared" si="26"/>
        <v>8.35</v>
      </c>
      <c r="G32" s="4">
        <f t="shared" si="27"/>
        <v>0.23130193905817173</v>
      </c>
      <c r="H32" s="4">
        <f t="shared" si="28"/>
        <v>0.69390581717451516</v>
      </c>
      <c r="I32" s="4">
        <f t="shared" si="29"/>
        <v>81.65751173708918</v>
      </c>
      <c r="J32" s="4">
        <f t="shared" si="30"/>
        <v>0.45041472840447178</v>
      </c>
      <c r="K32" s="4">
        <f t="shared" si="31"/>
        <v>1.3512441852134154</v>
      </c>
      <c r="L32" s="4">
        <f t="shared" si="32"/>
        <v>36.653755868544607</v>
      </c>
      <c r="M32" s="4">
        <f t="shared" si="33"/>
        <v>0.33844649924787268</v>
      </c>
      <c r="N32" s="4">
        <f t="shared" si="34"/>
        <v>1.0153394977436181</v>
      </c>
    </row>
    <row r="33" spans="1:14" x14ac:dyDescent="0.25">
      <c r="C33" s="11">
        <f>SUM(C30:C32)</f>
        <v>2.131455399061033</v>
      </c>
      <c r="E33" s="11">
        <f>SUM(E30:E32)</f>
        <v>1.770083102493075</v>
      </c>
      <c r="F33" s="11">
        <f>SUM(F30:F32)</f>
        <v>36.1</v>
      </c>
      <c r="H33" s="11">
        <f>SUM(H30:H32)</f>
        <v>1.7700831024930745</v>
      </c>
      <c r="I33" s="11">
        <f>SUM(I30:I32)</f>
        <v>181.29405320813765</v>
      </c>
      <c r="K33" s="11">
        <f>SUM(K30:K32)</f>
        <v>2.2281692475154706</v>
      </c>
      <c r="L33" s="11">
        <f>SUM(L30:L32)</f>
        <v>108.3</v>
      </c>
      <c r="N33" s="11">
        <f>SUM(N30:N32)</f>
        <v>2.0109979668717139</v>
      </c>
    </row>
    <row r="35" spans="1:14" x14ac:dyDescent="0.25">
      <c r="A35" t="s">
        <v>58</v>
      </c>
      <c r="B35" t="s">
        <v>60</v>
      </c>
      <c r="C35" t="s">
        <v>59</v>
      </c>
      <c r="D35" s="3" t="s">
        <v>61</v>
      </c>
    </row>
    <row r="36" spans="1:14" x14ac:dyDescent="0.25">
      <c r="A36">
        <v>0</v>
      </c>
      <c r="B36">
        <f>Лист5!C36</f>
        <v>0.46916299559471364</v>
      </c>
      <c r="C36">
        <f>1/C33</f>
        <v>0.46916299559471364</v>
      </c>
      <c r="D36" s="15">
        <f>ABS(C36-B36)/B36*100</f>
        <v>0</v>
      </c>
    </row>
    <row r="37" spans="1:14" x14ac:dyDescent="0.25">
      <c r="A37">
        <v>1</v>
      </c>
      <c r="B37">
        <f>Лист5!C37</f>
        <v>0.56494522691705795</v>
      </c>
      <c r="C37">
        <f>1/H33</f>
        <v>0.56494522691705795</v>
      </c>
      <c r="D37" s="15">
        <f t="shared" ref="D37:D40" si="35">ABS(C37-B37)/B37*100</f>
        <v>0</v>
      </c>
    </row>
    <row r="38" spans="1:14" x14ac:dyDescent="0.25">
      <c r="A38">
        <v>2</v>
      </c>
      <c r="B38">
        <f>Лист5!C38</f>
        <v>0.44879894160421346</v>
      </c>
      <c r="C38">
        <f>1/K33</f>
        <v>0.44879894160421346</v>
      </c>
      <c r="D38" s="15">
        <f t="shared" si="35"/>
        <v>0</v>
      </c>
    </row>
    <row r="39" spans="1:14" x14ac:dyDescent="0.25">
      <c r="A39">
        <v>3</v>
      </c>
      <c r="B39">
        <f>Лист5!C39</f>
        <v>0.49726554500479625</v>
      </c>
      <c r="C39">
        <f>1/N33</f>
        <v>0.49726554500479625</v>
      </c>
      <c r="D39" s="15">
        <f t="shared" si="35"/>
        <v>0</v>
      </c>
    </row>
    <row r="40" spans="1:14" x14ac:dyDescent="0.25">
      <c r="A40">
        <v>4</v>
      </c>
      <c r="B40">
        <f>Лист5!C40</f>
        <v>0.56494522691705784</v>
      </c>
      <c r="C40">
        <f>1/E33</f>
        <v>0.56494522691705784</v>
      </c>
      <c r="D40" s="15">
        <f t="shared" si="3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Q30" sqref="Q30"/>
    </sheetView>
  </sheetViews>
  <sheetFormatPr defaultRowHeight="15" x14ac:dyDescent="0.25"/>
  <cols>
    <col min="1" max="1" width="11.28515625" bestFit="1" customWidth="1"/>
    <col min="2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8" t="s">
        <v>74</v>
      </c>
      <c r="I1" s="18" t="s">
        <v>75</v>
      </c>
      <c r="J1" s="18" t="s">
        <v>76</v>
      </c>
      <c r="K1" s="17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3">
        <f>P26</f>
        <v>63.899999999999991</v>
      </c>
      <c r="I2" s="23">
        <f>Q26</f>
        <v>36.099999999999994</v>
      </c>
      <c r="J2" s="5">
        <f>SUM(H2:I2)</f>
        <v>99.999999999999986</v>
      </c>
      <c r="K2" s="22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8" t="s">
        <v>63</v>
      </c>
      <c r="E6" s="18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63.899999999999991</v>
      </c>
      <c r="D7" s="4">
        <f>B7</f>
        <v>0</v>
      </c>
      <c r="E7" s="4">
        <f>H2</f>
        <v>63.899999999999991</v>
      </c>
    </row>
    <row r="8" spans="1:15" x14ac:dyDescent="0.25">
      <c r="A8" s="4">
        <v>1</v>
      </c>
      <c r="B8" s="10">
        <f>Лист6!D8</f>
        <v>127.79999999999998</v>
      </c>
      <c r="C8" s="10">
        <f>Лист6!E8</f>
        <v>36.1</v>
      </c>
      <c r="D8" s="4">
        <f>I19</f>
        <v>127.79999999999998</v>
      </c>
      <c r="E8" s="4">
        <f>J19</f>
        <v>36.1</v>
      </c>
    </row>
    <row r="9" spans="1:15" x14ac:dyDescent="0.25">
      <c r="A9" s="4">
        <v>2</v>
      </c>
      <c r="B9" s="10">
        <f>Лист6!D9</f>
        <v>100</v>
      </c>
      <c r="C9" s="10">
        <f>Лист6!E9</f>
        <v>181.29405320813765</v>
      </c>
      <c r="D9" s="10">
        <f>K19</f>
        <v>100</v>
      </c>
      <c r="E9" s="10">
        <f>N19</f>
        <v>181.2940532081376</v>
      </c>
    </row>
    <row r="10" spans="1:15" x14ac:dyDescent="0.25">
      <c r="A10" s="4">
        <v>3</v>
      </c>
      <c r="B10" s="10">
        <f>Лист6!D10</f>
        <v>145.19405320813763</v>
      </c>
      <c r="C10" s="10">
        <f>Лист6!E10</f>
        <v>108.3</v>
      </c>
      <c r="D10" s="10">
        <f>M19</f>
        <v>145.19405320813757</v>
      </c>
      <c r="E10" s="10">
        <f>L19</f>
        <v>108.3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36.099999999999994</v>
      </c>
      <c r="D11" s="4">
        <f>B11</f>
        <v>100</v>
      </c>
      <c r="E11" s="10">
        <f>I2</f>
        <v>36.099999999999994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8" t="s">
        <v>65</v>
      </c>
      <c r="J15" s="18" t="s">
        <v>62</v>
      </c>
      <c r="K15" s="18" t="s">
        <v>66</v>
      </c>
      <c r="L15" s="18" t="s">
        <v>67</v>
      </c>
      <c r="M15" s="18" t="s">
        <v>68</v>
      </c>
      <c r="N15" s="18" t="s">
        <v>69</v>
      </c>
      <c r="O15" s="18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B37</f>
        <v>0.56494522691705795</v>
      </c>
      <c r="E16" s="10">
        <f>$D$16*C2</f>
        <v>0.56494522691705795</v>
      </c>
      <c r="F16" s="10">
        <f>$C$8/(E16*$B$8)</f>
        <v>0.5</v>
      </c>
      <c r="G16" s="10">
        <f>F16*C16</f>
        <v>1</v>
      </c>
      <c r="H16" s="10">
        <f>G16+1</f>
        <v>2</v>
      </c>
      <c r="I16" s="10">
        <f>C16*P23</f>
        <v>33.299999999999997</v>
      </c>
      <c r="J16" s="10">
        <f>G16*P23</f>
        <v>16.649999999999999</v>
      </c>
      <c r="K16" s="10">
        <f>H16*P23</f>
        <v>33.299999999999997</v>
      </c>
      <c r="L16" s="10">
        <f>E23*Q23</f>
        <v>35.462676056338026</v>
      </c>
      <c r="M16" s="10">
        <f>I23*Q23</f>
        <v>23.641784037558665</v>
      </c>
      <c r="N16" s="10">
        <f>J23*Q23</f>
        <v>40.291784037558664</v>
      </c>
      <c r="O16" s="10">
        <f>N23*Q23</f>
        <v>9.9743536599303031</v>
      </c>
    </row>
    <row r="17" spans="1:17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1.1298904538341159</v>
      </c>
      <c r="F17" s="10">
        <f t="shared" ref="F17:F18" si="2">$C$8/(E17*$B$8)</f>
        <v>0.25</v>
      </c>
      <c r="G17" s="10">
        <f t="shared" ref="G17:G18" si="3">F17*C17</f>
        <v>0.5</v>
      </c>
      <c r="H17" s="10">
        <f t="shared" ref="H17:H18" si="4">G17+1</f>
        <v>1.5</v>
      </c>
      <c r="I17" s="10">
        <f t="shared" ref="I17" si="5">C17*P24</f>
        <v>44.4</v>
      </c>
      <c r="J17" s="10">
        <f>G17*P24</f>
        <v>11.1</v>
      </c>
      <c r="K17" s="10">
        <f t="shared" ref="K17:K18" si="6">H17*P24</f>
        <v>33.299999999999997</v>
      </c>
      <c r="L17" s="10">
        <f t="shared" ref="L17:L18" si="7">E24*Q24</f>
        <v>36.183568075117364</v>
      </c>
      <c r="M17" s="10">
        <f t="shared" ref="M17:M18" si="8">I24*Q24</f>
        <v>48.244757433489781</v>
      </c>
      <c r="N17" s="10">
        <f t="shared" ref="N17:N18" si="9">J24*Q24</f>
        <v>59.344757433489782</v>
      </c>
      <c r="O17" s="10">
        <f t="shared" ref="O17:O18" si="10">N24*Q24</f>
        <v>29.381950322806826</v>
      </c>
    </row>
    <row r="18" spans="1:17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1.694835680751174</v>
      </c>
      <c r="F18" s="10">
        <f t="shared" si="2"/>
        <v>0.16666666666666669</v>
      </c>
      <c r="G18" s="10">
        <f t="shared" si="3"/>
        <v>0.33333333333333337</v>
      </c>
      <c r="H18" s="10">
        <f t="shared" si="4"/>
        <v>1.3333333333333335</v>
      </c>
      <c r="I18" s="10">
        <f>C18*P25</f>
        <v>50.099999999999994</v>
      </c>
      <c r="J18" s="10">
        <f>G18*P25</f>
        <v>8.35</v>
      </c>
      <c r="K18" s="10">
        <f t="shared" si="6"/>
        <v>33.4</v>
      </c>
      <c r="L18" s="10">
        <f t="shared" si="7"/>
        <v>36.653755868544607</v>
      </c>
      <c r="M18" s="10">
        <f t="shared" si="8"/>
        <v>73.307511737089143</v>
      </c>
      <c r="N18" s="10">
        <f t="shared" si="9"/>
        <v>81.657511737089152</v>
      </c>
      <c r="O18" s="10">
        <f t="shared" si="10"/>
        <v>60.643696017262833</v>
      </c>
    </row>
    <row r="19" spans="1:17" x14ac:dyDescent="0.25">
      <c r="I19" s="11">
        <f>SUM(I16:I18)</f>
        <v>127.79999999999998</v>
      </c>
      <c r="J19" s="13">
        <f>SUM(J16:J18)</f>
        <v>36.1</v>
      </c>
      <c r="K19" s="13">
        <f>SUM(K16:K18)</f>
        <v>100</v>
      </c>
      <c r="L19" s="13">
        <f>SUM(L16:L18)</f>
        <v>108.3</v>
      </c>
      <c r="M19" s="13">
        <f>SUM(M16:M18)</f>
        <v>145.19405320813757</v>
      </c>
      <c r="N19" s="13">
        <f>SUM(N16:N18)</f>
        <v>181.2940532081376</v>
      </c>
      <c r="O19" s="13">
        <f>SUM(O16:O18)</f>
        <v>99.999999999999972</v>
      </c>
    </row>
    <row r="20" spans="1:17" x14ac:dyDescent="0.25">
      <c r="A20" s="11" t="s">
        <v>23</v>
      </c>
    </row>
    <row r="22" spans="1:17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</row>
    <row r="23" spans="1:17" x14ac:dyDescent="0.25">
      <c r="A23" s="4">
        <v>1</v>
      </c>
      <c r="B23" s="10">
        <f>B40</f>
        <v>0.56494522691705784</v>
      </c>
      <c r="C23" s="10">
        <f>$B$23*C2</f>
        <v>0.56494522691705784</v>
      </c>
      <c r="D23" s="10">
        <f>C23*$B$11/$G$2</f>
        <v>1.1298904538341157</v>
      </c>
      <c r="E23" s="10">
        <f>D23+1</f>
        <v>2.1298904538341157</v>
      </c>
      <c r="F23" s="10">
        <f>B39</f>
        <v>0.49726554500479625</v>
      </c>
      <c r="G23" s="10">
        <f>$F$23*C2</f>
        <v>0.49726554500479625</v>
      </c>
      <c r="H23" s="10">
        <f>G23*$B$10/$C$10</f>
        <v>0.66666666666666619</v>
      </c>
      <c r="I23" s="10">
        <f>H23*E23</f>
        <v>1.4199269692227428</v>
      </c>
      <c r="J23" s="10">
        <f>I23+1</f>
        <v>2.4199269692227428</v>
      </c>
      <c r="K23" s="10">
        <f>B38</f>
        <v>0.44879894160421346</v>
      </c>
      <c r="L23" s="10">
        <f>$K$23*C2</f>
        <v>0.44879894160421346</v>
      </c>
      <c r="M23" s="10">
        <f>L23*$B$9/$C$9</f>
        <v>0.24755304085399996</v>
      </c>
      <c r="N23" s="10">
        <f>M23*J23</f>
        <v>0.59906027987569388</v>
      </c>
      <c r="O23" s="10">
        <f>H16/N23</f>
        <v>3.3385621901271834</v>
      </c>
      <c r="P23" s="10">
        <f>$D$2*B2/100/(1+G16)</f>
        <v>16.649999999999999</v>
      </c>
      <c r="Q23" s="10">
        <f>$D$2*B2/100-P23</f>
        <v>16.649999999999999</v>
      </c>
    </row>
    <row r="24" spans="1:17" x14ac:dyDescent="0.25">
      <c r="A24" s="4">
        <v>2</v>
      </c>
      <c r="C24" s="10">
        <f t="shared" ref="C24:C25" si="11">$B$23*C3</f>
        <v>1.1298904538341157</v>
      </c>
      <c r="D24" s="10">
        <f t="shared" ref="D24:D25" si="12">C24*$B$11/$G$2</f>
        <v>2.2597809076682314</v>
      </c>
      <c r="E24" s="10">
        <f t="shared" ref="E24:E25" si="13">D24+1</f>
        <v>3.2597809076682314</v>
      </c>
      <c r="G24" s="10">
        <f t="shared" ref="G24:G25" si="14">$F$23*C3</f>
        <v>0.9945310900095925</v>
      </c>
      <c r="H24" s="10">
        <f t="shared" ref="H24:H25" si="15">G24*$B$10/$C$10</f>
        <v>1.3333333333333324</v>
      </c>
      <c r="I24" s="10">
        <f t="shared" ref="I24:I25" si="16">H24*E24</f>
        <v>4.3463745435576389</v>
      </c>
      <c r="J24" s="10">
        <f t="shared" ref="J24:J25" si="17">I24+1</f>
        <v>5.3463745435576389</v>
      </c>
      <c r="L24" s="10">
        <f t="shared" ref="L24:L25" si="18">$K$23*C3</f>
        <v>0.89759788320842693</v>
      </c>
      <c r="M24" s="10">
        <f t="shared" ref="M24:M25" si="19">L24*$B$9/$C$9</f>
        <v>0.49510608170799991</v>
      </c>
      <c r="N24" s="10">
        <f t="shared" ref="N24:N25" si="20">M24*J24</f>
        <v>2.647022551604219</v>
      </c>
      <c r="O24" s="12">
        <f t="shared" ref="O24" si="21">H17/N24</f>
        <v>0.5666744316518687</v>
      </c>
      <c r="P24" s="12">
        <f>$D$2*B3/100/(1+G17)</f>
        <v>22.2</v>
      </c>
      <c r="Q24" s="10">
        <f t="shared" ref="Q24:Q25" si="22">$D$2*B3/100-P24</f>
        <v>11.099999999999998</v>
      </c>
    </row>
    <row r="25" spans="1:17" x14ac:dyDescent="0.25">
      <c r="A25" s="4">
        <v>3</v>
      </c>
      <c r="C25" s="10">
        <f t="shared" si="11"/>
        <v>1.6948356807511735</v>
      </c>
      <c r="D25" s="10">
        <f t="shared" si="12"/>
        <v>3.389671361502347</v>
      </c>
      <c r="E25" s="10">
        <f t="shared" si="13"/>
        <v>4.389671361502347</v>
      </c>
      <c r="G25" s="10">
        <f t="shared" si="14"/>
        <v>1.4917966350143887</v>
      </c>
      <c r="H25" s="10">
        <f t="shared" si="15"/>
        <v>1.9999999999999984</v>
      </c>
      <c r="I25" s="10">
        <f t="shared" si="16"/>
        <v>8.779342723004687</v>
      </c>
      <c r="J25" s="10">
        <f t="shared" si="17"/>
        <v>9.779342723004687</v>
      </c>
      <c r="L25" s="10">
        <f t="shared" si="18"/>
        <v>1.3463968248126403</v>
      </c>
      <c r="M25" s="10">
        <f t="shared" si="19"/>
        <v>0.74265912256199984</v>
      </c>
      <c r="N25" s="10">
        <f t="shared" si="20"/>
        <v>7.2627180858997393</v>
      </c>
      <c r="O25" s="12">
        <f>H18/N25</f>
        <v>0.18358599598157938</v>
      </c>
      <c r="P25" s="12">
        <f>$D$2*B4/100/(1+G18)</f>
        <v>25.049999999999997</v>
      </c>
      <c r="Q25" s="10">
        <f t="shared" si="22"/>
        <v>8.3500000000000014</v>
      </c>
    </row>
    <row r="26" spans="1:17" x14ac:dyDescent="0.25">
      <c r="P26" s="24">
        <f>SUM(P23:P25)</f>
        <v>63.899999999999991</v>
      </c>
      <c r="Q26" s="24">
        <f>SUM(Q23:Q25)</f>
        <v>36.099999999999994</v>
      </c>
    </row>
    <row r="27" spans="1:17" x14ac:dyDescent="0.25">
      <c r="A27" s="11" t="s">
        <v>43</v>
      </c>
    </row>
    <row r="29" spans="1:17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7" x14ac:dyDescent="0.25">
      <c r="A30" s="4">
        <v>1</v>
      </c>
      <c r="B30" s="4">
        <f>P23/$P$26</f>
        <v>0.26056338028169013</v>
      </c>
      <c r="C30" s="4">
        <f>B30*C2</f>
        <v>0.26056338028169013</v>
      </c>
      <c r="D30" s="4">
        <f>Q23/$Q$26</f>
        <v>0.46121883656509699</v>
      </c>
      <c r="E30" s="4">
        <f>D30*C2</f>
        <v>0.46121883656509699</v>
      </c>
      <c r="F30" s="4">
        <f>G16*P23</f>
        <v>16.649999999999999</v>
      </c>
      <c r="G30" s="4">
        <f>F30/$F$33</f>
        <v>0.46121883656509688</v>
      </c>
      <c r="H30" s="4">
        <f>C2*G30</f>
        <v>0.46121883656509688</v>
      </c>
      <c r="I30" s="4">
        <f>J23*Q23</f>
        <v>40.291784037558664</v>
      </c>
      <c r="J30" s="4">
        <f>I30/$I$33</f>
        <v>0.22224548088900092</v>
      </c>
      <c r="K30" s="4">
        <f>C2*J30</f>
        <v>0.22224548088900092</v>
      </c>
      <c r="L30" s="4">
        <f>E23*Q23</f>
        <v>35.462676056338026</v>
      </c>
      <c r="M30" s="4">
        <f>L30/$L$33</f>
        <v>0.32744853237615906</v>
      </c>
      <c r="N30" s="4">
        <f>C2*M30</f>
        <v>0.32744853237615906</v>
      </c>
    </row>
    <row r="31" spans="1:17" x14ac:dyDescent="0.25">
      <c r="A31" s="4">
        <v>2</v>
      </c>
      <c r="B31" s="4">
        <f>P24/$P$26</f>
        <v>0.34741784037558687</v>
      </c>
      <c r="C31" s="4">
        <f t="shared" ref="C31" si="23">B31*C3</f>
        <v>0.69483568075117375</v>
      </c>
      <c r="D31" s="4">
        <f t="shared" ref="D31:D32" si="24">Q24/$Q$26</f>
        <v>0.30747922437673131</v>
      </c>
      <c r="E31" s="4">
        <f t="shared" ref="E31:E32" si="25">D31*C3</f>
        <v>0.61495844875346262</v>
      </c>
      <c r="F31" s="4">
        <f t="shared" ref="F31:F32" si="26">G17*P24</f>
        <v>11.1</v>
      </c>
      <c r="G31" s="4">
        <f t="shared" ref="G31:G32" si="27">F31/$F$33</f>
        <v>0.30747922437673125</v>
      </c>
      <c r="H31" s="4">
        <f t="shared" ref="H31:H32" si="28">C3*G31</f>
        <v>0.61495844875346251</v>
      </c>
      <c r="I31" s="4">
        <f t="shared" ref="I31:I32" si="29">J24*Q24</f>
        <v>59.344757433489782</v>
      </c>
      <c r="J31" s="4">
        <f t="shared" ref="J31:J32" si="30">I31/$I$33</f>
        <v>0.3273397907065273</v>
      </c>
      <c r="K31" s="4">
        <f t="shared" ref="K31:K32" si="31">C3*J31</f>
        <v>0.6546795814130546</v>
      </c>
      <c r="L31" s="4">
        <f t="shared" ref="L31:L32" si="32">E24*Q24</f>
        <v>36.183568075117364</v>
      </c>
      <c r="M31" s="4">
        <f t="shared" ref="M31:M32" si="33">L31/$L$33</f>
        <v>0.33410496837596826</v>
      </c>
      <c r="N31" s="4">
        <f t="shared" ref="N31:N32" si="34">C3*M31</f>
        <v>0.66820993675193652</v>
      </c>
    </row>
    <row r="32" spans="1:17" x14ac:dyDescent="0.25">
      <c r="A32" s="4">
        <v>3</v>
      </c>
      <c r="B32" s="4">
        <f>P25/$P$26</f>
        <v>0.392018779342723</v>
      </c>
      <c r="C32" s="4">
        <f>B32*C4</f>
        <v>1.176056338028169</v>
      </c>
      <c r="D32" s="4">
        <f t="shared" si="24"/>
        <v>0.23130193905817181</v>
      </c>
      <c r="E32" s="4">
        <f t="shared" si="25"/>
        <v>0.69390581717451538</v>
      </c>
      <c r="F32" s="4">
        <f t="shared" si="26"/>
        <v>8.35</v>
      </c>
      <c r="G32" s="4">
        <f t="shared" si="27"/>
        <v>0.23130193905817173</v>
      </c>
      <c r="H32" s="4">
        <f t="shared" si="28"/>
        <v>0.69390581717451516</v>
      </c>
      <c r="I32" s="4">
        <f t="shared" si="29"/>
        <v>81.657511737089152</v>
      </c>
      <c r="J32" s="4">
        <f t="shared" si="30"/>
        <v>0.45041472840447178</v>
      </c>
      <c r="K32" s="4">
        <f t="shared" si="31"/>
        <v>1.3512441852134154</v>
      </c>
      <c r="L32" s="4">
        <f t="shared" si="32"/>
        <v>36.653755868544607</v>
      </c>
      <c r="M32" s="4">
        <f t="shared" si="33"/>
        <v>0.33844649924787268</v>
      </c>
      <c r="N32" s="4">
        <f t="shared" si="34"/>
        <v>1.0153394977436181</v>
      </c>
    </row>
    <row r="33" spans="1:14" x14ac:dyDescent="0.25">
      <c r="C33" s="11">
        <f>SUM(C30:C32)</f>
        <v>2.131455399061033</v>
      </c>
      <c r="E33" s="11">
        <f>SUM(E30:E32)</f>
        <v>1.770083102493075</v>
      </c>
      <c r="F33" s="11">
        <f>SUM(F30:F32)</f>
        <v>36.1</v>
      </c>
      <c r="H33" s="11">
        <f>SUM(H30:H32)</f>
        <v>1.7700831024930745</v>
      </c>
      <c r="I33" s="11">
        <f>SUM(I30:I32)</f>
        <v>181.2940532081376</v>
      </c>
      <c r="K33" s="11">
        <f>SUM(K30:K32)</f>
        <v>2.2281692475154706</v>
      </c>
      <c r="L33" s="11">
        <f>SUM(L30:L32)</f>
        <v>108.3</v>
      </c>
      <c r="N33" s="11">
        <f>SUM(N30:N32)</f>
        <v>2.0109979668717139</v>
      </c>
    </row>
    <row r="35" spans="1:14" x14ac:dyDescent="0.25">
      <c r="A35" t="s">
        <v>58</v>
      </c>
      <c r="B35" t="s">
        <v>60</v>
      </c>
      <c r="C35" t="s">
        <v>59</v>
      </c>
      <c r="D35" s="3" t="s">
        <v>61</v>
      </c>
    </row>
    <row r="36" spans="1:14" x14ac:dyDescent="0.25">
      <c r="A36">
        <v>0</v>
      </c>
      <c r="B36">
        <f>Лист6!C36</f>
        <v>0.46916299559471364</v>
      </c>
      <c r="C36">
        <f>1/C33</f>
        <v>0.46916299559471364</v>
      </c>
      <c r="D36" s="15">
        <f>ABS(C36-B36)/B36*100</f>
        <v>0</v>
      </c>
    </row>
    <row r="37" spans="1:14" x14ac:dyDescent="0.25">
      <c r="A37">
        <v>1</v>
      </c>
      <c r="B37">
        <f>Лист6!C37</f>
        <v>0.56494522691705795</v>
      </c>
      <c r="C37">
        <f>1/H33</f>
        <v>0.56494522691705795</v>
      </c>
      <c r="D37" s="15">
        <f t="shared" ref="D37:D40" si="35">ABS(C37-B37)/B37*100</f>
        <v>0</v>
      </c>
    </row>
    <row r="38" spans="1:14" x14ac:dyDescent="0.25">
      <c r="A38">
        <v>2</v>
      </c>
      <c r="B38">
        <f>Лист6!C38</f>
        <v>0.44879894160421346</v>
      </c>
      <c r="C38">
        <f>1/K33</f>
        <v>0.44879894160421346</v>
      </c>
      <c r="D38" s="15">
        <f t="shared" si="35"/>
        <v>0</v>
      </c>
    </row>
    <row r="39" spans="1:14" x14ac:dyDescent="0.25">
      <c r="A39">
        <v>3</v>
      </c>
      <c r="B39">
        <f>Лист6!C39</f>
        <v>0.49726554500479625</v>
      </c>
      <c r="C39">
        <f>1/N33</f>
        <v>0.49726554500479625</v>
      </c>
      <c r="D39" s="15">
        <f t="shared" si="35"/>
        <v>0</v>
      </c>
    </row>
    <row r="40" spans="1:14" x14ac:dyDescent="0.25">
      <c r="A40">
        <v>4</v>
      </c>
      <c r="B40">
        <f>Лист6!C40</f>
        <v>0.56494522691705784</v>
      </c>
      <c r="C40">
        <f>1/E33</f>
        <v>0.56494522691705784</v>
      </c>
      <c r="D40" s="15">
        <f t="shared" si="35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K1" workbookViewId="0">
      <selection activeCell="P26" sqref="P26:Q26"/>
    </sheetView>
  </sheetViews>
  <sheetFormatPr defaultRowHeight="15" x14ac:dyDescent="0.25"/>
  <cols>
    <col min="1" max="1" width="11.28515625" bestFit="1" customWidth="1"/>
    <col min="2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8" t="s">
        <v>74</v>
      </c>
      <c r="I1" s="18" t="s">
        <v>75</v>
      </c>
      <c r="J1" s="18" t="s">
        <v>76</v>
      </c>
      <c r="K1" s="17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3">
        <f>P26</f>
        <v>63.899999999999991</v>
      </c>
      <c r="I2" s="23">
        <f>Q26</f>
        <v>36.099999999999994</v>
      </c>
      <c r="J2" s="5">
        <f>SUM(H2:I2)</f>
        <v>99.999999999999986</v>
      </c>
      <c r="K2" s="22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8" t="s">
        <v>63</v>
      </c>
      <c r="E6" s="18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63.899999999999991</v>
      </c>
      <c r="D7" s="4">
        <f>B7</f>
        <v>0</v>
      </c>
      <c r="E7" s="4">
        <f>H2</f>
        <v>63.899999999999991</v>
      </c>
    </row>
    <row r="8" spans="1:15" x14ac:dyDescent="0.25">
      <c r="A8" s="4">
        <v>1</v>
      </c>
      <c r="B8" s="10">
        <f>Лист7!D8</f>
        <v>127.79999999999998</v>
      </c>
      <c r="C8" s="10">
        <f>Лист7!E8</f>
        <v>36.1</v>
      </c>
      <c r="D8" s="4">
        <f>I19</f>
        <v>127.79999999999998</v>
      </c>
      <c r="E8" s="4">
        <f>J19</f>
        <v>36.1</v>
      </c>
    </row>
    <row r="9" spans="1:15" x14ac:dyDescent="0.25">
      <c r="A9" s="4">
        <v>2</v>
      </c>
      <c r="B9" s="10">
        <f>Лист7!D9</f>
        <v>100</v>
      </c>
      <c r="C9" s="10">
        <f>Лист7!E9</f>
        <v>181.2940532081376</v>
      </c>
      <c r="D9" s="10">
        <f>K19</f>
        <v>100</v>
      </c>
      <c r="E9" s="10">
        <f>N19</f>
        <v>181.29405320813754</v>
      </c>
    </row>
    <row r="10" spans="1:15" x14ac:dyDescent="0.25">
      <c r="A10" s="4">
        <v>3</v>
      </c>
      <c r="B10" s="10">
        <f>Лист7!D10</f>
        <v>145.19405320813757</v>
      </c>
      <c r="C10" s="10">
        <f>Лист7!E10</f>
        <v>108.3</v>
      </c>
      <c r="D10" s="10">
        <f>M19</f>
        <v>145.19405320813752</v>
      </c>
      <c r="E10" s="10">
        <f>L19</f>
        <v>108.3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36.099999999999994</v>
      </c>
      <c r="D11" s="4">
        <f>B11</f>
        <v>100</v>
      </c>
      <c r="E11" s="10">
        <f>I2</f>
        <v>36.099999999999994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8" t="s">
        <v>65</v>
      </c>
      <c r="J15" s="18" t="s">
        <v>62</v>
      </c>
      <c r="K15" s="18" t="s">
        <v>66</v>
      </c>
      <c r="L15" s="18" t="s">
        <v>67</v>
      </c>
      <c r="M15" s="18" t="s">
        <v>68</v>
      </c>
      <c r="N15" s="18" t="s">
        <v>69</v>
      </c>
      <c r="O15" s="18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B37</f>
        <v>0.56494522691705795</v>
      </c>
      <c r="E16" s="10">
        <f>$D$16*C2</f>
        <v>0.56494522691705795</v>
      </c>
      <c r="F16" s="10">
        <f>$C$8/(E16*$B$8)</f>
        <v>0.5</v>
      </c>
      <c r="G16" s="10">
        <f>F16*C16</f>
        <v>1</v>
      </c>
      <c r="H16" s="10">
        <f>G16+1</f>
        <v>2</v>
      </c>
      <c r="I16" s="10">
        <f>C16*P23</f>
        <v>33.299999999999997</v>
      </c>
      <c r="J16" s="10">
        <f>G16*P23</f>
        <v>16.649999999999999</v>
      </c>
      <c r="K16" s="10">
        <f>H16*P23</f>
        <v>33.299999999999997</v>
      </c>
      <c r="L16" s="10">
        <f>E23*Q23</f>
        <v>35.462676056338026</v>
      </c>
      <c r="M16" s="10">
        <f>I23*Q23</f>
        <v>23.641784037558658</v>
      </c>
      <c r="N16" s="10">
        <f>J23*Q23</f>
        <v>40.291784037558656</v>
      </c>
      <c r="O16" s="10">
        <f>N23*Q23</f>
        <v>9.9743536599303049</v>
      </c>
    </row>
    <row r="17" spans="1:17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1.1298904538341159</v>
      </c>
      <c r="F17" s="10">
        <f t="shared" ref="F17:F18" si="2">$C$8/(E17*$B$8)</f>
        <v>0.25</v>
      </c>
      <c r="G17" s="10">
        <f t="shared" ref="G17:G18" si="3">F17*C17</f>
        <v>0.5</v>
      </c>
      <c r="H17" s="10">
        <f t="shared" ref="H17:H18" si="4">G17+1</f>
        <v>1.5</v>
      </c>
      <c r="I17" s="10">
        <f t="shared" ref="I17" si="5">C17*P24</f>
        <v>44.4</v>
      </c>
      <c r="J17" s="10">
        <f>G17*P24</f>
        <v>11.1</v>
      </c>
      <c r="K17" s="10">
        <f t="shared" ref="K17:K18" si="6">H17*P24</f>
        <v>33.299999999999997</v>
      </c>
      <c r="L17" s="10">
        <f t="shared" ref="L17:L18" si="7">E24*Q24</f>
        <v>36.183568075117364</v>
      </c>
      <c r="M17" s="10">
        <f t="shared" ref="M17:M18" si="8">I24*Q24</f>
        <v>48.24475743348976</v>
      </c>
      <c r="N17" s="10">
        <f t="shared" ref="N17:N18" si="9">J24*Q24</f>
        <v>59.344757433489761</v>
      </c>
      <c r="O17" s="10">
        <f t="shared" ref="O17:O18" si="10">N24*Q24</f>
        <v>29.381950322806826</v>
      </c>
    </row>
    <row r="18" spans="1:17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1.694835680751174</v>
      </c>
      <c r="F18" s="10">
        <f t="shared" si="2"/>
        <v>0.16666666666666669</v>
      </c>
      <c r="G18" s="10">
        <f t="shared" si="3"/>
        <v>0.33333333333333337</v>
      </c>
      <c r="H18" s="10">
        <f t="shared" si="4"/>
        <v>1.3333333333333335</v>
      </c>
      <c r="I18" s="10">
        <f>C18*P25</f>
        <v>50.099999999999994</v>
      </c>
      <c r="J18" s="10">
        <f>G18*P25</f>
        <v>8.35</v>
      </c>
      <c r="K18" s="10">
        <f t="shared" si="6"/>
        <v>33.4</v>
      </c>
      <c r="L18" s="10">
        <f t="shared" si="7"/>
        <v>36.653755868544607</v>
      </c>
      <c r="M18" s="10">
        <f t="shared" si="8"/>
        <v>73.307511737089115</v>
      </c>
      <c r="N18" s="10">
        <f t="shared" si="9"/>
        <v>81.657511737089123</v>
      </c>
      <c r="O18" s="10">
        <f t="shared" si="10"/>
        <v>60.643696017262833</v>
      </c>
    </row>
    <row r="19" spans="1:17" x14ac:dyDescent="0.25">
      <c r="I19" s="11">
        <f>SUM(I16:I18)</f>
        <v>127.79999999999998</v>
      </c>
      <c r="J19" s="13">
        <f>SUM(J16:J18)</f>
        <v>36.1</v>
      </c>
      <c r="K19" s="13">
        <f>SUM(K16:K18)</f>
        <v>100</v>
      </c>
      <c r="L19" s="13">
        <f>SUM(L16:L18)</f>
        <v>108.3</v>
      </c>
      <c r="M19" s="13">
        <f>SUM(M16:M18)</f>
        <v>145.19405320813752</v>
      </c>
      <c r="N19" s="13">
        <f>SUM(N16:N18)</f>
        <v>181.29405320813754</v>
      </c>
      <c r="O19" s="13">
        <f>SUM(O16:O18)</f>
        <v>99.999999999999972</v>
      </c>
    </row>
    <row r="20" spans="1:17" x14ac:dyDescent="0.25">
      <c r="A20" s="11" t="s">
        <v>23</v>
      </c>
    </row>
    <row r="22" spans="1:17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</row>
    <row r="23" spans="1:17" x14ac:dyDescent="0.25">
      <c r="A23" s="4">
        <v>1</v>
      </c>
      <c r="B23" s="10">
        <f>B40</f>
        <v>0.56494522691705784</v>
      </c>
      <c r="C23" s="10">
        <f>$B$23*C2</f>
        <v>0.56494522691705784</v>
      </c>
      <c r="D23" s="10">
        <f>C23*$B$11/$G$2</f>
        <v>1.1298904538341157</v>
      </c>
      <c r="E23" s="10">
        <f>D23+1</f>
        <v>2.1298904538341157</v>
      </c>
      <c r="F23" s="10">
        <f>B39</f>
        <v>0.49726554500479625</v>
      </c>
      <c r="G23" s="10">
        <f>$F$23*C2</f>
        <v>0.49726554500479625</v>
      </c>
      <c r="H23" s="10">
        <f>G23*$B$10/$C$10</f>
        <v>0.66666666666666596</v>
      </c>
      <c r="I23" s="10">
        <f>H23*E23</f>
        <v>1.4199269692227423</v>
      </c>
      <c r="J23" s="10">
        <f>I23+1</f>
        <v>2.4199269692227423</v>
      </c>
      <c r="K23" s="10">
        <f>B38</f>
        <v>0.44879894160421346</v>
      </c>
      <c r="L23" s="10">
        <f>$K$23*C2</f>
        <v>0.44879894160421346</v>
      </c>
      <c r="M23" s="10">
        <f>L23*$B$9/$C$9</f>
        <v>0.24755304085400004</v>
      </c>
      <c r="N23" s="10">
        <f>M23*J23</f>
        <v>0.59906027987569399</v>
      </c>
      <c r="O23" s="10">
        <f>H16/N23</f>
        <v>3.3385621901271829</v>
      </c>
      <c r="P23" s="10">
        <f>$D$2*B2/100/(1+G16)</f>
        <v>16.649999999999999</v>
      </c>
      <c r="Q23" s="10">
        <f>$D$2*B2/100-P23</f>
        <v>16.649999999999999</v>
      </c>
    </row>
    <row r="24" spans="1:17" x14ac:dyDescent="0.25">
      <c r="A24" s="4">
        <v>2</v>
      </c>
      <c r="C24" s="10">
        <f t="shared" ref="C24:C25" si="11">$B$23*C3</f>
        <v>1.1298904538341157</v>
      </c>
      <c r="D24" s="10">
        <f t="shared" ref="D24:D25" si="12">C24*$B$11/$G$2</f>
        <v>2.2597809076682314</v>
      </c>
      <c r="E24" s="10">
        <f t="shared" ref="E24:E25" si="13">D24+1</f>
        <v>3.2597809076682314</v>
      </c>
      <c r="G24" s="10">
        <f t="shared" ref="G24:G25" si="14">$F$23*C3</f>
        <v>0.9945310900095925</v>
      </c>
      <c r="H24" s="10">
        <f t="shared" ref="H24:H25" si="15">G24*$B$10/$C$10</f>
        <v>1.3333333333333319</v>
      </c>
      <c r="I24" s="10">
        <f t="shared" ref="I24:I25" si="16">H24*E24</f>
        <v>4.3463745435576371</v>
      </c>
      <c r="J24" s="10">
        <f t="shared" ref="J24:J25" si="17">I24+1</f>
        <v>5.3463745435576371</v>
      </c>
      <c r="L24" s="10">
        <f t="shared" ref="L24:L25" si="18">$K$23*C3</f>
        <v>0.89759788320842693</v>
      </c>
      <c r="M24" s="10">
        <f t="shared" ref="M24:M25" si="19">L24*$B$9/$C$9</f>
        <v>0.49510608170800008</v>
      </c>
      <c r="N24" s="10">
        <f t="shared" ref="N24:N25" si="20">M24*J24</f>
        <v>2.647022551604219</v>
      </c>
      <c r="O24" s="12">
        <f t="shared" ref="O24" si="21">H17/N24</f>
        <v>0.5666744316518687</v>
      </c>
      <c r="P24" s="12">
        <f>$D$2*B3/100/(1+G17)</f>
        <v>22.2</v>
      </c>
      <c r="Q24" s="10">
        <f t="shared" ref="Q24:Q25" si="22">$D$2*B3/100-P24</f>
        <v>11.099999999999998</v>
      </c>
    </row>
    <row r="25" spans="1:17" x14ac:dyDescent="0.25">
      <c r="A25" s="4">
        <v>3</v>
      </c>
      <c r="C25" s="10">
        <f t="shared" si="11"/>
        <v>1.6948356807511735</v>
      </c>
      <c r="D25" s="10">
        <f t="shared" si="12"/>
        <v>3.389671361502347</v>
      </c>
      <c r="E25" s="10">
        <f t="shared" si="13"/>
        <v>4.389671361502347</v>
      </c>
      <c r="G25" s="10">
        <f t="shared" si="14"/>
        <v>1.4917966350143887</v>
      </c>
      <c r="H25" s="10">
        <f t="shared" si="15"/>
        <v>1.9999999999999976</v>
      </c>
      <c r="I25" s="10">
        <f t="shared" si="16"/>
        <v>8.7793427230046834</v>
      </c>
      <c r="J25" s="10">
        <f t="shared" si="17"/>
        <v>9.7793427230046834</v>
      </c>
      <c r="L25" s="10">
        <f t="shared" si="18"/>
        <v>1.3463968248126403</v>
      </c>
      <c r="M25" s="10">
        <f t="shared" si="19"/>
        <v>0.74265912256200017</v>
      </c>
      <c r="N25" s="10">
        <f t="shared" si="20"/>
        <v>7.2627180858997393</v>
      </c>
      <c r="O25" s="12">
        <f>H18/N25</f>
        <v>0.18358599598157938</v>
      </c>
      <c r="P25" s="12">
        <f>$D$2*B4/100/(1+G18)</f>
        <v>25.049999999999997</v>
      </c>
      <c r="Q25" s="10">
        <f t="shared" si="22"/>
        <v>8.3500000000000014</v>
      </c>
    </row>
    <row r="26" spans="1:17" x14ac:dyDescent="0.25">
      <c r="P26" s="24">
        <f>SUM(P23:P25)</f>
        <v>63.899999999999991</v>
      </c>
      <c r="Q26" s="24">
        <f>SUM(Q23:Q25)</f>
        <v>36.099999999999994</v>
      </c>
    </row>
    <row r="27" spans="1:17" x14ac:dyDescent="0.25">
      <c r="A27" s="11" t="s">
        <v>43</v>
      </c>
    </row>
    <row r="29" spans="1:17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7" x14ac:dyDescent="0.25">
      <c r="A30" s="4">
        <v>1</v>
      </c>
      <c r="B30" s="4">
        <f>P23/$P$26</f>
        <v>0.26056338028169013</v>
      </c>
      <c r="C30" s="4">
        <f>B30*C2</f>
        <v>0.26056338028169013</v>
      </c>
      <c r="D30" s="4">
        <f>Q23/$Q$26</f>
        <v>0.46121883656509699</v>
      </c>
      <c r="E30" s="4">
        <f>D30*C2</f>
        <v>0.46121883656509699</v>
      </c>
      <c r="F30" s="4">
        <f>G16*P23</f>
        <v>16.649999999999999</v>
      </c>
      <c r="G30" s="4">
        <f>F30/$F$33</f>
        <v>0.46121883656509688</v>
      </c>
      <c r="H30" s="4">
        <f>C2*G30</f>
        <v>0.46121883656509688</v>
      </c>
      <c r="I30" s="4">
        <f>J23*Q23</f>
        <v>40.291784037558656</v>
      </c>
      <c r="J30" s="4">
        <f>I30/$I$33</f>
        <v>0.22224548088900098</v>
      </c>
      <c r="K30" s="4">
        <f>C2*J30</f>
        <v>0.22224548088900098</v>
      </c>
      <c r="L30" s="4">
        <f>E23*Q23</f>
        <v>35.462676056338026</v>
      </c>
      <c r="M30" s="4">
        <f>L30/$L$33</f>
        <v>0.32744853237615906</v>
      </c>
      <c r="N30" s="4">
        <f>C2*M30</f>
        <v>0.32744853237615906</v>
      </c>
    </row>
    <row r="31" spans="1:17" x14ac:dyDescent="0.25">
      <c r="A31" s="4">
        <v>2</v>
      </c>
      <c r="B31" s="4">
        <f>P24/$P$26</f>
        <v>0.34741784037558687</v>
      </c>
      <c r="C31" s="4">
        <f t="shared" ref="C31" si="23">B31*C3</f>
        <v>0.69483568075117375</v>
      </c>
      <c r="D31" s="4">
        <f t="shared" ref="D31:D32" si="24">Q24/$Q$26</f>
        <v>0.30747922437673131</v>
      </c>
      <c r="E31" s="4">
        <f t="shared" ref="E31:E32" si="25">D31*C3</f>
        <v>0.61495844875346262</v>
      </c>
      <c r="F31" s="4">
        <f t="shared" ref="F31:F32" si="26">G17*P24</f>
        <v>11.1</v>
      </c>
      <c r="G31" s="4">
        <f t="shared" ref="G31:G32" si="27">F31/$F$33</f>
        <v>0.30747922437673125</v>
      </c>
      <c r="H31" s="4">
        <f t="shared" ref="H31:H32" si="28">C3*G31</f>
        <v>0.61495844875346251</v>
      </c>
      <c r="I31" s="4">
        <f t="shared" ref="I31:I32" si="29">J24*Q24</f>
        <v>59.344757433489761</v>
      </c>
      <c r="J31" s="4">
        <f t="shared" ref="J31:J32" si="30">I31/$I$33</f>
        <v>0.32733979070652724</v>
      </c>
      <c r="K31" s="4">
        <f t="shared" ref="K31:K32" si="31">C3*J31</f>
        <v>0.65467958141305449</v>
      </c>
      <c r="L31" s="4">
        <f t="shared" ref="L31:L32" si="32">E24*Q24</f>
        <v>36.183568075117364</v>
      </c>
      <c r="M31" s="4">
        <f t="shared" ref="M31:M32" si="33">L31/$L$33</f>
        <v>0.33410496837596826</v>
      </c>
      <c r="N31" s="4">
        <f t="shared" ref="N31:N32" si="34">C3*M31</f>
        <v>0.66820993675193652</v>
      </c>
    </row>
    <row r="32" spans="1:17" x14ac:dyDescent="0.25">
      <c r="A32" s="4">
        <v>3</v>
      </c>
      <c r="B32" s="4">
        <f>P25/$P$26</f>
        <v>0.392018779342723</v>
      </c>
      <c r="C32" s="4">
        <f>B32*C4</f>
        <v>1.176056338028169</v>
      </c>
      <c r="D32" s="4">
        <f t="shared" si="24"/>
        <v>0.23130193905817181</v>
      </c>
      <c r="E32" s="4">
        <f t="shared" si="25"/>
        <v>0.69390581717451538</v>
      </c>
      <c r="F32" s="4">
        <f t="shared" si="26"/>
        <v>8.35</v>
      </c>
      <c r="G32" s="4">
        <f t="shared" si="27"/>
        <v>0.23130193905817173</v>
      </c>
      <c r="H32" s="4">
        <f t="shared" si="28"/>
        <v>0.69390581717451516</v>
      </c>
      <c r="I32" s="4">
        <f t="shared" si="29"/>
        <v>81.657511737089123</v>
      </c>
      <c r="J32" s="4">
        <f t="shared" si="30"/>
        <v>0.45041472840447178</v>
      </c>
      <c r="K32" s="4">
        <f t="shared" si="31"/>
        <v>1.3512441852134154</v>
      </c>
      <c r="L32" s="4">
        <f t="shared" si="32"/>
        <v>36.653755868544607</v>
      </c>
      <c r="M32" s="4">
        <f t="shared" si="33"/>
        <v>0.33844649924787268</v>
      </c>
      <c r="N32" s="4">
        <f t="shared" si="34"/>
        <v>1.0153394977436181</v>
      </c>
    </row>
    <row r="33" spans="1:14" x14ac:dyDescent="0.25">
      <c r="C33" s="11">
        <f>SUM(C30:C32)</f>
        <v>2.131455399061033</v>
      </c>
      <c r="E33" s="11">
        <f>SUM(E30:E32)</f>
        <v>1.770083102493075</v>
      </c>
      <c r="F33" s="11">
        <f>SUM(F30:F32)</f>
        <v>36.1</v>
      </c>
      <c r="H33" s="11">
        <f>SUM(H30:H32)</f>
        <v>1.7700831024930745</v>
      </c>
      <c r="I33" s="11">
        <f>SUM(I30:I32)</f>
        <v>181.29405320813754</v>
      </c>
      <c r="K33" s="11">
        <f>SUM(K30:K32)</f>
        <v>2.2281692475154706</v>
      </c>
      <c r="L33" s="11">
        <f>SUM(L30:L32)</f>
        <v>108.3</v>
      </c>
      <c r="N33" s="11">
        <f>SUM(N30:N32)</f>
        <v>2.0109979668717139</v>
      </c>
    </row>
    <row r="35" spans="1:14" x14ac:dyDescent="0.25">
      <c r="A35" t="s">
        <v>58</v>
      </c>
      <c r="B35" t="s">
        <v>60</v>
      </c>
      <c r="C35" t="s">
        <v>59</v>
      </c>
      <c r="D35" s="3" t="s">
        <v>61</v>
      </c>
    </row>
    <row r="36" spans="1:14" x14ac:dyDescent="0.25">
      <c r="A36">
        <v>0</v>
      </c>
      <c r="B36">
        <f>Лист7!C36</f>
        <v>0.46916299559471364</v>
      </c>
      <c r="C36">
        <f>1/C33</f>
        <v>0.46916299559471364</v>
      </c>
      <c r="D36" s="15">
        <f>ABS(C36-B36)/B36*100</f>
        <v>0</v>
      </c>
    </row>
    <row r="37" spans="1:14" x14ac:dyDescent="0.25">
      <c r="A37">
        <v>1</v>
      </c>
      <c r="B37">
        <f>Лист7!C37</f>
        <v>0.56494522691705795</v>
      </c>
      <c r="C37">
        <f>1/H33</f>
        <v>0.56494522691705795</v>
      </c>
      <c r="D37" s="15">
        <f t="shared" ref="D37:D40" si="35">ABS(C37-B37)/B37*100</f>
        <v>0</v>
      </c>
    </row>
    <row r="38" spans="1:14" x14ac:dyDescent="0.25">
      <c r="A38">
        <v>2</v>
      </c>
      <c r="B38">
        <f>Лист7!C38</f>
        <v>0.44879894160421346</v>
      </c>
      <c r="C38">
        <f>1/K33</f>
        <v>0.44879894160421346</v>
      </c>
      <c r="D38" s="15">
        <f t="shared" si="35"/>
        <v>0</v>
      </c>
    </row>
    <row r="39" spans="1:14" x14ac:dyDescent="0.25">
      <c r="A39">
        <v>3</v>
      </c>
      <c r="B39">
        <f>Лист7!C39</f>
        <v>0.49726554500479625</v>
      </c>
      <c r="C39">
        <f>1/N33</f>
        <v>0.49726554500479625</v>
      </c>
      <c r="D39" s="15">
        <f t="shared" si="35"/>
        <v>0</v>
      </c>
    </row>
    <row r="40" spans="1:14" x14ac:dyDescent="0.25">
      <c r="A40">
        <v>4</v>
      </c>
      <c r="B40">
        <f>Лист7!C40</f>
        <v>0.56494522691705784</v>
      </c>
      <c r="C40">
        <f>1/E33</f>
        <v>0.56494522691705784</v>
      </c>
      <c r="D40" s="15">
        <f t="shared" si="35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C1" workbookViewId="0">
      <selection activeCell="P29" sqref="P29"/>
    </sheetView>
  </sheetViews>
  <sheetFormatPr defaultRowHeight="15" x14ac:dyDescent="0.25"/>
  <cols>
    <col min="1" max="1" width="11.28515625" bestFit="1" customWidth="1"/>
    <col min="2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8" t="s">
        <v>74</v>
      </c>
      <c r="I1" s="18" t="s">
        <v>75</v>
      </c>
      <c r="J1" s="18" t="s">
        <v>76</v>
      </c>
      <c r="K1" s="17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3">
        <f>P26</f>
        <v>63.899999999999991</v>
      </c>
      <c r="I2" s="23">
        <f>Q26</f>
        <v>36.099999999999994</v>
      </c>
      <c r="J2" s="5">
        <f>SUM(H2:I2)</f>
        <v>99.999999999999986</v>
      </c>
      <c r="K2" s="22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8" t="s">
        <v>63</v>
      </c>
      <c r="E6" s="18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63.899999999999991</v>
      </c>
      <c r="D7" s="4">
        <f>B7</f>
        <v>0</v>
      </c>
      <c r="E7" s="4">
        <f>H2</f>
        <v>63.899999999999991</v>
      </c>
    </row>
    <row r="8" spans="1:15" x14ac:dyDescent="0.25">
      <c r="A8" s="4">
        <v>1</v>
      </c>
      <c r="B8" s="10">
        <f>Лист8!D8</f>
        <v>127.79999999999998</v>
      </c>
      <c r="C8" s="10">
        <f>Лист8!E8</f>
        <v>36.1</v>
      </c>
      <c r="D8" s="4">
        <f>I19</f>
        <v>127.79999999999998</v>
      </c>
      <c r="E8" s="4">
        <f>J19</f>
        <v>36.1</v>
      </c>
    </row>
    <row r="9" spans="1:15" x14ac:dyDescent="0.25">
      <c r="A9" s="4">
        <v>2</v>
      </c>
      <c r="B9" s="10">
        <f>Лист8!D9</f>
        <v>100</v>
      </c>
      <c r="C9" s="10">
        <f>Лист8!E9</f>
        <v>181.29405320813754</v>
      </c>
      <c r="D9" s="10">
        <f>K19</f>
        <v>100</v>
      </c>
      <c r="E9" s="10">
        <f>N19</f>
        <v>181.29405320813748</v>
      </c>
    </row>
    <row r="10" spans="1:15" x14ac:dyDescent="0.25">
      <c r="A10" s="4">
        <v>3</v>
      </c>
      <c r="B10" s="10">
        <f>Лист8!D10</f>
        <v>145.19405320813752</v>
      </c>
      <c r="C10" s="10">
        <f>Лист8!E10</f>
        <v>108.3</v>
      </c>
      <c r="D10" s="10">
        <f>M19</f>
        <v>145.19405320813746</v>
      </c>
      <c r="E10" s="10">
        <f>L19</f>
        <v>108.3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36.099999999999994</v>
      </c>
      <c r="D11" s="4">
        <f>B11</f>
        <v>100</v>
      </c>
      <c r="E11" s="10">
        <f>I2</f>
        <v>36.099999999999994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8" t="s">
        <v>65</v>
      </c>
      <c r="J15" s="18" t="s">
        <v>62</v>
      </c>
      <c r="K15" s="18" t="s">
        <v>66</v>
      </c>
      <c r="L15" s="18" t="s">
        <v>67</v>
      </c>
      <c r="M15" s="18" t="s">
        <v>68</v>
      </c>
      <c r="N15" s="18" t="s">
        <v>69</v>
      </c>
      <c r="O15" s="18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B37</f>
        <v>0.56494522691705795</v>
      </c>
      <c r="E16" s="10">
        <f>$D$16*C2</f>
        <v>0.56494522691705795</v>
      </c>
      <c r="F16" s="10">
        <f>$C$8/(E16*$B$8)</f>
        <v>0.5</v>
      </c>
      <c r="G16" s="10">
        <f>F16*C16</f>
        <v>1</v>
      </c>
      <c r="H16" s="10">
        <f>G16+1</f>
        <v>2</v>
      </c>
      <c r="I16" s="10">
        <f>C16*P23</f>
        <v>33.299999999999997</v>
      </c>
      <c r="J16" s="10">
        <f>G16*P23</f>
        <v>16.649999999999999</v>
      </c>
      <c r="K16" s="10">
        <f>H16*P23</f>
        <v>33.299999999999997</v>
      </c>
      <c r="L16" s="10">
        <f>E23*Q23</f>
        <v>35.462676056338026</v>
      </c>
      <c r="M16" s="10">
        <f>I23*Q23</f>
        <v>23.641784037558647</v>
      </c>
      <c r="N16" s="10">
        <f>J23*Q23</f>
        <v>40.291784037558642</v>
      </c>
      <c r="O16" s="10">
        <f>N23*Q23</f>
        <v>9.9743536599303049</v>
      </c>
    </row>
    <row r="17" spans="1:17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1.1298904538341159</v>
      </c>
      <c r="F17" s="10">
        <f t="shared" ref="F17:F18" si="2">$C$8/(E17*$B$8)</f>
        <v>0.25</v>
      </c>
      <c r="G17" s="10">
        <f t="shared" ref="G17:G18" si="3">F17*C17</f>
        <v>0.5</v>
      </c>
      <c r="H17" s="10">
        <f t="shared" ref="H17:H18" si="4">G17+1</f>
        <v>1.5</v>
      </c>
      <c r="I17" s="10">
        <f t="shared" ref="I17" si="5">C17*P24</f>
        <v>44.4</v>
      </c>
      <c r="J17" s="10">
        <f>G17*P24</f>
        <v>11.1</v>
      </c>
      <c r="K17" s="10">
        <f t="shared" ref="K17:K18" si="6">H17*P24</f>
        <v>33.299999999999997</v>
      </c>
      <c r="L17" s="10">
        <f t="shared" ref="L17:L18" si="7">E24*Q24</f>
        <v>36.183568075117364</v>
      </c>
      <c r="M17" s="10">
        <f t="shared" ref="M17:M18" si="8">I24*Q24</f>
        <v>48.244757433489745</v>
      </c>
      <c r="N17" s="10">
        <f t="shared" ref="N17:N18" si="9">J24*Q24</f>
        <v>59.34475743348974</v>
      </c>
      <c r="O17" s="10">
        <f t="shared" ref="O17:O18" si="10">N24*Q24</f>
        <v>29.381950322806826</v>
      </c>
    </row>
    <row r="18" spans="1:17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1.694835680751174</v>
      </c>
      <c r="F18" s="10">
        <f t="shared" si="2"/>
        <v>0.16666666666666669</v>
      </c>
      <c r="G18" s="10">
        <f t="shared" si="3"/>
        <v>0.33333333333333337</v>
      </c>
      <c r="H18" s="10">
        <f t="shared" si="4"/>
        <v>1.3333333333333335</v>
      </c>
      <c r="I18" s="10">
        <f>C18*P25</f>
        <v>50.099999999999994</v>
      </c>
      <c r="J18" s="10">
        <f>G18*P25</f>
        <v>8.35</v>
      </c>
      <c r="K18" s="10">
        <f t="shared" si="6"/>
        <v>33.4</v>
      </c>
      <c r="L18" s="10">
        <f t="shared" si="7"/>
        <v>36.653755868544607</v>
      </c>
      <c r="M18" s="10">
        <f t="shared" si="8"/>
        <v>73.307511737089087</v>
      </c>
      <c r="N18" s="10">
        <f t="shared" si="9"/>
        <v>81.657511737089095</v>
      </c>
      <c r="O18" s="10">
        <f t="shared" si="10"/>
        <v>60.643696017262833</v>
      </c>
    </row>
    <row r="19" spans="1:17" x14ac:dyDescent="0.25">
      <c r="I19" s="11">
        <f>SUM(I16:I18)</f>
        <v>127.79999999999998</v>
      </c>
      <c r="J19" s="13">
        <f>SUM(J16:J18)</f>
        <v>36.1</v>
      </c>
      <c r="K19" s="13">
        <f>SUM(K16:K18)</f>
        <v>100</v>
      </c>
      <c r="L19" s="13">
        <f>SUM(L16:L18)</f>
        <v>108.3</v>
      </c>
      <c r="M19" s="13">
        <f>SUM(M16:M18)</f>
        <v>145.19405320813746</v>
      </c>
      <c r="N19" s="13">
        <f>SUM(N16:N18)</f>
        <v>181.29405320813748</v>
      </c>
      <c r="O19" s="13">
        <f>SUM(O16:O18)</f>
        <v>99.999999999999972</v>
      </c>
    </row>
    <row r="20" spans="1:17" x14ac:dyDescent="0.25">
      <c r="A20" s="11" t="s">
        <v>23</v>
      </c>
    </row>
    <row r="22" spans="1:17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</row>
    <row r="23" spans="1:17" x14ac:dyDescent="0.25">
      <c r="A23" s="4">
        <v>1</v>
      </c>
      <c r="B23" s="10">
        <f>B40</f>
        <v>0.56494522691705784</v>
      </c>
      <c r="C23" s="10">
        <f>$B$23*C2</f>
        <v>0.56494522691705784</v>
      </c>
      <c r="D23" s="10">
        <f>C23*$B$11/$G$2</f>
        <v>1.1298904538341157</v>
      </c>
      <c r="E23" s="10">
        <f>D23+1</f>
        <v>2.1298904538341157</v>
      </c>
      <c r="F23" s="10">
        <f>B39</f>
        <v>0.49726554500479625</v>
      </c>
      <c r="G23" s="10">
        <f>$F$23*C2</f>
        <v>0.49726554500479625</v>
      </c>
      <c r="H23" s="10">
        <f>G23*$B$10/$C$10</f>
        <v>0.66666666666666563</v>
      </c>
      <c r="I23" s="10">
        <f>H23*E23</f>
        <v>1.4199269692227416</v>
      </c>
      <c r="J23" s="10">
        <f>I23+1</f>
        <v>2.4199269692227414</v>
      </c>
      <c r="K23" s="10">
        <f>B38</f>
        <v>0.44879894160421346</v>
      </c>
      <c r="L23" s="10">
        <f>$K$23*C2</f>
        <v>0.44879894160421346</v>
      </c>
      <c r="M23" s="10">
        <f>L23*$B$9/$C$9</f>
        <v>0.24755304085400012</v>
      </c>
      <c r="N23" s="10">
        <f>M23*J23</f>
        <v>0.59906027987569399</v>
      </c>
      <c r="O23" s="10">
        <f>H16/N23</f>
        <v>3.3385621901271829</v>
      </c>
      <c r="P23" s="10">
        <f>$D$2*B2/100/(1+G16)</f>
        <v>16.649999999999999</v>
      </c>
      <c r="Q23" s="10">
        <f>$D$2*B2/100-P23</f>
        <v>16.649999999999999</v>
      </c>
    </row>
    <row r="24" spans="1:17" x14ac:dyDescent="0.25">
      <c r="A24" s="4">
        <v>2</v>
      </c>
      <c r="C24" s="10">
        <f t="shared" ref="C24:C25" si="11">$B$23*C3</f>
        <v>1.1298904538341157</v>
      </c>
      <c r="D24" s="10">
        <f t="shared" ref="D24:D25" si="12">C24*$B$11/$G$2</f>
        <v>2.2597809076682314</v>
      </c>
      <c r="E24" s="10">
        <f t="shared" ref="E24:E25" si="13">D24+1</f>
        <v>3.2597809076682314</v>
      </c>
      <c r="G24" s="10">
        <f t="shared" ref="G24:G25" si="14">$F$23*C3</f>
        <v>0.9945310900095925</v>
      </c>
      <c r="H24" s="10">
        <f t="shared" ref="H24:H25" si="15">G24*$B$10/$C$10</f>
        <v>1.3333333333333313</v>
      </c>
      <c r="I24" s="10">
        <f t="shared" ref="I24:I25" si="16">H24*E24</f>
        <v>4.3463745435576353</v>
      </c>
      <c r="J24" s="10">
        <f t="shared" ref="J24:J25" si="17">I24+1</f>
        <v>5.3463745435576353</v>
      </c>
      <c r="L24" s="10">
        <f t="shared" ref="L24:L25" si="18">$K$23*C3</f>
        <v>0.89759788320842693</v>
      </c>
      <c r="M24" s="10">
        <f t="shared" ref="M24:M25" si="19">L24*$B$9/$C$9</f>
        <v>0.49510608170800025</v>
      </c>
      <c r="N24" s="10">
        <f t="shared" ref="N24:N25" si="20">M24*J24</f>
        <v>2.647022551604219</v>
      </c>
      <c r="O24" s="12">
        <f t="shared" ref="O24" si="21">H17/N24</f>
        <v>0.5666744316518687</v>
      </c>
      <c r="P24" s="12">
        <f>$D$2*B3/100/(1+G17)</f>
        <v>22.2</v>
      </c>
      <c r="Q24" s="10">
        <f t="shared" ref="Q24:Q25" si="22">$D$2*B3/100-P24</f>
        <v>11.099999999999998</v>
      </c>
    </row>
    <row r="25" spans="1:17" x14ac:dyDescent="0.25">
      <c r="A25" s="4">
        <v>3</v>
      </c>
      <c r="C25" s="10">
        <f t="shared" si="11"/>
        <v>1.6948356807511735</v>
      </c>
      <c r="D25" s="10">
        <f t="shared" si="12"/>
        <v>3.389671361502347</v>
      </c>
      <c r="E25" s="10">
        <f t="shared" si="13"/>
        <v>4.389671361502347</v>
      </c>
      <c r="G25" s="10">
        <f t="shared" si="14"/>
        <v>1.4917966350143887</v>
      </c>
      <c r="H25" s="10">
        <f t="shared" si="15"/>
        <v>1.9999999999999969</v>
      </c>
      <c r="I25" s="10">
        <f t="shared" si="16"/>
        <v>8.7793427230046799</v>
      </c>
      <c r="J25" s="10">
        <f t="shared" si="17"/>
        <v>9.7793427230046799</v>
      </c>
      <c r="L25" s="10">
        <f t="shared" si="18"/>
        <v>1.3463968248126403</v>
      </c>
      <c r="M25" s="10">
        <f t="shared" si="19"/>
        <v>0.7426591225620004</v>
      </c>
      <c r="N25" s="10">
        <f t="shared" si="20"/>
        <v>7.2627180858997393</v>
      </c>
      <c r="O25" s="12">
        <f>H18/N25</f>
        <v>0.18358599598157938</v>
      </c>
      <c r="P25" s="12">
        <f>$D$2*B4/100/(1+G18)</f>
        <v>25.049999999999997</v>
      </c>
      <c r="Q25" s="10">
        <f t="shared" si="22"/>
        <v>8.3500000000000014</v>
      </c>
    </row>
    <row r="26" spans="1:17" x14ac:dyDescent="0.25">
      <c r="P26" s="24">
        <f>SUM(P23:P25)</f>
        <v>63.899999999999991</v>
      </c>
      <c r="Q26" s="24">
        <f>SUM(Q23:Q25)</f>
        <v>36.099999999999994</v>
      </c>
    </row>
    <row r="27" spans="1:17" x14ac:dyDescent="0.25">
      <c r="A27" s="11" t="s">
        <v>43</v>
      </c>
    </row>
    <row r="29" spans="1:17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7" x14ac:dyDescent="0.25">
      <c r="A30" s="4">
        <v>1</v>
      </c>
      <c r="B30" s="4">
        <f>P23/$P$26</f>
        <v>0.26056338028169013</v>
      </c>
      <c r="C30" s="4">
        <f>B30*C2</f>
        <v>0.26056338028169013</v>
      </c>
      <c r="D30" s="4">
        <f>Q23/$Q$26</f>
        <v>0.46121883656509699</v>
      </c>
      <c r="E30" s="4">
        <f>D30*C2</f>
        <v>0.46121883656509699</v>
      </c>
      <c r="F30" s="4">
        <f>G16*P23</f>
        <v>16.649999999999999</v>
      </c>
      <c r="G30" s="4">
        <f>F30/$F$33</f>
        <v>0.46121883656509688</v>
      </c>
      <c r="H30" s="4">
        <f>C2*G30</f>
        <v>0.46121883656509688</v>
      </c>
      <c r="I30" s="4">
        <f>J23*Q23</f>
        <v>40.291784037558642</v>
      </c>
      <c r="J30" s="4">
        <f>I30/$I$33</f>
        <v>0.22224548088900095</v>
      </c>
      <c r="K30" s="4">
        <f>C2*J30</f>
        <v>0.22224548088900095</v>
      </c>
      <c r="L30" s="4">
        <f>E23*Q23</f>
        <v>35.462676056338026</v>
      </c>
      <c r="M30" s="4">
        <f>L30/$L$33</f>
        <v>0.32744853237615906</v>
      </c>
      <c r="N30" s="4">
        <f>C2*M30</f>
        <v>0.32744853237615906</v>
      </c>
    </row>
    <row r="31" spans="1:17" x14ac:dyDescent="0.25">
      <c r="A31" s="4">
        <v>2</v>
      </c>
      <c r="B31" s="4">
        <f>P24/$P$26</f>
        <v>0.34741784037558687</v>
      </c>
      <c r="C31" s="4">
        <f t="shared" ref="C31" si="23">B31*C3</f>
        <v>0.69483568075117375</v>
      </c>
      <c r="D31" s="4">
        <f t="shared" ref="D31:D32" si="24">Q24/$Q$26</f>
        <v>0.30747922437673131</v>
      </c>
      <c r="E31" s="4">
        <f t="shared" ref="E31:E32" si="25">D31*C3</f>
        <v>0.61495844875346262</v>
      </c>
      <c r="F31" s="4">
        <f t="shared" ref="F31:F32" si="26">G17*P24</f>
        <v>11.1</v>
      </c>
      <c r="G31" s="4">
        <f t="shared" ref="G31:G32" si="27">F31/$F$33</f>
        <v>0.30747922437673125</v>
      </c>
      <c r="H31" s="4">
        <f t="shared" ref="H31:H32" si="28">C3*G31</f>
        <v>0.61495844875346251</v>
      </c>
      <c r="I31" s="4">
        <f t="shared" ref="I31:I32" si="29">J24*Q24</f>
        <v>59.34475743348974</v>
      </c>
      <c r="J31" s="4">
        <f t="shared" ref="J31:J32" si="30">I31/$I$33</f>
        <v>0.32733979070652724</v>
      </c>
      <c r="K31" s="4">
        <f t="shared" ref="K31:K32" si="31">C3*J31</f>
        <v>0.65467958141305449</v>
      </c>
      <c r="L31" s="4">
        <f t="shared" ref="L31:L32" si="32">E24*Q24</f>
        <v>36.183568075117364</v>
      </c>
      <c r="M31" s="4">
        <f t="shared" ref="M31:M32" si="33">L31/$L$33</f>
        <v>0.33410496837596826</v>
      </c>
      <c r="N31" s="4">
        <f t="shared" ref="N31:N32" si="34">C3*M31</f>
        <v>0.66820993675193652</v>
      </c>
    </row>
    <row r="32" spans="1:17" x14ac:dyDescent="0.25">
      <c r="A32" s="4">
        <v>3</v>
      </c>
      <c r="B32" s="4">
        <f>P25/$P$26</f>
        <v>0.392018779342723</v>
      </c>
      <c r="C32" s="4">
        <f>B32*C4</f>
        <v>1.176056338028169</v>
      </c>
      <c r="D32" s="4">
        <f t="shared" si="24"/>
        <v>0.23130193905817181</v>
      </c>
      <c r="E32" s="4">
        <f t="shared" si="25"/>
        <v>0.69390581717451538</v>
      </c>
      <c r="F32" s="4">
        <f t="shared" si="26"/>
        <v>8.35</v>
      </c>
      <c r="G32" s="4">
        <f t="shared" si="27"/>
        <v>0.23130193905817173</v>
      </c>
      <c r="H32" s="4">
        <f t="shared" si="28"/>
        <v>0.69390581717451516</v>
      </c>
      <c r="I32" s="4">
        <f t="shared" si="29"/>
        <v>81.657511737089095</v>
      </c>
      <c r="J32" s="4">
        <f t="shared" si="30"/>
        <v>0.45041472840447178</v>
      </c>
      <c r="K32" s="4">
        <f t="shared" si="31"/>
        <v>1.3512441852134154</v>
      </c>
      <c r="L32" s="4">
        <f t="shared" si="32"/>
        <v>36.653755868544607</v>
      </c>
      <c r="M32" s="4">
        <f t="shared" si="33"/>
        <v>0.33844649924787268</v>
      </c>
      <c r="N32" s="4">
        <f t="shared" si="34"/>
        <v>1.0153394977436181</v>
      </c>
    </row>
    <row r="33" spans="1:14" x14ac:dyDescent="0.25">
      <c r="C33" s="11">
        <f>SUM(C30:C32)</f>
        <v>2.131455399061033</v>
      </c>
      <c r="E33" s="11">
        <f>SUM(E30:E32)</f>
        <v>1.770083102493075</v>
      </c>
      <c r="F33" s="11">
        <f>SUM(F30:F32)</f>
        <v>36.1</v>
      </c>
      <c r="H33" s="11">
        <f>SUM(H30:H32)</f>
        <v>1.7700831024930745</v>
      </c>
      <c r="I33" s="11">
        <f>SUM(I30:I32)</f>
        <v>181.29405320813748</v>
      </c>
      <c r="K33" s="11">
        <f>SUM(K30:K32)</f>
        <v>2.2281692475154706</v>
      </c>
      <c r="L33" s="11">
        <f>SUM(L30:L32)</f>
        <v>108.3</v>
      </c>
      <c r="N33" s="11">
        <f>SUM(N30:N32)</f>
        <v>2.0109979668717139</v>
      </c>
    </row>
    <row r="35" spans="1:14" x14ac:dyDescent="0.25">
      <c r="A35" t="s">
        <v>58</v>
      </c>
      <c r="B35" t="s">
        <v>60</v>
      </c>
      <c r="C35" t="s">
        <v>59</v>
      </c>
      <c r="D35" s="3" t="s">
        <v>61</v>
      </c>
    </row>
    <row r="36" spans="1:14" x14ac:dyDescent="0.25">
      <c r="A36">
        <v>0</v>
      </c>
      <c r="B36">
        <f>Лист8!C36</f>
        <v>0.46916299559471364</v>
      </c>
      <c r="C36">
        <f>1/C33</f>
        <v>0.46916299559471364</v>
      </c>
      <c r="D36" s="15">
        <f>ABS(C36-B36)/B36*100</f>
        <v>0</v>
      </c>
    </row>
    <row r="37" spans="1:14" x14ac:dyDescent="0.25">
      <c r="A37">
        <v>1</v>
      </c>
      <c r="B37">
        <f>Лист8!C37</f>
        <v>0.56494522691705795</v>
      </c>
      <c r="C37">
        <f>1/H33</f>
        <v>0.56494522691705795</v>
      </c>
      <c r="D37" s="15">
        <f t="shared" ref="D37:D40" si="35">ABS(C37-B37)/B37*100</f>
        <v>0</v>
      </c>
    </row>
    <row r="38" spans="1:14" x14ac:dyDescent="0.25">
      <c r="A38">
        <v>2</v>
      </c>
      <c r="B38">
        <f>Лист8!C38</f>
        <v>0.44879894160421346</v>
      </c>
      <c r="C38">
        <f>1/K33</f>
        <v>0.44879894160421346</v>
      </c>
      <c r="D38" s="15">
        <f t="shared" si="35"/>
        <v>0</v>
      </c>
    </row>
    <row r="39" spans="1:14" x14ac:dyDescent="0.25">
      <c r="A39">
        <v>3</v>
      </c>
      <c r="B39">
        <f>Лист8!C39</f>
        <v>0.49726554500479625</v>
      </c>
      <c r="C39">
        <f>1/N33</f>
        <v>0.49726554500479625</v>
      </c>
      <c r="D39" s="15">
        <f t="shared" si="35"/>
        <v>0</v>
      </c>
    </row>
    <row r="40" spans="1:14" x14ac:dyDescent="0.25">
      <c r="A40">
        <v>4</v>
      </c>
      <c r="B40">
        <f>Лист8!C40</f>
        <v>0.56494522691705784</v>
      </c>
      <c r="C40">
        <f>1/E33</f>
        <v>0.56494522691705784</v>
      </c>
      <c r="D40" s="15">
        <f t="shared" si="3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2019-12-17T08:39:55Z</dcterms:modified>
</cp:coreProperties>
</file>