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4E953595-CC73-4D17-85D9-FD92C8EA4DAD}" xr6:coauthVersionLast="40" xr6:coauthVersionMax="40" xr10:uidLastSave="{00000000-0000-0000-0000-000000000000}"/>
  <bookViews>
    <workbookView xWindow="-120" yWindow="-120" windowWidth="29040" windowHeight="15840" activeTab="12" xr2:uid="{00000000-000D-0000-FFFF-FFFF00000000}"/>
  </bookViews>
  <sheets>
    <sheet name="ДНП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2" r:id="rId11"/>
    <sheet name="KJI" sheetId="13" r:id="rId12"/>
    <sheet name="еще проверка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J45" i="14"/>
  <c r="J46" i="14"/>
  <c r="J47" i="14"/>
  <c r="J48" i="14"/>
  <c r="J49" i="14"/>
  <c r="J50" i="14"/>
  <c r="J51" i="14"/>
  <c r="J52" i="14"/>
  <c r="J53" i="14"/>
  <c r="J54" i="14"/>
  <c r="J55" i="14"/>
  <c r="J44" i="14"/>
  <c r="C106" i="14"/>
  <c r="B67" i="14"/>
  <c r="B81" i="14" s="1"/>
  <c r="B95" i="14" s="1"/>
  <c r="I44" i="14" s="1"/>
  <c r="E44" i="14" s="1"/>
  <c r="I46" i="14"/>
  <c r="I47" i="14"/>
  <c r="I48" i="14"/>
  <c r="I49" i="14"/>
  <c r="I50" i="14"/>
  <c r="D45" i="14"/>
  <c r="D46" i="14"/>
  <c r="D47" i="14"/>
  <c r="D48" i="14"/>
  <c r="D49" i="14"/>
  <c r="D50" i="14"/>
  <c r="D51" i="14"/>
  <c r="D52" i="14"/>
  <c r="D53" i="14"/>
  <c r="D54" i="14"/>
  <c r="D55" i="14"/>
  <c r="D44" i="14"/>
  <c r="B31" i="14"/>
  <c r="C31" i="14"/>
  <c r="D31" i="14"/>
  <c r="E31" i="14"/>
  <c r="F31" i="14"/>
  <c r="G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B41" i="14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B97" i="14"/>
  <c r="C97" i="14"/>
  <c r="D97" i="14"/>
  <c r="E97" i="14"/>
  <c r="F97" i="14"/>
  <c r="G97" i="14"/>
  <c r="H97" i="14"/>
  <c r="I97" i="14"/>
  <c r="J97" i="14"/>
  <c r="B98" i="14"/>
  <c r="C98" i="14"/>
  <c r="D98" i="14"/>
  <c r="E98" i="14"/>
  <c r="F98" i="14"/>
  <c r="G98" i="14"/>
  <c r="H98" i="14"/>
  <c r="I98" i="14"/>
  <c r="J98" i="14"/>
  <c r="B99" i="14"/>
  <c r="C99" i="14"/>
  <c r="D99" i="14"/>
  <c r="E99" i="14"/>
  <c r="F99" i="14"/>
  <c r="G99" i="14"/>
  <c r="H99" i="14"/>
  <c r="I99" i="14"/>
  <c r="J99" i="14"/>
  <c r="B100" i="14"/>
  <c r="C100" i="14"/>
  <c r="D100" i="14"/>
  <c r="E100" i="14"/>
  <c r="F100" i="14"/>
  <c r="G100" i="14"/>
  <c r="H100" i="14"/>
  <c r="I100" i="14"/>
  <c r="J100" i="14"/>
  <c r="B101" i="14"/>
  <c r="C101" i="14"/>
  <c r="D101" i="14"/>
  <c r="E101" i="14"/>
  <c r="F101" i="14"/>
  <c r="G101" i="14"/>
  <c r="H101" i="14"/>
  <c r="I101" i="14"/>
  <c r="J101" i="14"/>
  <c r="J78" i="14"/>
  <c r="J92" i="14" s="1"/>
  <c r="J106" i="14" s="1"/>
  <c r="G68" i="14"/>
  <c r="G82" i="14" s="1"/>
  <c r="G96" i="14" s="1"/>
  <c r="B78" i="14"/>
  <c r="B92" i="14" s="1"/>
  <c r="B106" i="14" s="1"/>
  <c r="I55" i="14" s="1"/>
  <c r="E55" i="14" s="1"/>
  <c r="C78" i="14"/>
  <c r="C92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6" i="14"/>
  <c r="H47" i="14" s="1"/>
  <c r="H48" i="14" s="1"/>
  <c r="H49" i="14" s="1"/>
  <c r="H50" i="14" s="1"/>
  <c r="H51" i="14" s="1"/>
  <c r="H52" i="14" s="1"/>
  <c r="H53" i="14" s="1"/>
  <c r="H54" i="14" s="1"/>
  <c r="H45" i="14"/>
  <c r="G77" i="14"/>
  <c r="G91" i="14" s="1"/>
  <c r="G105" i="14" s="1"/>
  <c r="H68" i="14"/>
  <c r="H82" i="14" s="1"/>
  <c r="H96" i="14" s="1"/>
  <c r="B70" i="13"/>
  <c r="C70" i="13"/>
  <c r="D70" i="13"/>
  <c r="E70" i="13"/>
  <c r="F70" i="13"/>
  <c r="G70" i="13"/>
  <c r="H70" i="13"/>
  <c r="I70" i="13"/>
  <c r="J70" i="13"/>
  <c r="B71" i="13"/>
  <c r="C71" i="13"/>
  <c r="D71" i="13"/>
  <c r="E71" i="13"/>
  <c r="F71" i="13"/>
  <c r="G71" i="13"/>
  <c r="H71" i="13"/>
  <c r="I71" i="13"/>
  <c r="J71" i="13"/>
  <c r="B72" i="13"/>
  <c r="C72" i="13"/>
  <c r="D72" i="13"/>
  <c r="E72" i="13"/>
  <c r="F72" i="13"/>
  <c r="G72" i="13"/>
  <c r="H72" i="13"/>
  <c r="I72" i="13"/>
  <c r="J72" i="13"/>
  <c r="B73" i="13"/>
  <c r="C73" i="13"/>
  <c r="D73" i="13"/>
  <c r="E73" i="13"/>
  <c r="F73" i="13"/>
  <c r="G73" i="13"/>
  <c r="H73" i="13"/>
  <c r="I73" i="13"/>
  <c r="J73" i="13"/>
  <c r="B74" i="13"/>
  <c r="C74" i="13"/>
  <c r="D74" i="13"/>
  <c r="E74" i="13"/>
  <c r="F74" i="13"/>
  <c r="G74" i="13"/>
  <c r="H74" i="13"/>
  <c r="I74" i="13"/>
  <c r="J74" i="13"/>
  <c r="B75" i="13"/>
  <c r="C75" i="13"/>
  <c r="D75" i="13"/>
  <c r="E75" i="13"/>
  <c r="F75" i="13"/>
  <c r="G75" i="13"/>
  <c r="H75" i="13"/>
  <c r="I75" i="13"/>
  <c r="J75" i="13"/>
  <c r="B76" i="13"/>
  <c r="C76" i="13"/>
  <c r="D76" i="13"/>
  <c r="E76" i="13"/>
  <c r="F76" i="13"/>
  <c r="G76" i="13"/>
  <c r="H76" i="13"/>
  <c r="I76" i="13"/>
  <c r="J76" i="13"/>
  <c r="B77" i="13"/>
  <c r="C77" i="13"/>
  <c r="D77" i="13"/>
  <c r="E77" i="13"/>
  <c r="F77" i="13"/>
  <c r="G77" i="13"/>
  <c r="H77" i="13"/>
  <c r="I77" i="13"/>
  <c r="J77" i="13"/>
  <c r="B78" i="13"/>
  <c r="C78" i="13"/>
  <c r="D78" i="13"/>
  <c r="E78" i="13"/>
  <c r="F78" i="13"/>
  <c r="G78" i="13"/>
  <c r="H78" i="13"/>
  <c r="I78" i="13"/>
  <c r="J78" i="13"/>
  <c r="B79" i="13"/>
  <c r="C79" i="13"/>
  <c r="D79" i="13"/>
  <c r="E79" i="13"/>
  <c r="F79" i="13"/>
  <c r="G79" i="13"/>
  <c r="H79" i="13"/>
  <c r="I79" i="13"/>
  <c r="J79" i="13"/>
  <c r="B80" i="13"/>
  <c r="C80" i="13"/>
  <c r="D80" i="13"/>
  <c r="E80" i="13"/>
  <c r="F80" i="13"/>
  <c r="G80" i="13"/>
  <c r="H80" i="13"/>
  <c r="I80" i="13"/>
  <c r="J80" i="13"/>
  <c r="C69" i="13"/>
  <c r="D69" i="13"/>
  <c r="E69" i="13"/>
  <c r="F69" i="13"/>
  <c r="G69" i="13"/>
  <c r="H69" i="13"/>
  <c r="I69" i="13"/>
  <c r="J69" i="13"/>
  <c r="B69" i="13"/>
  <c r="B56" i="13"/>
  <c r="C56" i="13"/>
  <c r="D56" i="13"/>
  <c r="E56" i="13"/>
  <c r="F56" i="13"/>
  <c r="G56" i="13"/>
  <c r="H56" i="13"/>
  <c r="I56" i="13"/>
  <c r="S56" i="13" s="1"/>
  <c r="S84" i="13" s="1"/>
  <c r="J56" i="13"/>
  <c r="B57" i="13"/>
  <c r="C57" i="13"/>
  <c r="D57" i="13"/>
  <c r="E57" i="13"/>
  <c r="F57" i="13"/>
  <c r="G57" i="13"/>
  <c r="H57" i="13"/>
  <c r="R57" i="13" s="1"/>
  <c r="R85" i="13" s="1"/>
  <c r="I57" i="13"/>
  <c r="J57" i="13"/>
  <c r="B58" i="13"/>
  <c r="C58" i="13"/>
  <c r="D58" i="13"/>
  <c r="E58" i="13"/>
  <c r="F58" i="13"/>
  <c r="G58" i="13"/>
  <c r="Q58" i="13" s="1"/>
  <c r="Q86" i="13" s="1"/>
  <c r="H58" i="13"/>
  <c r="I58" i="13"/>
  <c r="J58" i="13"/>
  <c r="B59" i="13"/>
  <c r="C59" i="13"/>
  <c r="D59" i="13"/>
  <c r="E59" i="13"/>
  <c r="F59" i="13"/>
  <c r="G59" i="13"/>
  <c r="H59" i="13"/>
  <c r="I59" i="13"/>
  <c r="J59" i="13"/>
  <c r="B60" i="13"/>
  <c r="C60" i="13"/>
  <c r="D60" i="13"/>
  <c r="E60" i="13"/>
  <c r="O60" i="13" s="1"/>
  <c r="O88" i="13" s="1"/>
  <c r="F60" i="13"/>
  <c r="G60" i="13"/>
  <c r="H60" i="13"/>
  <c r="I60" i="13"/>
  <c r="J60" i="13"/>
  <c r="B61" i="13"/>
  <c r="C61" i="13"/>
  <c r="D61" i="13"/>
  <c r="N61" i="13" s="1"/>
  <c r="N89" i="13" s="1"/>
  <c r="E61" i="13"/>
  <c r="F61" i="13"/>
  <c r="G61" i="13"/>
  <c r="H61" i="13"/>
  <c r="I61" i="13"/>
  <c r="J61" i="13"/>
  <c r="B62" i="13"/>
  <c r="C62" i="13"/>
  <c r="M62" i="13" s="1"/>
  <c r="M90" i="13" s="1"/>
  <c r="D62" i="13"/>
  <c r="E62" i="13"/>
  <c r="F62" i="13"/>
  <c r="G62" i="13"/>
  <c r="H62" i="13"/>
  <c r="I62" i="13"/>
  <c r="J62" i="13"/>
  <c r="B63" i="13"/>
  <c r="L63" i="13" s="1"/>
  <c r="L91" i="13" s="1"/>
  <c r="C63" i="13"/>
  <c r="D63" i="13"/>
  <c r="E63" i="13"/>
  <c r="F63" i="13"/>
  <c r="G63" i="13"/>
  <c r="H63" i="13"/>
  <c r="I63" i="13"/>
  <c r="J63" i="13"/>
  <c r="P63" i="13" s="1"/>
  <c r="P91" i="13" s="1"/>
  <c r="B64" i="13"/>
  <c r="C64" i="13"/>
  <c r="D64" i="13"/>
  <c r="E64" i="13"/>
  <c r="F64" i="13"/>
  <c r="G64" i="13"/>
  <c r="H64" i="13"/>
  <c r="I64" i="13"/>
  <c r="S64" i="13" s="1"/>
  <c r="S92" i="13" s="1"/>
  <c r="J64" i="13"/>
  <c r="B65" i="13"/>
  <c r="C65" i="13"/>
  <c r="D65" i="13"/>
  <c r="E65" i="13"/>
  <c r="F65" i="13"/>
  <c r="G65" i="13"/>
  <c r="H65" i="13"/>
  <c r="R65" i="13" s="1"/>
  <c r="R93" i="13" s="1"/>
  <c r="I65" i="13"/>
  <c r="J65" i="13"/>
  <c r="B66" i="13"/>
  <c r="C66" i="13"/>
  <c r="D66" i="13"/>
  <c r="E66" i="13"/>
  <c r="F66" i="13"/>
  <c r="G66" i="13"/>
  <c r="H66" i="13"/>
  <c r="I66" i="13"/>
  <c r="J66" i="13"/>
  <c r="C55" i="13"/>
  <c r="D55" i="13"/>
  <c r="E55" i="13"/>
  <c r="O55" i="13" s="1"/>
  <c r="O83" i="13" s="1"/>
  <c r="F55" i="13"/>
  <c r="G55" i="13"/>
  <c r="H55" i="13"/>
  <c r="R55" i="13" s="1"/>
  <c r="R83" i="13" s="1"/>
  <c r="I55" i="13"/>
  <c r="S55" i="13" s="1"/>
  <c r="S83" i="13" s="1"/>
  <c r="J55" i="13"/>
  <c r="B55" i="13"/>
  <c r="L55" i="13" s="1"/>
  <c r="L83" i="13" s="1"/>
  <c r="P59" i="13"/>
  <c r="P87" i="13" s="1"/>
  <c r="Q55" i="13"/>
  <c r="Q83" i="13" s="1"/>
  <c r="C13" i="12"/>
  <c r="Q84" i="13"/>
  <c r="L56" i="13"/>
  <c r="L84" i="13" s="1"/>
  <c r="M56" i="13"/>
  <c r="M84" i="13" s="1"/>
  <c r="N56" i="13"/>
  <c r="N84" i="13" s="1"/>
  <c r="O56" i="13"/>
  <c r="O84" i="13" s="1"/>
  <c r="P56" i="13"/>
  <c r="P84" i="13" s="1"/>
  <c r="Q56" i="13"/>
  <c r="R56" i="13"/>
  <c r="R84" i="13" s="1"/>
  <c r="T56" i="13"/>
  <c r="T84" i="13" s="1"/>
  <c r="L57" i="13"/>
  <c r="L85" i="13" s="1"/>
  <c r="M57" i="13"/>
  <c r="M85" i="13" s="1"/>
  <c r="N57" i="13"/>
  <c r="N85" i="13" s="1"/>
  <c r="O57" i="13"/>
  <c r="O85" i="13" s="1"/>
  <c r="P57" i="13"/>
  <c r="P85" i="13" s="1"/>
  <c r="Q57" i="13"/>
  <c r="Q85" i="13" s="1"/>
  <c r="S57" i="13"/>
  <c r="S85" i="13" s="1"/>
  <c r="T57" i="13"/>
  <c r="T85" i="13" s="1"/>
  <c r="L58" i="13"/>
  <c r="L86" i="13" s="1"/>
  <c r="M58" i="13"/>
  <c r="M86" i="13" s="1"/>
  <c r="N58" i="13"/>
  <c r="N86" i="13" s="1"/>
  <c r="O58" i="13"/>
  <c r="O86" i="13" s="1"/>
  <c r="P58" i="13"/>
  <c r="P86" i="13" s="1"/>
  <c r="R58" i="13"/>
  <c r="R86" i="13" s="1"/>
  <c r="S58" i="13"/>
  <c r="S86" i="13" s="1"/>
  <c r="T58" i="13"/>
  <c r="T86" i="13" s="1"/>
  <c r="L59" i="13"/>
  <c r="L87" i="13" s="1"/>
  <c r="M59" i="13"/>
  <c r="M87" i="13" s="1"/>
  <c r="N59" i="13"/>
  <c r="N87" i="13" s="1"/>
  <c r="O59" i="13"/>
  <c r="O87" i="13" s="1"/>
  <c r="Q59" i="13"/>
  <c r="Q87" i="13" s="1"/>
  <c r="R59" i="13"/>
  <c r="R87" i="13" s="1"/>
  <c r="S59" i="13"/>
  <c r="S87" i="13" s="1"/>
  <c r="T59" i="13"/>
  <c r="T87" i="13" s="1"/>
  <c r="L60" i="13"/>
  <c r="L88" i="13" s="1"/>
  <c r="M60" i="13"/>
  <c r="M88" i="13" s="1"/>
  <c r="N60" i="13"/>
  <c r="N88" i="13" s="1"/>
  <c r="P60" i="13"/>
  <c r="P88" i="13" s="1"/>
  <c r="Q60" i="13"/>
  <c r="Q88" i="13" s="1"/>
  <c r="R60" i="13"/>
  <c r="R88" i="13" s="1"/>
  <c r="S60" i="13"/>
  <c r="S88" i="13" s="1"/>
  <c r="T60" i="13"/>
  <c r="T88" i="13" s="1"/>
  <c r="L61" i="13"/>
  <c r="L89" i="13" s="1"/>
  <c r="M61" i="13"/>
  <c r="M89" i="13" s="1"/>
  <c r="O61" i="13"/>
  <c r="O89" i="13" s="1"/>
  <c r="P61" i="13"/>
  <c r="P89" i="13" s="1"/>
  <c r="Q61" i="13"/>
  <c r="Q89" i="13" s="1"/>
  <c r="R61" i="13"/>
  <c r="R89" i="13" s="1"/>
  <c r="S61" i="13"/>
  <c r="S89" i="13" s="1"/>
  <c r="T61" i="13"/>
  <c r="T89" i="13" s="1"/>
  <c r="L62" i="13"/>
  <c r="L90" i="13" s="1"/>
  <c r="N62" i="13"/>
  <c r="N90" i="13" s="1"/>
  <c r="O62" i="13"/>
  <c r="O90" i="13" s="1"/>
  <c r="P62" i="13"/>
  <c r="P90" i="13" s="1"/>
  <c r="Q62" i="13"/>
  <c r="Q90" i="13" s="1"/>
  <c r="R62" i="13"/>
  <c r="R90" i="13" s="1"/>
  <c r="S62" i="13"/>
  <c r="S90" i="13" s="1"/>
  <c r="T62" i="13"/>
  <c r="T90" i="13" s="1"/>
  <c r="L64" i="13"/>
  <c r="L92" i="13" s="1"/>
  <c r="M64" i="13"/>
  <c r="M92" i="13" s="1"/>
  <c r="N64" i="13"/>
  <c r="N92" i="13" s="1"/>
  <c r="O64" i="13"/>
  <c r="O92" i="13" s="1"/>
  <c r="P64" i="13"/>
  <c r="P92" i="13" s="1"/>
  <c r="Q64" i="13"/>
  <c r="Q92" i="13" s="1"/>
  <c r="R64" i="13"/>
  <c r="R92" i="13" s="1"/>
  <c r="T64" i="13"/>
  <c r="T92" i="13" s="1"/>
  <c r="L65" i="13"/>
  <c r="L93" i="13" s="1"/>
  <c r="M65" i="13"/>
  <c r="M93" i="13" s="1"/>
  <c r="N65" i="13"/>
  <c r="N93" i="13" s="1"/>
  <c r="O65" i="13"/>
  <c r="O93" i="13" s="1"/>
  <c r="P65" i="13"/>
  <c r="P93" i="13" s="1"/>
  <c r="Q65" i="13"/>
  <c r="Q93" i="13" s="1"/>
  <c r="S65" i="13"/>
  <c r="S93" i="13" s="1"/>
  <c r="T65" i="13"/>
  <c r="T93" i="13" s="1"/>
  <c r="L66" i="13"/>
  <c r="L94" i="13" s="1"/>
  <c r="M66" i="13"/>
  <c r="M94" i="13" s="1"/>
  <c r="N66" i="13"/>
  <c r="N94" i="13" s="1"/>
  <c r="O66" i="13"/>
  <c r="O94" i="13" s="1"/>
  <c r="P66" i="13"/>
  <c r="P94" i="13" s="1"/>
  <c r="R66" i="13"/>
  <c r="R94" i="13" s="1"/>
  <c r="S66" i="13"/>
  <c r="S94" i="13" s="1"/>
  <c r="T66" i="13"/>
  <c r="T94" i="13" s="1"/>
  <c r="T55" i="13"/>
  <c r="T83" i="13" s="1"/>
  <c r="P55" i="13"/>
  <c r="P83" i="13" s="1"/>
  <c r="E24" i="2"/>
  <c r="D62" i="2"/>
  <c r="C62" i="2"/>
  <c r="B63" i="2"/>
  <c r="B94" i="13"/>
  <c r="B109" i="13"/>
  <c r="B123" i="13" s="1"/>
  <c r="B137" i="13" s="1"/>
  <c r="B84" i="13"/>
  <c r="B99" i="13" s="1"/>
  <c r="B113" i="13" s="1"/>
  <c r="B85" i="13"/>
  <c r="I100" i="13" s="1"/>
  <c r="I114" i="13" s="1"/>
  <c r="B86" i="13"/>
  <c r="H101" i="13" s="1"/>
  <c r="H115" i="13" s="1"/>
  <c r="B87" i="13"/>
  <c r="G102" i="13" s="1"/>
  <c r="G116" i="13" s="1"/>
  <c r="B88" i="13"/>
  <c r="F103" i="13" s="1"/>
  <c r="F117" i="13" s="1"/>
  <c r="B89" i="13"/>
  <c r="E104" i="13" s="1"/>
  <c r="E118" i="13" s="1"/>
  <c r="B90" i="13"/>
  <c r="D105" i="13" s="1"/>
  <c r="D119" i="13" s="1"/>
  <c r="B91" i="13"/>
  <c r="C106" i="13" s="1"/>
  <c r="C120" i="13" s="1"/>
  <c r="B92" i="13"/>
  <c r="B107" i="13" s="1"/>
  <c r="B121" i="13" s="1"/>
  <c r="B93" i="13"/>
  <c r="I108" i="13" s="1"/>
  <c r="I122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B33" i="13"/>
  <c r="B34" i="13" s="1"/>
  <c r="B35" i="13" s="1"/>
  <c r="B36" i="13" s="1"/>
  <c r="B37" i="13" s="1"/>
  <c r="B38" i="13" s="1"/>
  <c r="B39" i="13" s="1"/>
  <c r="B40" i="13" s="1"/>
  <c r="B41" i="13" s="1"/>
  <c r="H75" i="14" l="1"/>
  <c r="H89" i="14" s="1"/>
  <c r="H103" i="14" s="1"/>
  <c r="B73" i="14"/>
  <c r="B87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J72" i="14"/>
  <c r="J86" i="14" s="1"/>
  <c r="B72" i="14"/>
  <c r="B86" i="14" s="1"/>
  <c r="C71" i="14"/>
  <c r="C85" i="14" s="1"/>
  <c r="D70" i="14"/>
  <c r="D84" i="14" s="1"/>
  <c r="E69" i="14"/>
  <c r="E83" i="14" s="1"/>
  <c r="F68" i="14"/>
  <c r="F82" i="14" s="1"/>
  <c r="F96" i="14" s="1"/>
  <c r="J73" i="14"/>
  <c r="J87" i="14" s="1"/>
  <c r="F69" i="14"/>
  <c r="F83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I72" i="14"/>
  <c r="I86" i="14" s="1"/>
  <c r="J71" i="14"/>
  <c r="J85" i="14" s="1"/>
  <c r="B71" i="14"/>
  <c r="B85" i="14" s="1"/>
  <c r="C70" i="14"/>
  <c r="C84" i="14" s="1"/>
  <c r="D69" i="14"/>
  <c r="D83" i="14" s="1"/>
  <c r="E68" i="14"/>
  <c r="E82" i="14" s="1"/>
  <c r="E96" i="14" s="1"/>
  <c r="F77" i="14"/>
  <c r="F91" i="14" s="1"/>
  <c r="F105" i="14" s="1"/>
  <c r="C72" i="14"/>
  <c r="C86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H72" i="14"/>
  <c r="H86" i="14" s="1"/>
  <c r="I71" i="14"/>
  <c r="I85" i="14" s="1"/>
  <c r="J70" i="14"/>
  <c r="J84" i="14" s="1"/>
  <c r="B70" i="14"/>
  <c r="B84" i="14" s="1"/>
  <c r="C69" i="14"/>
  <c r="C83" i="14" s="1"/>
  <c r="D68" i="14"/>
  <c r="D82" i="14" s="1"/>
  <c r="D96" i="14" s="1"/>
  <c r="G76" i="14"/>
  <c r="G90" i="14" s="1"/>
  <c r="G104" i="14" s="1"/>
  <c r="D71" i="14"/>
  <c r="D85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G72" i="14"/>
  <c r="G86" i="14" s="1"/>
  <c r="H71" i="14"/>
  <c r="H85" i="14" s="1"/>
  <c r="I70" i="14"/>
  <c r="I84" i="14" s="1"/>
  <c r="J69" i="14"/>
  <c r="J83" i="14" s="1"/>
  <c r="B69" i="14"/>
  <c r="B83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F72" i="14"/>
  <c r="F86" i="14" s="1"/>
  <c r="G71" i="14"/>
  <c r="G85" i="14" s="1"/>
  <c r="H70" i="14"/>
  <c r="H84" i="14" s="1"/>
  <c r="I69" i="14"/>
  <c r="I83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E72" i="14"/>
  <c r="E86" i="14" s="1"/>
  <c r="F71" i="14"/>
  <c r="F85" i="14" s="1"/>
  <c r="G70" i="14"/>
  <c r="G84" i="14" s="1"/>
  <c r="H69" i="14"/>
  <c r="H83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D72" i="14"/>
  <c r="D86" i="14" s="1"/>
  <c r="E71" i="14"/>
  <c r="E85" i="14" s="1"/>
  <c r="F70" i="14"/>
  <c r="F84" i="14" s="1"/>
  <c r="G69" i="14"/>
  <c r="G83" i="14" s="1"/>
  <c r="Q63" i="13"/>
  <c r="Q91" i="13" s="1"/>
  <c r="M55" i="13"/>
  <c r="M83" i="13" s="1"/>
  <c r="O63" i="13"/>
  <c r="O91" i="13" s="1"/>
  <c r="N63" i="13"/>
  <c r="N91" i="13" s="1"/>
  <c r="M63" i="13"/>
  <c r="M91" i="13" s="1"/>
  <c r="Q66" i="13"/>
  <c r="Q94" i="13" s="1"/>
  <c r="T63" i="13"/>
  <c r="T91" i="13" s="1"/>
  <c r="S63" i="13"/>
  <c r="S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C105" i="13"/>
  <c r="C119" i="13" s="1"/>
  <c r="I98" i="13"/>
  <c r="I112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J107" i="13"/>
  <c r="J121" i="13" s="1"/>
  <c r="J99" i="13"/>
  <c r="J113" i="13" s="1"/>
  <c r="I126" i="13"/>
  <c r="D127" i="13"/>
  <c r="F126" i="13"/>
  <c r="C127" i="13"/>
  <c r="B127" i="13"/>
  <c r="J127" i="13"/>
  <c r="I127" i="13"/>
  <c r="H127" i="13"/>
  <c r="C6" i="12"/>
  <c r="C7" i="12"/>
  <c r="C8" i="12"/>
  <c r="C9" i="12"/>
  <c r="C10" i="12"/>
  <c r="C11" i="12"/>
  <c r="C12" i="12"/>
  <c r="C5" i="12"/>
  <c r="E45" i="14" l="1"/>
  <c r="E52" i="14"/>
  <c r="E48" i="14"/>
  <c r="E53" i="14"/>
  <c r="E47" i="14"/>
  <c r="E54" i="14"/>
  <c r="E46" i="14"/>
  <c r="E51" i="14"/>
  <c r="E50" i="14"/>
  <c r="E49" i="14"/>
  <c r="F127" i="13"/>
  <c r="F113" i="13"/>
  <c r="D126" i="13"/>
  <c r="D112" i="13"/>
  <c r="J112" i="13"/>
  <c r="J126" i="13" s="1"/>
  <c r="E112" i="13"/>
  <c r="E126" i="13" s="1"/>
  <c r="C126" i="13"/>
  <c r="K126" i="13" s="1"/>
  <c r="C112" i="13"/>
  <c r="G127" i="13"/>
  <c r="G113" i="13"/>
  <c r="G112" i="13"/>
  <c r="G126" i="13" s="1"/>
  <c r="K127" i="13"/>
  <c r="C128" i="13"/>
  <c r="D128" i="13"/>
  <c r="E128" i="13"/>
  <c r="J128" i="13"/>
  <c r="F128" i="13"/>
  <c r="I128" i="13"/>
  <c r="G128" i="13"/>
  <c r="H128" i="13"/>
  <c r="B128" i="13"/>
  <c r="C63" i="2"/>
  <c r="D24" i="2" s="1"/>
  <c r="E31" i="2" s="1"/>
  <c r="C64" i="2"/>
  <c r="C65" i="2"/>
  <c r="C66" i="2"/>
  <c r="C67" i="2"/>
  <c r="C68" i="2"/>
  <c r="B37" i="2" s="1"/>
  <c r="C40" i="2" s="1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13" i="2"/>
  <c r="G2" i="2"/>
  <c r="C15" i="2" s="1"/>
  <c r="J19" i="1"/>
  <c r="D12" i="1"/>
  <c r="H12" i="1"/>
  <c r="H20" i="1" s="1"/>
  <c r="I12" i="1"/>
  <c r="B12" i="1"/>
  <c r="J11" i="1"/>
  <c r="E19" i="1" s="1"/>
  <c r="C11" i="1"/>
  <c r="C19" i="1" s="1"/>
  <c r="D11" i="1"/>
  <c r="D19" i="1" s="1"/>
  <c r="E11" i="1"/>
  <c r="F11" i="1"/>
  <c r="F19" i="1" s="1"/>
  <c r="G11" i="1"/>
  <c r="G19" i="1" s="1"/>
  <c r="H11" i="1"/>
  <c r="I11" i="1"/>
  <c r="I19" i="1" s="1"/>
  <c r="B11" i="1"/>
  <c r="B19" i="1" s="1"/>
  <c r="K128" i="13" l="1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E29" i="2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B29" i="2"/>
  <c r="C29" i="2" s="1"/>
  <c r="E28" i="2"/>
  <c r="E27" i="2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K129" i="13" l="1"/>
  <c r="I130" i="13"/>
  <c r="B130" i="13"/>
  <c r="J130" i="13"/>
  <c r="C130" i="13"/>
  <c r="D130" i="13"/>
  <c r="G130" i="13"/>
  <c r="H130" i="13"/>
  <c r="E130" i="13"/>
  <c r="F130" i="13"/>
  <c r="F31" i="2"/>
  <c r="G31" i="2" s="1"/>
  <c r="H31" i="2" s="1"/>
  <c r="F28" i="2"/>
  <c r="G28" i="2" s="1"/>
  <c r="F27" i="2"/>
  <c r="G27" i="2" s="1"/>
  <c r="F30" i="2"/>
  <c r="G30" i="2" s="1"/>
  <c r="F29" i="2"/>
  <c r="G29" i="2" s="1"/>
  <c r="F32" i="2"/>
  <c r="G32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K130" i="13" l="1"/>
  <c r="G131" i="13"/>
  <c r="H131" i="13"/>
  <c r="I131" i="13"/>
  <c r="B131" i="13"/>
  <c r="J131" i="13"/>
  <c r="C131" i="13"/>
  <c r="D131" i="13"/>
  <c r="E131" i="13"/>
  <c r="F131" i="13"/>
  <c r="P44" i="2"/>
  <c r="Q44" i="2" s="1"/>
  <c r="H27" i="2"/>
  <c r="P42" i="2"/>
  <c r="Q42" i="2" s="1"/>
  <c r="P40" i="2"/>
  <c r="Q40" i="2" s="1"/>
  <c r="H30" i="2"/>
  <c r="P45" i="2"/>
  <c r="Q45" i="2" s="1"/>
  <c r="P41" i="2"/>
  <c r="Q41" i="2" s="1"/>
  <c r="P43" i="2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K131" i="13" l="1"/>
  <c r="F132" i="13"/>
  <c r="G132" i="13"/>
  <c r="H132" i="13"/>
  <c r="I132" i="13"/>
  <c r="E132" i="13"/>
  <c r="B132" i="13"/>
  <c r="J132" i="13"/>
  <c r="C132" i="13"/>
  <c r="D132" i="13"/>
  <c r="D42" i="2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K132" i="13" l="1"/>
  <c r="E133" i="13"/>
  <c r="F133" i="13"/>
  <c r="G133" i="13"/>
  <c r="H133" i="13"/>
  <c r="I133" i="13"/>
  <c r="D133" i="13"/>
  <c r="B133" i="13"/>
  <c r="J133" i="13"/>
  <c r="C133" i="13"/>
  <c r="F37" i="2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K133" i="13" l="1"/>
  <c r="E134" i="13"/>
  <c r="F134" i="13"/>
  <c r="G134" i="13"/>
  <c r="H134" i="13"/>
  <c r="D134" i="13"/>
  <c r="I134" i="13"/>
  <c r="C134" i="13"/>
  <c r="B134" i="13"/>
  <c r="J134" i="13"/>
  <c r="G43" i="2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F24" i="2"/>
  <c r="G24" i="2" s="1"/>
  <c r="G38" i="2"/>
  <c r="H38" i="2" s="1"/>
  <c r="G39" i="2"/>
  <c r="H39" i="2" s="1"/>
  <c r="G37" i="2"/>
  <c r="H37" i="2" s="1"/>
  <c r="C37" i="2"/>
  <c r="D37" i="2" s="1"/>
  <c r="E37" i="2" s="1"/>
  <c r="K134" i="13" l="1"/>
  <c r="C135" i="13"/>
  <c r="D135" i="13"/>
  <c r="E135" i="13"/>
  <c r="F135" i="13"/>
  <c r="G135" i="13"/>
  <c r="J135" i="13"/>
  <c r="H135" i="13"/>
  <c r="I135" i="13"/>
  <c r="B135" i="13"/>
  <c r="N43" i="2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K135" i="13" l="1"/>
  <c r="C136" i="13"/>
  <c r="D136" i="13"/>
  <c r="E136" i="13"/>
  <c r="F136" i="13"/>
  <c r="G136" i="13"/>
  <c r="I136" i="13"/>
  <c r="J136" i="13"/>
  <c r="H136" i="13"/>
  <c r="B136" i="13"/>
  <c r="E79" i="2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K136" i="13" l="1"/>
  <c r="J137" i="13"/>
  <c r="C137" i="13"/>
  <c r="D137" i="13"/>
  <c r="H137" i="13"/>
  <c r="I137" i="13"/>
  <c r="E137" i="13"/>
  <c r="F137" i="13"/>
  <c r="G137" i="13"/>
  <c r="N39" i="2"/>
  <c r="N38" i="2"/>
  <c r="N37" i="2"/>
  <c r="K137" i="13" l="1"/>
  <c r="O37" i="2"/>
  <c r="O38" i="2"/>
  <c r="O39" i="2"/>
  <c r="Q46" i="2"/>
  <c r="E78" i="2" l="1"/>
  <c r="C78" i="2"/>
  <c r="E77" i="2"/>
  <c r="C77" i="2"/>
  <c r="C76" i="2"/>
  <c r="E76" i="2"/>
  <c r="C85" i="2" l="1"/>
  <c r="D76" i="2" s="1"/>
  <c r="E85" i="2"/>
  <c r="B88" i="2" l="1"/>
  <c r="C88" i="2" s="1"/>
  <c r="B23" i="3"/>
  <c r="C96" i="2" l="1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C97" i="2" l="1"/>
  <c r="D88" i="2" s="1"/>
  <c r="E97" i="2"/>
  <c r="B100" i="2" l="1"/>
  <c r="C102" i="2" l="1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E109" i="2" l="1"/>
  <c r="C109" i="2"/>
  <c r="D100" i="2" s="1"/>
  <c r="D16" i="4"/>
  <c r="B112" i="2" l="1"/>
  <c r="E17" i="4"/>
  <c r="E16" i="4"/>
  <c r="E18" i="4"/>
  <c r="C112" i="2" l="1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C121" i="2" l="1"/>
  <c r="D112" i="2" s="1"/>
  <c r="E121" i="2"/>
  <c r="F23" i="4"/>
  <c r="G23" i="4" s="1"/>
  <c r="K23" i="4"/>
  <c r="L25" i="4" s="1"/>
  <c r="B124" i="2" l="1"/>
  <c r="G24" i="4"/>
  <c r="G25" i="4"/>
  <c r="L23" i="4"/>
  <c r="L24" i="4"/>
  <c r="C126" i="2" l="1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C133" i="2" l="1"/>
  <c r="D124" i="2" s="1"/>
  <c r="E133" i="2"/>
  <c r="B136" i="2" l="1"/>
  <c r="D16" i="3"/>
  <c r="E144" i="2" l="1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C145" i="2" l="1"/>
  <c r="D136" i="2" s="1"/>
  <c r="E145" i="2"/>
  <c r="F23" i="3"/>
  <c r="L25" i="3"/>
  <c r="L23" i="3"/>
  <c r="L24" i="3"/>
  <c r="B23" i="5"/>
  <c r="C25" i="5" s="1"/>
  <c r="D25" i="5" s="1"/>
  <c r="E25" i="5" s="1"/>
  <c r="B148" i="2" l="1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6" i="2" l="1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R43" i="2"/>
  <c r="R39" i="2"/>
  <c r="E148" i="2"/>
  <c r="R44" i="2"/>
  <c r="R42" i="2"/>
  <c r="R40" i="2"/>
  <c r="K24" i="2"/>
  <c r="R41" i="2"/>
  <c r="R45" i="2"/>
  <c r="C148" i="2"/>
  <c r="G25" i="5"/>
  <c r="G23" i="5"/>
  <c r="L23" i="5"/>
  <c r="L24" i="5"/>
  <c r="L25" i="5"/>
  <c r="J32" i="2" l="1"/>
  <c r="F58" i="2"/>
  <c r="S43" i="2"/>
  <c r="O30" i="2" s="1"/>
  <c r="F56" i="2"/>
  <c r="I31" i="2"/>
  <c r="F57" i="2"/>
  <c r="S40" i="2"/>
  <c r="M27" i="2" s="1"/>
  <c r="F53" i="2"/>
  <c r="F52" i="2"/>
  <c r="I29" i="2"/>
  <c r="F55" i="2"/>
  <c r="I28" i="2"/>
  <c r="F54" i="2"/>
  <c r="S38" i="2"/>
  <c r="N25" i="2" s="1"/>
  <c r="F51" i="2"/>
  <c r="C157" i="2"/>
  <c r="D148" i="2" s="1"/>
  <c r="E157" i="2"/>
  <c r="J28" i="2"/>
  <c r="I24" i="2"/>
  <c r="J24" i="2"/>
  <c r="F50" i="2"/>
  <c r="S37" i="2"/>
  <c r="O24" i="2" s="1"/>
  <c r="S42" i="2"/>
  <c r="I25" i="2"/>
  <c r="S41" i="2"/>
  <c r="K30" i="2"/>
  <c r="I30" i="2"/>
  <c r="J30" i="2"/>
  <c r="K31" i="2"/>
  <c r="J31" i="2"/>
  <c r="K27" i="2"/>
  <c r="K25" i="2"/>
  <c r="S44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I32" i="2"/>
  <c r="K32" i="2"/>
  <c r="I27" i="2"/>
  <c r="K28" i="2"/>
  <c r="B55" i="2" l="1"/>
  <c r="C55" i="2" s="1"/>
  <c r="L27" i="2"/>
  <c r="N27" i="2"/>
  <c r="B52" i="2"/>
  <c r="C52" i="2" s="1"/>
  <c r="B57" i="2"/>
  <c r="C57" i="2" s="1"/>
  <c r="O25" i="2"/>
  <c r="N30" i="2"/>
  <c r="M30" i="2"/>
  <c r="M25" i="2"/>
  <c r="B56" i="2"/>
  <c r="C56" i="2" s="1"/>
  <c r="L32" i="2"/>
  <c r="L58" i="2"/>
  <c r="I58" i="2"/>
  <c r="L30" i="2"/>
  <c r="L56" i="2"/>
  <c r="I56" i="2"/>
  <c r="L52" i="2"/>
  <c r="I52" i="2"/>
  <c r="L25" i="2"/>
  <c r="O29" i="2"/>
  <c r="L55" i="2"/>
  <c r="I55" i="2"/>
  <c r="B54" i="2"/>
  <c r="C54" i="2" s="1"/>
  <c r="B53" i="2"/>
  <c r="C53" i="2" s="1"/>
  <c r="O31" i="2"/>
  <c r="L57" i="2"/>
  <c r="I57" i="2"/>
  <c r="N28" i="2"/>
  <c r="L54" i="2"/>
  <c r="I54" i="2"/>
  <c r="B51" i="2"/>
  <c r="C51" i="2" s="1"/>
  <c r="F59" i="2"/>
  <c r="G54" i="2" s="1"/>
  <c r="H54" i="2" s="1"/>
  <c r="O27" i="2"/>
  <c r="L53" i="2"/>
  <c r="I53" i="2"/>
  <c r="B58" i="2"/>
  <c r="C58" i="2" s="1"/>
  <c r="L51" i="2"/>
  <c r="I51" i="2"/>
  <c r="M24" i="2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I2" i="2"/>
  <c r="E13" i="2" s="1"/>
  <c r="C7" i="3" s="1"/>
  <c r="S46" i="2"/>
  <c r="D50" i="2" s="1"/>
  <c r="E50" i="2" s="1"/>
  <c r="N26" i="2"/>
  <c r="G51" i="2" l="1"/>
  <c r="H51" i="2" s="1"/>
  <c r="G52" i="2"/>
  <c r="H52" i="2" s="1"/>
  <c r="G53" i="2"/>
  <c r="H53" i="2" s="1"/>
  <c r="G58" i="2"/>
  <c r="H58" i="2" s="1"/>
  <c r="G55" i="2"/>
  <c r="H55" i="2" s="1"/>
  <c r="C59" i="2"/>
  <c r="E62" i="2" s="1"/>
  <c r="D56" i="2"/>
  <c r="E56" i="2" s="1"/>
  <c r="G57" i="2"/>
  <c r="H57" i="2" s="1"/>
  <c r="G56" i="2"/>
  <c r="H56" i="2" s="1"/>
  <c r="D52" i="2"/>
  <c r="E52" i="2" s="1"/>
  <c r="D58" i="2"/>
  <c r="E58" i="2" s="1"/>
  <c r="D53" i="2"/>
  <c r="E53" i="2" s="1"/>
  <c r="J57" i="2"/>
  <c r="K57" i="2" s="1"/>
  <c r="D51" i="2"/>
  <c r="E51" i="2" s="1"/>
  <c r="D54" i="2"/>
  <c r="E54" i="2" s="1"/>
  <c r="D57" i="2"/>
  <c r="E57" i="2" s="1"/>
  <c r="D55" i="2"/>
  <c r="E55" i="2" s="1"/>
  <c r="I59" i="2"/>
  <c r="J54" i="2" s="1"/>
  <c r="K54" i="2" s="1"/>
  <c r="L59" i="2"/>
  <c r="M51" i="2" s="1"/>
  <c r="N51" i="2" s="1"/>
  <c r="L33" i="2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F17" i="3"/>
  <c r="G17" i="3" s="1"/>
  <c r="P24" i="3" s="1"/>
  <c r="Q24" i="3" s="1"/>
  <c r="F16" i="3"/>
  <c r="G16" i="3" s="1"/>
  <c r="H16" i="3" s="1"/>
  <c r="F18" i="3"/>
  <c r="G18" i="3" s="1"/>
  <c r="P25" i="3" s="1"/>
  <c r="Q25" i="3" s="1"/>
  <c r="J2" i="2"/>
  <c r="E19" i="2" s="1"/>
  <c r="C11" i="3" s="1"/>
  <c r="J53" i="2" l="1"/>
  <c r="K53" i="2" s="1"/>
  <c r="J52" i="2"/>
  <c r="K52" i="2" s="1"/>
  <c r="J50" i="2"/>
  <c r="K50" i="2" s="1"/>
  <c r="J51" i="2"/>
  <c r="K51" i="2" s="1"/>
  <c r="J58" i="2"/>
  <c r="K58" i="2" s="1"/>
  <c r="J56" i="2"/>
  <c r="K56" i="2" s="1"/>
  <c r="H59" i="2"/>
  <c r="M58" i="2"/>
  <c r="N58" i="2" s="1"/>
  <c r="E59" i="2"/>
  <c r="D68" i="2" s="1"/>
  <c r="E68" i="2" s="1"/>
  <c r="J55" i="2"/>
  <c r="K55" i="2" s="1"/>
  <c r="M57" i="2"/>
  <c r="N57" i="2" s="1"/>
  <c r="M50" i="2"/>
  <c r="N50" i="2" s="1"/>
  <c r="M56" i="2"/>
  <c r="N56" i="2" s="1"/>
  <c r="M54" i="2"/>
  <c r="N54" i="2" s="1"/>
  <c r="M52" i="2"/>
  <c r="N52" i="2" s="1"/>
  <c r="M53" i="2"/>
  <c r="N53" i="2" s="1"/>
  <c r="M55" i="2"/>
  <c r="N55" i="2" s="1"/>
  <c r="H24" i="3"/>
  <c r="I24" i="3" s="1"/>
  <c r="J24" i="3" s="1"/>
  <c r="D63" i="2"/>
  <c r="E63" i="2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K2" i="2"/>
  <c r="L2" i="2" s="1"/>
  <c r="P23" i="3"/>
  <c r="Q23" i="3" s="1"/>
  <c r="Q26" i="3" s="1"/>
  <c r="K59" i="2" l="1"/>
  <c r="D64" i="2" s="1"/>
  <c r="E64" i="2" s="1"/>
  <c r="N59" i="2"/>
  <c r="D65" i="2" s="1"/>
  <c r="E65" i="2" s="1"/>
  <c r="N24" i="3"/>
  <c r="O24" i="3" s="1"/>
  <c r="C49" i="3" s="1"/>
  <c r="O25" i="3"/>
  <c r="E50" i="3" s="1"/>
  <c r="P26" i="3"/>
  <c r="C48" i="3"/>
  <c r="B23" i="6"/>
  <c r="E49" i="3" l="1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B54" i="3" l="1"/>
  <c r="E56" i="3" s="1"/>
  <c r="L24" i="6"/>
  <c r="L23" i="6"/>
  <c r="L25" i="6"/>
  <c r="C54" i="3" l="1"/>
  <c r="C56" i="3"/>
  <c r="C55" i="3"/>
  <c r="E55" i="3"/>
  <c r="E54" i="3"/>
  <c r="D16" i="7"/>
  <c r="C57" i="3" l="1"/>
  <c r="D54" i="3" s="1"/>
  <c r="E57" i="3"/>
  <c r="B23" i="4"/>
  <c r="E17" i="7"/>
  <c r="E16" i="7"/>
  <c r="E18" i="7"/>
  <c r="B60" i="3" l="1"/>
  <c r="C61" i="3" s="1"/>
  <c r="C23" i="4"/>
  <c r="D23" i="4" s="1"/>
  <c r="E23" i="4" s="1"/>
  <c r="C25" i="4"/>
  <c r="D25" i="4" s="1"/>
  <c r="E25" i="4" s="1"/>
  <c r="C24" i="4"/>
  <c r="D24" i="4" s="1"/>
  <c r="E24" i="4" s="1"/>
  <c r="E62" i="3" l="1"/>
  <c r="C62" i="3"/>
  <c r="E61" i="3"/>
  <c r="E60" i="3"/>
  <c r="C60" i="3"/>
  <c r="C63" i="3" l="1"/>
  <c r="D60" i="3" s="1"/>
  <c r="E63" i="3"/>
  <c r="B66" i="3" s="1"/>
  <c r="C66" i="3" s="1"/>
  <c r="E67" i="3" l="1"/>
  <c r="E66" i="3"/>
  <c r="C68" i="3"/>
  <c r="C67" i="3"/>
  <c r="E68" i="3"/>
  <c r="K23" i="7"/>
  <c r="L24" i="7" s="1"/>
  <c r="B23" i="7"/>
  <c r="C25" i="7" s="1"/>
  <c r="D25" i="7" s="1"/>
  <c r="E25" i="7" s="1"/>
  <c r="C69" i="3" l="1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B72" i="3" l="1"/>
  <c r="C73" i="3" s="1"/>
  <c r="E18" i="5"/>
  <c r="E16" i="5"/>
  <c r="E17" i="5"/>
  <c r="G23" i="7"/>
  <c r="G24" i="7"/>
  <c r="G25" i="7"/>
  <c r="C74" i="3" l="1"/>
  <c r="C72" i="3"/>
  <c r="E73" i="3"/>
  <c r="E72" i="3"/>
  <c r="E74" i="3"/>
  <c r="C75" i="3" l="1"/>
  <c r="D72" i="3" s="1"/>
  <c r="E75" i="3"/>
  <c r="B78" i="3" l="1"/>
  <c r="E80" i="3" s="1"/>
  <c r="E78" i="3" l="1"/>
  <c r="E79" i="3"/>
  <c r="E81" i="3" s="1"/>
  <c r="C79" i="3"/>
  <c r="C80" i="3"/>
  <c r="C78" i="3"/>
  <c r="C81" i="3" l="1"/>
  <c r="D78" i="3" s="1"/>
  <c r="B84" i="3"/>
  <c r="D16" i="6"/>
  <c r="R24" i="3" l="1"/>
  <c r="E85" i="3"/>
  <c r="C84" i="3"/>
  <c r="C86" i="3"/>
  <c r="C85" i="3"/>
  <c r="E84" i="3"/>
  <c r="R25" i="3"/>
  <c r="E86" i="3"/>
  <c r="R23" i="3"/>
  <c r="E17" i="6"/>
  <c r="E16" i="6"/>
  <c r="E18" i="6"/>
  <c r="F23" i="6"/>
  <c r="C87" i="3" l="1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J19" i="3" l="1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D30" i="3" l="1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E33" i="3" l="1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N25" i="4" l="1"/>
  <c r="O25" i="4" s="1"/>
  <c r="K33" i="3"/>
  <c r="D38" i="3" s="1"/>
  <c r="E38" i="3" s="1"/>
  <c r="O24" i="4"/>
  <c r="E49" i="4" s="1"/>
  <c r="Q26" i="4"/>
  <c r="N23" i="4"/>
  <c r="O23" i="4" s="1"/>
  <c r="C48" i="4" s="1"/>
  <c r="P26" i="4"/>
  <c r="E50" i="4"/>
  <c r="C50" i="4"/>
  <c r="N33" i="3"/>
  <c r="D39" i="3" s="1"/>
  <c r="E39" i="3" s="1"/>
  <c r="E17" i="10"/>
  <c r="E16" i="10"/>
  <c r="C49" i="4" l="1"/>
  <c r="C51" i="4" s="1"/>
  <c r="D48" i="4" s="1"/>
  <c r="E48" i="4"/>
  <c r="E51" i="4" s="1"/>
  <c r="B54" i="4" l="1"/>
  <c r="E54" i="4" l="1"/>
  <c r="C56" i="4"/>
  <c r="C54" i="4"/>
  <c r="C55" i="4"/>
  <c r="E56" i="4"/>
  <c r="E55" i="4"/>
  <c r="E57" i="4" l="1"/>
  <c r="C57" i="4"/>
  <c r="D54" i="4" s="1"/>
  <c r="K23" i="9"/>
  <c r="L23" i="9" s="1"/>
  <c r="B23" i="9"/>
  <c r="B60" i="4" l="1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61" i="4" l="1"/>
  <c r="C62" i="4"/>
  <c r="E60" i="4"/>
  <c r="E62" i="4"/>
  <c r="E61" i="4"/>
  <c r="G25" i="9"/>
  <c r="G24" i="9"/>
  <c r="E63" i="4" l="1"/>
  <c r="C63" i="4"/>
  <c r="D60" i="4" s="1"/>
  <c r="B66" i="4" l="1"/>
  <c r="E66" i="4" s="1"/>
  <c r="E68" i="4" l="1"/>
  <c r="E67" i="4"/>
  <c r="C66" i="4"/>
  <c r="C68" i="4"/>
  <c r="C67" i="4"/>
  <c r="B23" i="8"/>
  <c r="D16" i="8"/>
  <c r="E69" i="4" l="1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B72" i="4" l="1"/>
  <c r="C73" i="4" s="1"/>
  <c r="E73" i="4"/>
  <c r="G24" i="8"/>
  <c r="G25" i="8"/>
  <c r="G23" i="8"/>
  <c r="E72" i="4" l="1"/>
  <c r="C72" i="4"/>
  <c r="C74" i="4"/>
  <c r="E74" i="4"/>
  <c r="C75" i="4"/>
  <c r="D72" i="4" s="1"/>
  <c r="B23" i="10"/>
  <c r="C25" i="10" s="1"/>
  <c r="D25" i="10" s="1"/>
  <c r="E25" i="10" s="1"/>
  <c r="E75" i="4" l="1"/>
  <c r="B78" i="4" s="1"/>
  <c r="E79" i="4" s="1"/>
  <c r="F23" i="10"/>
  <c r="G24" i="10" s="1"/>
  <c r="K23" i="10"/>
  <c r="L23" i="10" s="1"/>
  <c r="C24" i="10"/>
  <c r="D24" i="10" s="1"/>
  <c r="E24" i="10" s="1"/>
  <c r="C23" i="10"/>
  <c r="D23" i="10" s="1"/>
  <c r="E23" i="10" s="1"/>
  <c r="E80" i="4" l="1"/>
  <c r="C80" i="4"/>
  <c r="C78" i="4"/>
  <c r="E78" i="4"/>
  <c r="E81" i="4" s="1"/>
  <c r="C79" i="4"/>
  <c r="C81" i="4" s="1"/>
  <c r="D78" i="4" s="1"/>
  <c r="G25" i="10"/>
  <c r="G23" i="10"/>
  <c r="L25" i="10"/>
  <c r="L24" i="10"/>
  <c r="B84" i="4" l="1"/>
  <c r="C86" i="4" s="1"/>
  <c r="E84" i="4" l="1"/>
  <c r="C85" i="4"/>
  <c r="C84" i="4"/>
  <c r="C87" i="4" s="1"/>
  <c r="D84" i="4" s="1"/>
  <c r="E86" i="4"/>
  <c r="R23" i="4"/>
  <c r="I16" i="4" s="1"/>
  <c r="R25" i="4"/>
  <c r="S25" i="4" s="1"/>
  <c r="N18" i="4" s="1"/>
  <c r="R24" i="4"/>
  <c r="S24" i="4" s="1"/>
  <c r="N17" i="4" s="1"/>
  <c r="E85" i="4"/>
  <c r="E87" i="4" l="1"/>
  <c r="J18" i="4"/>
  <c r="M17" i="4"/>
  <c r="L31" i="4"/>
  <c r="S23" i="4"/>
  <c r="I30" i="4" s="1"/>
  <c r="O18" i="4"/>
  <c r="I18" i="4"/>
  <c r="K18" i="4"/>
  <c r="K16" i="4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F30" i="4"/>
  <c r="K17" i="4"/>
  <c r="F31" i="4"/>
  <c r="M16" i="4"/>
  <c r="D16" i="9"/>
  <c r="O16" i="4" l="1"/>
  <c r="O19" i="4" s="1"/>
  <c r="I19" i="4"/>
  <c r="D8" i="4" s="1"/>
  <c r="B8" i="5" s="1"/>
  <c r="K19" i="4"/>
  <c r="D9" i="4" s="1"/>
  <c r="B9" i="5" s="1"/>
  <c r="F33" i="4"/>
  <c r="G30" i="4" s="1"/>
  <c r="H30" i="4" s="1"/>
  <c r="L16" i="4"/>
  <c r="L30" i="4"/>
  <c r="L33" i="4" s="1"/>
  <c r="M31" i="4" s="1"/>
  <c r="N31" i="4" s="1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F16" i="5" s="1"/>
  <c r="G16" i="5" s="1"/>
  <c r="P23" i="5" s="1"/>
  <c r="Q23" i="5" s="1"/>
  <c r="B30" i="4"/>
  <c r="C30" i="4" s="1"/>
  <c r="M19" i="4"/>
  <c r="D10" i="4" s="1"/>
  <c r="B10" i="5" s="1"/>
  <c r="L19" i="4"/>
  <c r="E10" i="4" s="1"/>
  <c r="C10" i="5" s="1"/>
  <c r="E16" i="9"/>
  <c r="E18" i="9"/>
  <c r="E17" i="9"/>
  <c r="I2" i="4" l="1"/>
  <c r="M23" i="5"/>
  <c r="J31" i="4"/>
  <c r="K31" i="4" s="1"/>
  <c r="M25" i="5"/>
  <c r="M24" i="5"/>
  <c r="G32" i="4"/>
  <c r="H32" i="4" s="1"/>
  <c r="H16" i="5"/>
  <c r="J30" i="4"/>
  <c r="K30" i="4" s="1"/>
  <c r="K33" i="4" s="1"/>
  <c r="D38" i="4" s="1"/>
  <c r="E38" i="4" s="1"/>
  <c r="F17" i="5"/>
  <c r="G17" i="5" s="1"/>
  <c r="H17" i="5" s="1"/>
  <c r="G31" i="4"/>
  <c r="H31" i="4" s="1"/>
  <c r="H33" i="4" s="1"/>
  <c r="D37" i="4" s="1"/>
  <c r="E37" i="4" s="1"/>
  <c r="M32" i="4"/>
  <c r="N32" i="4" s="1"/>
  <c r="J2" i="4"/>
  <c r="K2" i="4" s="1"/>
  <c r="M30" i="4"/>
  <c r="N30" i="4" s="1"/>
  <c r="F18" i="5"/>
  <c r="G18" i="5" s="1"/>
  <c r="H18" i="5" s="1"/>
  <c r="H25" i="5"/>
  <c r="I25" i="5" s="1"/>
  <c r="J25" i="5" s="1"/>
  <c r="C33" i="4"/>
  <c r="D36" i="4" s="1"/>
  <c r="E36" i="4" s="1"/>
  <c r="P24" i="5"/>
  <c r="Q24" i="5" s="1"/>
  <c r="D32" i="4"/>
  <c r="E32" i="4" s="1"/>
  <c r="D31" i="4"/>
  <c r="E31" i="4" s="1"/>
  <c r="H24" i="5"/>
  <c r="I24" i="5" s="1"/>
  <c r="J24" i="5" s="1"/>
  <c r="N24" i="5" s="1"/>
  <c r="O24" i="5" s="1"/>
  <c r="E49" i="5" s="1"/>
  <c r="H23" i="5"/>
  <c r="I23" i="5" s="1"/>
  <c r="J23" i="5" s="1"/>
  <c r="E11" i="4"/>
  <c r="C11" i="5" s="1"/>
  <c r="N23" i="5" l="1"/>
  <c r="O23" i="5" s="1"/>
  <c r="N25" i="5"/>
  <c r="O25" i="5" s="1"/>
  <c r="E50" i="5" s="1"/>
  <c r="N33" i="4"/>
  <c r="D39" i="4" s="1"/>
  <c r="E39" i="4" s="1"/>
  <c r="P25" i="5"/>
  <c r="Q25" i="5" s="1"/>
  <c r="Q26" i="5" s="1"/>
  <c r="C49" i="5"/>
  <c r="E33" i="4"/>
  <c r="D40" i="4" s="1"/>
  <c r="E40" i="4" s="1"/>
  <c r="C50" i="5"/>
  <c r="C48" i="5" l="1"/>
  <c r="C51" i="5" s="1"/>
  <c r="D48" i="5" s="1"/>
  <c r="E48" i="5"/>
  <c r="P26" i="5"/>
  <c r="E51" i="5"/>
  <c r="B54" i="5" l="1"/>
  <c r="C54" i="5" s="1"/>
  <c r="C55" i="5" l="1"/>
  <c r="C57" i="5" s="1"/>
  <c r="D54" i="5" s="1"/>
  <c r="E56" i="5"/>
  <c r="E54" i="5"/>
  <c r="E57" i="5" s="1"/>
  <c r="E55" i="5"/>
  <c r="C56" i="5"/>
  <c r="B60" i="5" l="1"/>
  <c r="E61" i="5" s="1"/>
  <c r="C62" i="5" l="1"/>
  <c r="E62" i="5"/>
  <c r="C60" i="5"/>
  <c r="E60" i="5"/>
  <c r="E63" i="5" s="1"/>
  <c r="C61" i="5"/>
  <c r="C63" i="5" l="1"/>
  <c r="D60" i="5" s="1"/>
  <c r="B66" i="5" s="1"/>
  <c r="E68" i="5" s="1"/>
  <c r="E67" i="5" l="1"/>
  <c r="C67" i="5"/>
  <c r="E66" i="5"/>
  <c r="C66" i="5"/>
  <c r="C68" i="5"/>
  <c r="C69" i="5" l="1"/>
  <c r="D66" i="5" s="1"/>
  <c r="B72" i="5" s="1"/>
  <c r="E72" i="5" s="1"/>
  <c r="E69" i="5"/>
  <c r="C74" i="5" l="1"/>
  <c r="C72" i="5"/>
  <c r="E74" i="5"/>
  <c r="C73" i="5"/>
  <c r="E73" i="5"/>
  <c r="E75" i="5" l="1"/>
  <c r="C75" i="5"/>
  <c r="D72" i="5" s="1"/>
  <c r="B78" i="5" l="1"/>
  <c r="E78" i="5" s="1"/>
  <c r="C79" i="5" l="1"/>
  <c r="C78" i="5"/>
  <c r="E79" i="5"/>
  <c r="E81" i="5" s="1"/>
  <c r="E80" i="5"/>
  <c r="C80" i="5"/>
  <c r="C81" i="5" l="1"/>
  <c r="D78" i="5" s="1"/>
  <c r="B84" i="5" s="1"/>
  <c r="C85" i="5" s="1"/>
  <c r="C84" i="5" l="1"/>
  <c r="R23" i="5"/>
  <c r="F30" i="5" s="1"/>
  <c r="R24" i="5"/>
  <c r="S24" i="5" s="1"/>
  <c r="M17" i="5" s="1"/>
  <c r="E86" i="5"/>
  <c r="E84" i="5"/>
  <c r="C86" i="5"/>
  <c r="E85" i="5"/>
  <c r="R25" i="5"/>
  <c r="I17" i="5"/>
  <c r="O17" i="5"/>
  <c r="J17" i="5"/>
  <c r="L31" i="5"/>
  <c r="I31" i="5"/>
  <c r="K17" i="5"/>
  <c r="J16" i="5" l="1"/>
  <c r="K16" i="5"/>
  <c r="E87" i="5"/>
  <c r="I16" i="5"/>
  <c r="I19" i="5" s="1"/>
  <c r="D8" i="5" s="1"/>
  <c r="B8" i="6" s="1"/>
  <c r="S23" i="5"/>
  <c r="I30" i="5" s="1"/>
  <c r="F31" i="5"/>
  <c r="N17" i="5"/>
  <c r="L17" i="5"/>
  <c r="C87" i="5"/>
  <c r="D84" i="5" s="1"/>
  <c r="S25" i="5"/>
  <c r="K18" i="5"/>
  <c r="K19" i="5" s="1"/>
  <c r="D9" i="5" s="1"/>
  <c r="B9" i="6" s="1"/>
  <c r="F32" i="5"/>
  <c r="J18" i="5"/>
  <c r="I18" i="5"/>
  <c r="R26" i="5"/>
  <c r="H2" i="5" s="1"/>
  <c r="E7" i="5" s="1"/>
  <c r="C7" i="6" s="1"/>
  <c r="L30" i="5"/>
  <c r="N16" i="5"/>
  <c r="B31" i="5" l="1"/>
  <c r="C31" i="5" s="1"/>
  <c r="C33" i="5" s="1"/>
  <c r="D36" i="5" s="1"/>
  <c r="E36" i="5" s="1"/>
  <c r="J19" i="5"/>
  <c r="E8" i="5" s="1"/>
  <c r="C8" i="6" s="1"/>
  <c r="F16" i="6" s="1"/>
  <c r="G16" i="6" s="1"/>
  <c r="P23" i="6" s="1"/>
  <c r="M16" i="5"/>
  <c r="B30" i="5"/>
  <c r="C30" i="5" s="1"/>
  <c r="O16" i="5"/>
  <c r="S26" i="5"/>
  <c r="D30" i="5" s="1"/>
  <c r="E30" i="5" s="1"/>
  <c r="L16" i="5"/>
  <c r="F33" i="5"/>
  <c r="G32" i="5" s="1"/>
  <c r="H32" i="5" s="1"/>
  <c r="I2" i="5"/>
  <c r="J2" i="5" s="1"/>
  <c r="K2" i="5" s="1"/>
  <c r="D31" i="5"/>
  <c r="E31" i="5" s="1"/>
  <c r="F18" i="6"/>
  <c r="G18" i="6" s="1"/>
  <c r="P25" i="6" s="1"/>
  <c r="Q25" i="6" s="1"/>
  <c r="F17" i="6"/>
  <c r="G17" i="6" s="1"/>
  <c r="G30" i="5"/>
  <c r="H30" i="5" s="1"/>
  <c r="B32" i="5"/>
  <c r="C32" i="5" s="1"/>
  <c r="L18" i="5"/>
  <c r="N18" i="5"/>
  <c r="N19" i="5" s="1"/>
  <c r="E9" i="5" s="1"/>
  <c r="C9" i="6" s="1"/>
  <c r="L32" i="5"/>
  <c r="L33" i="5" s="1"/>
  <c r="M30" i="5" s="1"/>
  <c r="N30" i="5" s="1"/>
  <c r="M18" i="5"/>
  <c r="M19" i="5" s="1"/>
  <c r="D10" i="5" s="1"/>
  <c r="B10" i="6" s="1"/>
  <c r="O18" i="5"/>
  <c r="O19" i="5" s="1"/>
  <c r="I32" i="5"/>
  <c r="D32" i="5"/>
  <c r="E32" i="5" s="1"/>
  <c r="H16" i="6"/>
  <c r="E11" i="5"/>
  <c r="C11" i="6" s="1"/>
  <c r="Q23" i="6"/>
  <c r="M31" i="5" l="1"/>
  <c r="N31" i="5" s="1"/>
  <c r="L19" i="5"/>
  <c r="E10" i="5" s="1"/>
  <c r="C10" i="6" s="1"/>
  <c r="H25" i="6" s="1"/>
  <c r="I25" i="6" s="1"/>
  <c r="J25" i="6" s="1"/>
  <c r="M25" i="6"/>
  <c r="M23" i="6"/>
  <c r="G31" i="5"/>
  <c r="H31" i="5" s="1"/>
  <c r="H33" i="5" s="1"/>
  <c r="D37" i="5" s="1"/>
  <c r="E37" i="5" s="1"/>
  <c r="H18" i="6"/>
  <c r="E33" i="5"/>
  <c r="D40" i="5" s="1"/>
  <c r="E40" i="5" s="1"/>
  <c r="H24" i="6"/>
  <c r="I24" i="6" s="1"/>
  <c r="J24" i="6" s="1"/>
  <c r="H17" i="6"/>
  <c r="P24" i="6"/>
  <c r="M24" i="6"/>
  <c r="I33" i="5"/>
  <c r="M32" i="5"/>
  <c r="N32" i="5" s="1"/>
  <c r="N33" i="5" s="1"/>
  <c r="D39" i="5" s="1"/>
  <c r="E39" i="5" s="1"/>
  <c r="H23" i="6" l="1"/>
  <c r="I23" i="6" s="1"/>
  <c r="J23" i="6" s="1"/>
  <c r="N23" i="6" s="1"/>
  <c r="O23" i="6" s="1"/>
  <c r="E48" i="6" s="1"/>
  <c r="N24" i="6"/>
  <c r="N25" i="6"/>
  <c r="O25" i="6" s="1"/>
  <c r="E50" i="6" s="1"/>
  <c r="J31" i="5"/>
  <c r="K31" i="5" s="1"/>
  <c r="J30" i="5"/>
  <c r="K30" i="5" s="1"/>
  <c r="O24" i="6"/>
  <c r="E49" i="6" s="1"/>
  <c r="J32" i="5"/>
  <c r="K32" i="5" s="1"/>
  <c r="Q24" i="6"/>
  <c r="Q26" i="6" s="1"/>
  <c r="P26" i="6"/>
  <c r="E51" i="6" l="1"/>
  <c r="C48" i="6"/>
  <c r="K33" i="5"/>
  <c r="D38" i="5" s="1"/>
  <c r="E38" i="5" s="1"/>
  <c r="C50" i="6"/>
  <c r="C49" i="6"/>
  <c r="C51" i="6" s="1"/>
  <c r="D48" i="6" s="1"/>
  <c r="B54" i="6" s="1"/>
  <c r="E54" i="6" s="1"/>
  <c r="C55" i="6" l="1"/>
  <c r="C54" i="6"/>
  <c r="C56" i="6"/>
  <c r="E56" i="6"/>
  <c r="E55" i="6"/>
  <c r="E57" i="6" s="1"/>
  <c r="C57" i="6" l="1"/>
  <c r="D54" i="6" s="1"/>
  <c r="B60" i="6" s="1"/>
  <c r="C62" i="6" s="1"/>
  <c r="C60" i="6"/>
  <c r="E60" i="6" l="1"/>
  <c r="E62" i="6"/>
  <c r="C61" i="6"/>
  <c r="C63" i="6" s="1"/>
  <c r="D60" i="6" s="1"/>
  <c r="E61" i="6"/>
  <c r="E63" i="6"/>
  <c r="B66" i="6" l="1"/>
  <c r="E68" i="6" l="1"/>
  <c r="C68" i="6"/>
  <c r="C67" i="6"/>
  <c r="C66" i="6"/>
  <c r="E67" i="6"/>
  <c r="E66" i="6"/>
  <c r="E69" i="6" l="1"/>
  <c r="C69" i="6"/>
  <c r="D66" i="6" s="1"/>
  <c r="B72" i="6" l="1"/>
  <c r="E73" i="6" s="1"/>
  <c r="E74" i="6" l="1"/>
  <c r="E72" i="6"/>
  <c r="C73" i="6"/>
  <c r="C74" i="6"/>
  <c r="C72" i="6"/>
  <c r="E75" i="6" l="1"/>
  <c r="C75" i="6"/>
  <c r="D72" i="6" s="1"/>
  <c r="B78" i="6" l="1"/>
  <c r="E78" i="6" s="1"/>
  <c r="C78" i="6" l="1"/>
  <c r="E80" i="6"/>
  <c r="C79" i="6"/>
  <c r="E79" i="6"/>
  <c r="E81" i="6" s="1"/>
  <c r="C80" i="6"/>
  <c r="C81" i="6" l="1"/>
  <c r="D78" i="6" s="1"/>
  <c r="B84" i="6" s="1"/>
  <c r="C84" i="6" s="1"/>
  <c r="C86" i="6"/>
  <c r="E86" i="6"/>
  <c r="E85" i="6" l="1"/>
  <c r="E87" i="6" s="1"/>
  <c r="E84" i="6"/>
  <c r="R25" i="6"/>
  <c r="S25" i="6" s="1"/>
  <c r="L18" i="6" s="1"/>
  <c r="R23" i="6"/>
  <c r="K16" i="6" s="1"/>
  <c r="C85" i="6"/>
  <c r="C87" i="6" s="1"/>
  <c r="D84" i="6" s="1"/>
  <c r="R24" i="6"/>
  <c r="K17" i="6" s="1"/>
  <c r="S23" i="6"/>
  <c r="N16" i="6" s="1"/>
  <c r="S24" i="6"/>
  <c r="I31" i="6" s="1"/>
  <c r="J18" i="6"/>
  <c r="F32" i="6"/>
  <c r="K18" i="6"/>
  <c r="K19" i="6" s="1"/>
  <c r="D9" i="6" s="1"/>
  <c r="B9" i="7" s="1"/>
  <c r="R26" i="6"/>
  <c r="H2" i="6" s="1"/>
  <c r="E7" i="6" s="1"/>
  <c r="C7" i="7" s="1"/>
  <c r="L32" i="6"/>
  <c r="I32" i="6"/>
  <c r="M16" i="6" l="1"/>
  <c r="I16" i="6"/>
  <c r="O18" i="6"/>
  <c r="I17" i="6"/>
  <c r="M18" i="6"/>
  <c r="F31" i="6"/>
  <c r="L16" i="6"/>
  <c r="J17" i="6"/>
  <c r="F30" i="6"/>
  <c r="N18" i="6"/>
  <c r="I18" i="6"/>
  <c r="J16" i="6"/>
  <c r="I30" i="6"/>
  <c r="I33" i="6" s="1"/>
  <c r="J31" i="6" s="1"/>
  <c r="K31" i="6" s="1"/>
  <c r="S26" i="6"/>
  <c r="I2" i="6" s="1"/>
  <c r="J2" i="6" s="1"/>
  <c r="K2" i="6" s="1"/>
  <c r="O16" i="6"/>
  <c r="O19" i="6" s="1"/>
  <c r="L30" i="6"/>
  <c r="L31" i="6"/>
  <c r="O17" i="6"/>
  <c r="N17" i="6"/>
  <c r="N19" i="6" s="1"/>
  <c r="E9" i="6" s="1"/>
  <c r="C9" i="7" s="1"/>
  <c r="M24" i="7" s="1"/>
  <c r="L17" i="6"/>
  <c r="B30" i="6"/>
  <c r="C30" i="6" s="1"/>
  <c r="M17" i="6"/>
  <c r="M19" i="6" s="1"/>
  <c r="D10" i="6" s="1"/>
  <c r="B10" i="7" s="1"/>
  <c r="B32" i="6"/>
  <c r="C32" i="6" s="1"/>
  <c r="I19" i="6"/>
  <c r="D8" i="6" s="1"/>
  <c r="B8" i="7" s="1"/>
  <c r="B31" i="6"/>
  <c r="C31" i="6" s="1"/>
  <c r="J19" i="6" l="1"/>
  <c r="E8" i="6" s="1"/>
  <c r="C8" i="7" s="1"/>
  <c r="L19" i="6"/>
  <c r="E10" i="6" s="1"/>
  <c r="C10" i="7" s="1"/>
  <c r="D32" i="6"/>
  <c r="E32" i="6" s="1"/>
  <c r="F33" i="6"/>
  <c r="G32" i="6" s="1"/>
  <c r="H32" i="6" s="1"/>
  <c r="D31" i="6"/>
  <c r="E31" i="6" s="1"/>
  <c r="E11" i="6"/>
  <c r="C11" i="7" s="1"/>
  <c r="L33" i="6"/>
  <c r="M32" i="6" s="1"/>
  <c r="N32" i="6" s="1"/>
  <c r="D30" i="6"/>
  <c r="E30" i="6" s="1"/>
  <c r="F17" i="7"/>
  <c r="G17" i="7" s="1"/>
  <c r="P24" i="7" s="1"/>
  <c r="Q24" i="7" s="1"/>
  <c r="C33" i="6"/>
  <c r="D36" i="6" s="1"/>
  <c r="E36" i="6" s="1"/>
  <c r="M23" i="7"/>
  <c r="G30" i="6"/>
  <c r="H30" i="6" s="1"/>
  <c r="F16" i="7"/>
  <c r="G16" i="7" s="1"/>
  <c r="H16" i="7" s="1"/>
  <c r="F18" i="7"/>
  <c r="G18" i="7" s="1"/>
  <c r="H18" i="7" s="1"/>
  <c r="M25" i="7"/>
  <c r="J30" i="6"/>
  <c r="K30" i="6" s="1"/>
  <c r="J32" i="6"/>
  <c r="K32" i="6" s="1"/>
  <c r="H23" i="7"/>
  <c r="I23" i="7" s="1"/>
  <c r="J23" i="7" s="1"/>
  <c r="N23" i="7" s="1"/>
  <c r="H24" i="7"/>
  <c r="I24" i="7" s="1"/>
  <c r="J24" i="7" s="1"/>
  <c r="N24" i="7" s="1"/>
  <c r="H25" i="7"/>
  <c r="I25" i="7" s="1"/>
  <c r="J25" i="7" s="1"/>
  <c r="E33" i="6" l="1"/>
  <c r="D40" i="6" s="1"/>
  <c r="E40" i="6" s="1"/>
  <c r="M30" i="6"/>
  <c r="N30" i="6" s="1"/>
  <c r="G31" i="6"/>
  <c r="H31" i="6" s="1"/>
  <c r="H17" i="7"/>
  <c r="H33" i="6"/>
  <c r="D37" i="6" s="1"/>
  <c r="E37" i="6" s="1"/>
  <c r="M31" i="6"/>
  <c r="N31" i="6" s="1"/>
  <c r="N33" i="6" s="1"/>
  <c r="D39" i="6" s="1"/>
  <c r="E39" i="6" s="1"/>
  <c r="P23" i="7"/>
  <c r="Q23" i="7" s="1"/>
  <c r="P25" i="7"/>
  <c r="Q25" i="7" s="1"/>
  <c r="N25" i="7"/>
  <c r="O25" i="7" s="1"/>
  <c r="K33" i="6"/>
  <c r="D38" i="6" s="1"/>
  <c r="E38" i="6" s="1"/>
  <c r="O24" i="7"/>
  <c r="E49" i="7" s="1"/>
  <c r="O23" i="7"/>
  <c r="P26" i="7" l="1"/>
  <c r="Q26" i="7"/>
  <c r="C49" i="7"/>
  <c r="E50" i="7"/>
  <c r="C50" i="7"/>
  <c r="C48" i="7"/>
  <c r="E48" i="7"/>
  <c r="E51" i="7" l="1"/>
  <c r="C51" i="7"/>
  <c r="D48" i="7" s="1"/>
  <c r="B54" i="7" l="1"/>
  <c r="C56" i="7" s="1"/>
  <c r="C54" i="7"/>
  <c r="E56" i="7" l="1"/>
  <c r="E54" i="7"/>
  <c r="E55" i="7"/>
  <c r="C55" i="7"/>
  <c r="C57" i="7" s="1"/>
  <c r="D54" i="7" s="1"/>
  <c r="E57" i="7"/>
  <c r="B60" i="7" l="1"/>
  <c r="C62" i="7" s="1"/>
  <c r="E61" i="7" l="1"/>
  <c r="C61" i="7"/>
  <c r="E60" i="7"/>
  <c r="C60" i="7"/>
  <c r="E62" i="7"/>
  <c r="C63" i="7" l="1"/>
  <c r="D60" i="7" s="1"/>
  <c r="E63" i="7"/>
  <c r="B66" i="7" l="1"/>
  <c r="C67" i="7" s="1"/>
  <c r="C66" i="7"/>
  <c r="E67" i="7" l="1"/>
  <c r="E68" i="7"/>
  <c r="E66" i="7"/>
  <c r="E69" i="7" s="1"/>
  <c r="C68" i="7"/>
  <c r="C69" i="7"/>
  <c r="D66" i="7" s="1"/>
  <c r="B72" i="7" l="1"/>
  <c r="C73" i="7" s="1"/>
  <c r="C74" i="7" l="1"/>
  <c r="E72" i="7"/>
  <c r="C72" i="7"/>
  <c r="E73" i="7"/>
  <c r="E74" i="7"/>
  <c r="C75" i="7" l="1"/>
  <c r="D72" i="7" s="1"/>
  <c r="E75" i="7"/>
  <c r="B78" i="7" l="1"/>
  <c r="E79" i="7" s="1"/>
  <c r="E80" i="7"/>
  <c r="C80" i="7"/>
  <c r="E78" i="7"/>
  <c r="C78" i="7"/>
  <c r="C79" i="7"/>
  <c r="E81" i="7" l="1"/>
  <c r="C81" i="7"/>
  <c r="D78" i="7" s="1"/>
  <c r="B84" i="7" l="1"/>
  <c r="C84" i="7" s="1"/>
  <c r="E84" i="7"/>
  <c r="R24" i="7"/>
  <c r="C86" i="7" l="1"/>
  <c r="R25" i="7"/>
  <c r="S25" i="7" s="1"/>
  <c r="L32" i="7" s="1"/>
  <c r="C85" i="7"/>
  <c r="E86" i="7"/>
  <c r="R23" i="7"/>
  <c r="S23" i="7" s="1"/>
  <c r="M16" i="7" s="1"/>
  <c r="E85" i="7"/>
  <c r="M18" i="7"/>
  <c r="N18" i="7"/>
  <c r="F32" i="7"/>
  <c r="K18" i="7"/>
  <c r="I32" i="7"/>
  <c r="I18" i="7"/>
  <c r="O18" i="7"/>
  <c r="J18" i="7"/>
  <c r="C87" i="7"/>
  <c r="D84" i="7" s="1"/>
  <c r="S24" i="7"/>
  <c r="J17" i="7"/>
  <c r="I17" i="7"/>
  <c r="K17" i="7"/>
  <c r="F31" i="7"/>
  <c r="R26" i="7"/>
  <c r="B32" i="7" s="1"/>
  <c r="C32" i="7" s="1"/>
  <c r="E87" i="7" l="1"/>
  <c r="L30" i="7"/>
  <c r="L18" i="7"/>
  <c r="I30" i="7"/>
  <c r="L16" i="7"/>
  <c r="F30" i="7"/>
  <c r="F33" i="7" s="1"/>
  <c r="G30" i="7" s="1"/>
  <c r="H30" i="7" s="1"/>
  <c r="O16" i="7"/>
  <c r="J16" i="7"/>
  <c r="J19" i="7" s="1"/>
  <c r="E8" i="7" s="1"/>
  <c r="C8" i="8" s="1"/>
  <c r="K16" i="7"/>
  <c r="K19" i="7" s="1"/>
  <c r="D9" i="7" s="1"/>
  <c r="B9" i="8" s="1"/>
  <c r="N16" i="7"/>
  <c r="I16" i="7"/>
  <c r="I19" i="7" s="1"/>
  <c r="D8" i="7" s="1"/>
  <c r="B8" i="8" s="1"/>
  <c r="B31" i="7"/>
  <c r="C31" i="7" s="1"/>
  <c r="B30" i="7"/>
  <c r="C30" i="7" s="1"/>
  <c r="C33" i="7" s="1"/>
  <c r="D36" i="7" s="1"/>
  <c r="E36" i="7" s="1"/>
  <c r="H2" i="7"/>
  <c r="E7" i="7" s="1"/>
  <c r="C7" i="8" s="1"/>
  <c r="O17" i="7"/>
  <c r="O19" i="7" s="1"/>
  <c r="I31" i="7"/>
  <c r="I33" i="7" s="1"/>
  <c r="S26" i="7"/>
  <c r="L31" i="7"/>
  <c r="L33" i="7" s="1"/>
  <c r="M31" i="7" s="1"/>
  <c r="N31" i="7" s="1"/>
  <c r="L17" i="7"/>
  <c r="N17" i="7"/>
  <c r="M17" i="7"/>
  <c r="M19" i="7" s="1"/>
  <c r="D10" i="7" s="1"/>
  <c r="B10" i="8" s="1"/>
  <c r="L19" i="7" l="1"/>
  <c r="E10" i="7" s="1"/>
  <c r="C10" i="8" s="1"/>
  <c r="H23" i="8" s="1"/>
  <c r="I23" i="8" s="1"/>
  <c r="J23" i="8" s="1"/>
  <c r="N19" i="7"/>
  <c r="E9" i="7" s="1"/>
  <c r="C9" i="8" s="1"/>
  <c r="M25" i="8" s="1"/>
  <c r="G32" i="7"/>
  <c r="H32" i="7" s="1"/>
  <c r="G31" i="7"/>
  <c r="H31" i="7" s="1"/>
  <c r="H33" i="7" s="1"/>
  <c r="D37" i="7" s="1"/>
  <c r="E37" i="7" s="1"/>
  <c r="F17" i="8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M32" i="7"/>
  <c r="N32" i="7" s="1"/>
  <c r="M23" i="8"/>
  <c r="H24" i="8"/>
  <c r="I24" i="8" s="1"/>
  <c r="J24" i="8" s="1"/>
  <c r="H25" i="8"/>
  <c r="I25" i="8" s="1"/>
  <c r="J25" i="8" s="1"/>
  <c r="N25" i="8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M24" i="8"/>
  <c r="N33" i="7" l="1"/>
  <c r="D39" i="7" s="1"/>
  <c r="E39" i="7" s="1"/>
  <c r="H18" i="8"/>
  <c r="P26" i="8"/>
  <c r="H16" i="8"/>
  <c r="H17" i="8"/>
  <c r="Q26" i="8"/>
  <c r="O25" i="8"/>
  <c r="C50" i="8" s="1"/>
  <c r="N23" i="8"/>
  <c r="O23" i="8" s="1"/>
  <c r="E48" i="8" s="1"/>
  <c r="E33" i="7"/>
  <c r="D40" i="7" s="1"/>
  <c r="E40" i="7" s="1"/>
  <c r="N24" i="8"/>
  <c r="K33" i="7"/>
  <c r="D38" i="7" s="1"/>
  <c r="E38" i="7" s="1"/>
  <c r="E11" i="7"/>
  <c r="C11" i="8" s="1"/>
  <c r="J2" i="7"/>
  <c r="K2" i="7" s="1"/>
  <c r="O24" i="8" l="1"/>
  <c r="E49" i="8" s="1"/>
  <c r="E50" i="8"/>
  <c r="E51" i="8" s="1"/>
  <c r="C48" i="8"/>
  <c r="C49" i="8" l="1"/>
  <c r="C51" i="8" s="1"/>
  <c r="D48" i="8" s="1"/>
  <c r="B54" i="8" s="1"/>
  <c r="E55" i="8" l="1"/>
  <c r="C55" i="8"/>
  <c r="E54" i="8"/>
  <c r="E56" i="8"/>
  <c r="C56" i="8"/>
  <c r="C54" i="8"/>
  <c r="E57" i="8" l="1"/>
  <c r="C57" i="8"/>
  <c r="D54" i="8" s="1"/>
  <c r="B60" i="8" l="1"/>
  <c r="E62" i="8" s="1"/>
  <c r="C62" i="8"/>
  <c r="E60" i="8" l="1"/>
  <c r="E61" i="8"/>
  <c r="C61" i="8"/>
  <c r="C60" i="8"/>
  <c r="C63" i="8" s="1"/>
  <c r="D60" i="8" s="1"/>
  <c r="E63" i="8" l="1"/>
  <c r="B66" i="8" s="1"/>
  <c r="E66" i="8" l="1"/>
  <c r="C68" i="8"/>
  <c r="E67" i="8"/>
  <c r="E68" i="8"/>
  <c r="E69" i="8" s="1"/>
  <c r="C67" i="8"/>
  <c r="C66" i="8"/>
  <c r="C69" i="8" s="1"/>
  <c r="D66" i="8" s="1"/>
  <c r="B72" i="8" s="1"/>
  <c r="E74" i="8" s="1"/>
  <c r="C74" i="8" l="1"/>
  <c r="C72" i="8"/>
  <c r="E72" i="8"/>
  <c r="C73" i="8"/>
  <c r="E73" i="8"/>
  <c r="E75" i="8" s="1"/>
  <c r="C75" i="8"/>
  <c r="D72" i="8" s="1"/>
  <c r="B78" i="8" l="1"/>
  <c r="E80" i="8"/>
  <c r="E79" i="8"/>
  <c r="E78" i="8"/>
  <c r="C80" i="8"/>
  <c r="C78" i="8"/>
  <c r="C79" i="8"/>
  <c r="C81" i="8" l="1"/>
  <c r="D78" i="8" s="1"/>
  <c r="E81" i="8"/>
  <c r="B84" i="8" l="1"/>
  <c r="C84" i="8" s="1"/>
  <c r="R25" i="8"/>
  <c r="S25" i="8" s="1"/>
  <c r="L32" i="8" s="1"/>
  <c r="E85" i="8"/>
  <c r="R23" i="8" l="1"/>
  <c r="K16" i="8" s="1"/>
  <c r="R24" i="8"/>
  <c r="C85" i="8"/>
  <c r="E84" i="8"/>
  <c r="C86" i="8"/>
  <c r="E86" i="8"/>
  <c r="E87" i="8" s="1"/>
  <c r="J17" i="8"/>
  <c r="I17" i="8"/>
  <c r="L18" i="8"/>
  <c r="F32" i="8"/>
  <c r="O18" i="8"/>
  <c r="M18" i="8"/>
  <c r="I18" i="8"/>
  <c r="F31" i="8"/>
  <c r="I32" i="8"/>
  <c r="J16" i="8"/>
  <c r="N18" i="8"/>
  <c r="J18" i="8"/>
  <c r="K18" i="8"/>
  <c r="F30" i="8" l="1"/>
  <c r="F33" i="8" s="1"/>
  <c r="G30" i="8" s="1"/>
  <c r="H30" i="8" s="1"/>
  <c r="R26" i="8"/>
  <c r="H2" i="8" s="1"/>
  <c r="I16" i="8"/>
  <c r="I19" i="8" s="1"/>
  <c r="D8" i="8" s="1"/>
  <c r="B8" i="9" s="1"/>
  <c r="S23" i="8"/>
  <c r="L30" i="8" s="1"/>
  <c r="C87" i="8"/>
  <c r="D84" i="8" s="1"/>
  <c r="S24" i="8"/>
  <c r="K17" i="8"/>
  <c r="K19" i="8" s="1"/>
  <c r="D9" i="8" s="1"/>
  <c r="B9" i="9" s="1"/>
  <c r="O16" i="8"/>
  <c r="B32" i="8"/>
  <c r="C32" i="8" s="1"/>
  <c r="B31" i="8"/>
  <c r="C31" i="8" s="1"/>
  <c r="L16" i="8"/>
  <c r="S26" i="8"/>
  <c r="D30" i="8" s="1"/>
  <c r="E30" i="8" s="1"/>
  <c r="J19" i="8"/>
  <c r="E8" i="8" s="1"/>
  <c r="C8" i="9" s="1"/>
  <c r="E7" i="8"/>
  <c r="C7" i="9" s="1"/>
  <c r="N16" i="8" l="1"/>
  <c r="M16" i="8"/>
  <c r="I30" i="8"/>
  <c r="N17" i="8"/>
  <c r="N19" i="8" s="1"/>
  <c r="E9" i="8" s="1"/>
  <c r="C9" i="9" s="1"/>
  <c r="M17" i="8"/>
  <c r="M19" i="8" s="1"/>
  <c r="D10" i="8" s="1"/>
  <c r="B10" i="9" s="1"/>
  <c r="I31" i="8"/>
  <c r="I33" i="8" s="1"/>
  <c r="J30" i="8" s="1"/>
  <c r="K30" i="8" s="1"/>
  <c r="O17" i="8"/>
  <c r="O19" i="8" s="1"/>
  <c r="L17" i="8"/>
  <c r="L19" i="8" s="1"/>
  <c r="E10" i="8" s="1"/>
  <c r="C10" i="9" s="1"/>
  <c r="L31" i="8"/>
  <c r="B30" i="8"/>
  <c r="C30" i="8" s="1"/>
  <c r="G32" i="8"/>
  <c r="H32" i="8" s="1"/>
  <c r="H33" i="8" s="1"/>
  <c r="D37" i="8" s="1"/>
  <c r="E37" i="8" s="1"/>
  <c r="C33" i="8"/>
  <c r="D36" i="8" s="1"/>
  <c r="E36" i="8" s="1"/>
  <c r="F18" i="9"/>
  <c r="G18" i="9" s="1"/>
  <c r="P25" i="9" s="1"/>
  <c r="Q25" i="9" s="1"/>
  <c r="G31" i="8"/>
  <c r="H31" i="8" s="1"/>
  <c r="F16" i="9"/>
  <c r="G16" i="9" s="1"/>
  <c r="H16" i="9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H25" i="9" l="1"/>
  <c r="I25" i="9" s="1"/>
  <c r="J25" i="9" s="1"/>
  <c r="H24" i="9"/>
  <c r="I24" i="9" s="1"/>
  <c r="J24" i="9" s="1"/>
  <c r="H23" i="9"/>
  <c r="I23" i="9" s="1"/>
  <c r="J23" i="9" s="1"/>
  <c r="M23" i="9"/>
  <c r="N23" i="9" s="1"/>
  <c r="O23" i="9" s="1"/>
  <c r="M25" i="9"/>
  <c r="N25" i="9" s="1"/>
  <c r="M24" i="9"/>
  <c r="N24" i="9" s="1"/>
  <c r="J31" i="8"/>
  <c r="K31" i="8" s="1"/>
  <c r="J32" i="8"/>
  <c r="K32" i="8" s="1"/>
  <c r="K33" i="8" s="1"/>
  <c r="D38" i="8" s="1"/>
  <c r="E38" i="8" s="1"/>
  <c r="L33" i="8"/>
  <c r="M31" i="8" s="1"/>
  <c r="N31" i="8" s="1"/>
  <c r="H18" i="9"/>
  <c r="O25" i="9" s="1"/>
  <c r="H17" i="9"/>
  <c r="J2" i="8"/>
  <c r="K2" i="8" s="1"/>
  <c r="P23" i="9"/>
  <c r="Q23" i="9" s="1"/>
  <c r="Q26" i="9" s="1"/>
  <c r="E33" i="8"/>
  <c r="D40" i="8" s="1"/>
  <c r="E40" i="8" s="1"/>
  <c r="O24" i="9" l="1"/>
  <c r="C49" i="9" s="1"/>
  <c r="M30" i="8"/>
  <c r="N30" i="8" s="1"/>
  <c r="M32" i="8"/>
  <c r="N32" i="8" s="1"/>
  <c r="P26" i="9"/>
  <c r="E49" i="9"/>
  <c r="E50" i="9"/>
  <c r="C50" i="9"/>
  <c r="C48" i="9"/>
  <c r="E48" i="9"/>
  <c r="N33" i="8" l="1"/>
  <c r="D39" i="8" s="1"/>
  <c r="E39" i="8" s="1"/>
  <c r="C51" i="9"/>
  <c r="D48" i="9" s="1"/>
  <c r="E51" i="9"/>
  <c r="B54" i="9" l="1"/>
  <c r="E55" i="9" s="1"/>
  <c r="C54" i="9" l="1"/>
  <c r="E56" i="9"/>
  <c r="C55" i="9"/>
  <c r="C56" i="9"/>
  <c r="E54" i="9"/>
  <c r="E57" i="9" l="1"/>
  <c r="C57" i="9"/>
  <c r="D54" i="9" s="1"/>
  <c r="B60" i="9" l="1"/>
  <c r="C60" i="9" s="1"/>
  <c r="E60" i="9"/>
  <c r="C62" i="9"/>
  <c r="C61" i="9"/>
  <c r="C63" i="9" s="1"/>
  <c r="D60" i="9" s="1"/>
  <c r="E61" i="9"/>
  <c r="E62" i="9"/>
  <c r="E63" i="9" l="1"/>
  <c r="B66" i="9" s="1"/>
  <c r="E66" i="9" l="1"/>
  <c r="C68" i="9"/>
  <c r="E68" i="9"/>
  <c r="E67" i="9"/>
  <c r="C66" i="9"/>
  <c r="C67" i="9"/>
  <c r="C69" i="9" l="1"/>
  <c r="D66" i="9" s="1"/>
  <c r="E69" i="9"/>
  <c r="B72" i="9" l="1"/>
  <c r="E72" i="9"/>
  <c r="E73" i="9"/>
  <c r="E74" i="9"/>
  <c r="C73" i="9"/>
  <c r="C74" i="9"/>
  <c r="C72" i="9"/>
  <c r="E75" i="9" l="1"/>
  <c r="C75" i="9"/>
  <c r="D72" i="9" s="1"/>
  <c r="B78" i="9" l="1"/>
  <c r="E79" i="9"/>
  <c r="C78" i="9" l="1"/>
  <c r="C79" i="9"/>
  <c r="C80" i="9"/>
  <c r="E78" i="9"/>
  <c r="E80" i="9"/>
  <c r="E81" i="9" l="1"/>
  <c r="C81" i="9"/>
  <c r="D78" i="9" s="1"/>
  <c r="B84" i="9" s="1"/>
  <c r="E84" i="9" s="1"/>
  <c r="C86" i="9" l="1"/>
  <c r="C84" i="9"/>
  <c r="R24" i="9"/>
  <c r="R25" i="9"/>
  <c r="E85" i="9"/>
  <c r="E87" i="9" s="1"/>
  <c r="R23" i="9"/>
  <c r="J16" i="9" s="1"/>
  <c r="E86" i="9"/>
  <c r="C85" i="9"/>
  <c r="C87" i="9" l="1"/>
  <c r="D84" i="9" s="1"/>
  <c r="K16" i="9"/>
  <c r="S24" i="9"/>
  <c r="K17" i="9"/>
  <c r="K19" i="9" s="1"/>
  <c r="D9" i="9" s="1"/>
  <c r="B9" i="10" s="1"/>
  <c r="I17" i="9"/>
  <c r="J17" i="9"/>
  <c r="J19" i="9" s="1"/>
  <c r="E8" i="9" s="1"/>
  <c r="C8" i="10" s="1"/>
  <c r="F31" i="9"/>
  <c r="J18" i="9"/>
  <c r="K18" i="9"/>
  <c r="I18" i="9"/>
  <c r="F32" i="9"/>
  <c r="S23" i="9"/>
  <c r="F30" i="9"/>
  <c r="R26" i="9"/>
  <c r="B31" i="9" s="1"/>
  <c r="C31" i="9" s="1"/>
  <c r="I16" i="9"/>
  <c r="S25" i="9"/>
  <c r="N18" i="9" l="1"/>
  <c r="O18" i="9"/>
  <c r="M18" i="9"/>
  <c r="L18" i="9"/>
  <c r="L32" i="9"/>
  <c r="I32" i="9"/>
  <c r="L30" i="9"/>
  <c r="M16" i="9"/>
  <c r="N16" i="9"/>
  <c r="O16" i="9"/>
  <c r="I30" i="9"/>
  <c r="S26" i="9"/>
  <c r="D31" i="9" s="1"/>
  <c r="E31" i="9" s="1"/>
  <c r="L16" i="9"/>
  <c r="I19" i="9"/>
  <c r="D8" i="9" s="1"/>
  <c r="B8" i="10" s="1"/>
  <c r="F18" i="10" s="1"/>
  <c r="G18" i="10" s="1"/>
  <c r="B30" i="9"/>
  <c r="C30" i="9" s="1"/>
  <c r="C33" i="9" s="1"/>
  <c r="D36" i="9" s="1"/>
  <c r="E36" i="9" s="1"/>
  <c r="H2" i="9"/>
  <c r="B32" i="9"/>
  <c r="C32" i="9" s="1"/>
  <c r="N17" i="9"/>
  <c r="O17" i="9"/>
  <c r="L17" i="9"/>
  <c r="I31" i="9"/>
  <c r="M17" i="9"/>
  <c r="L31" i="9"/>
  <c r="F33" i="9"/>
  <c r="N19" i="9" l="1"/>
  <c r="E9" i="9" s="1"/>
  <c r="C9" i="10" s="1"/>
  <c r="M23" i="10" s="1"/>
  <c r="F16" i="10"/>
  <c r="G16" i="10" s="1"/>
  <c r="P23" i="10" s="1"/>
  <c r="Q23" i="10" s="1"/>
  <c r="E7" i="9"/>
  <c r="C7" i="10" s="1"/>
  <c r="H16" i="10"/>
  <c r="D30" i="9"/>
  <c r="E30" i="9" s="1"/>
  <c r="I2" i="9"/>
  <c r="E11" i="9" s="1"/>
  <c r="C11" i="10" s="1"/>
  <c r="D32" i="9"/>
  <c r="E32" i="9" s="1"/>
  <c r="P25" i="10"/>
  <c r="Q25" i="10" s="1"/>
  <c r="H18" i="10"/>
  <c r="I33" i="9"/>
  <c r="J30" i="9" s="1"/>
  <c r="K30" i="9" s="1"/>
  <c r="L33" i="9"/>
  <c r="M32" i="9" s="1"/>
  <c r="N32" i="9" s="1"/>
  <c r="M30" i="9"/>
  <c r="N30" i="9" s="1"/>
  <c r="L19" i="9"/>
  <c r="E10" i="9" s="1"/>
  <c r="C10" i="10" s="1"/>
  <c r="M25" i="10"/>
  <c r="G32" i="9"/>
  <c r="H32" i="9" s="1"/>
  <c r="G30" i="9"/>
  <c r="H30" i="9" s="1"/>
  <c r="G31" i="9"/>
  <c r="H31" i="9" s="1"/>
  <c r="M24" i="10"/>
  <c r="O19" i="9"/>
  <c r="J32" i="9"/>
  <c r="K32" i="9" s="1"/>
  <c r="M19" i="9"/>
  <c r="D10" i="9" s="1"/>
  <c r="B10" i="10" s="1"/>
  <c r="F17" i="10"/>
  <c r="G17" i="10" s="1"/>
  <c r="J31" i="9" l="1"/>
  <c r="K31" i="9" s="1"/>
  <c r="H24" i="10"/>
  <c r="I24" i="10" s="1"/>
  <c r="J24" i="10" s="1"/>
  <c r="N24" i="10" s="1"/>
  <c r="O24" i="10" s="1"/>
  <c r="H23" i="10"/>
  <c r="I23" i="10" s="1"/>
  <c r="J23" i="10" s="1"/>
  <c r="N23" i="10" s="1"/>
  <c r="H25" i="10"/>
  <c r="I25" i="10" s="1"/>
  <c r="J25" i="10" s="1"/>
  <c r="N25" i="10" s="1"/>
  <c r="O25" i="10" s="1"/>
  <c r="K33" i="9"/>
  <c r="D38" i="9" s="1"/>
  <c r="E38" i="9" s="1"/>
  <c r="O23" i="10"/>
  <c r="J2" i="9"/>
  <c r="K2" i="9" s="1"/>
  <c r="H33" i="9"/>
  <c r="D37" i="9" s="1"/>
  <c r="E37" i="9" s="1"/>
  <c r="E33" i="9"/>
  <c r="D40" i="9" s="1"/>
  <c r="E40" i="9" s="1"/>
  <c r="H17" i="10"/>
  <c r="P24" i="10"/>
  <c r="M31" i="9"/>
  <c r="N31" i="9" s="1"/>
  <c r="N33" i="9" s="1"/>
  <c r="D39" i="9" s="1"/>
  <c r="E39" i="9" s="1"/>
  <c r="E50" i="10" l="1"/>
  <c r="C50" i="10"/>
  <c r="E49" i="10"/>
  <c r="C49" i="10"/>
  <c r="E48" i="10"/>
  <c r="E51" i="10" s="1"/>
  <c r="C48" i="10"/>
  <c r="Q24" i="10"/>
  <c r="Q26" i="10" s="1"/>
  <c r="P26" i="10"/>
  <c r="C51" i="10" l="1"/>
  <c r="D48" i="10" s="1"/>
  <c r="B54" i="10" s="1"/>
  <c r="E56" i="10" l="1"/>
  <c r="C54" i="10"/>
  <c r="E55" i="10"/>
  <c r="E54" i="10"/>
  <c r="C56" i="10"/>
  <c r="C55" i="10"/>
  <c r="E57" i="10" l="1"/>
  <c r="C57" i="10"/>
  <c r="D54" i="10" s="1"/>
  <c r="B60" i="10" l="1"/>
  <c r="C61" i="10" l="1"/>
  <c r="C62" i="10"/>
  <c r="E62" i="10"/>
  <c r="C60" i="10"/>
  <c r="E60" i="10"/>
  <c r="E63" i="10" s="1"/>
  <c r="E61" i="10"/>
  <c r="C63" i="10" l="1"/>
  <c r="D60" i="10" s="1"/>
  <c r="B66" i="10" s="1"/>
  <c r="E66" i="10" s="1"/>
  <c r="C68" i="10" l="1"/>
  <c r="E68" i="10"/>
  <c r="C66" i="10"/>
  <c r="C67" i="10"/>
  <c r="E67" i="10"/>
  <c r="E69" i="10" s="1"/>
  <c r="C69" i="10"/>
  <c r="D66" i="10" s="1"/>
  <c r="B72" i="10" l="1"/>
  <c r="C74" i="10" s="1"/>
  <c r="C72" i="10"/>
  <c r="E74" i="10"/>
  <c r="E72" i="10"/>
  <c r="E73" i="10"/>
  <c r="C73" i="10"/>
  <c r="C75" i="10" l="1"/>
  <c r="D72" i="10" s="1"/>
  <c r="B78" i="10" s="1"/>
  <c r="E75" i="10"/>
  <c r="C79" i="10" l="1"/>
  <c r="E78" i="10"/>
  <c r="E80" i="10"/>
  <c r="E79" i="10"/>
  <c r="C80" i="10"/>
  <c r="C78" i="10"/>
  <c r="C81" i="10"/>
  <c r="D78" i="10" s="1"/>
  <c r="E81" i="10"/>
  <c r="B84" i="10" l="1"/>
  <c r="R25" i="10" s="1"/>
  <c r="R24" i="10"/>
  <c r="I17" i="10" s="1"/>
  <c r="C114" i="10" s="1"/>
  <c r="E84" i="10"/>
  <c r="S25" i="10" l="1"/>
  <c r="N18" i="10" s="1"/>
  <c r="D107" i="10" s="1"/>
  <c r="J18" i="10"/>
  <c r="D106" i="10" s="1"/>
  <c r="D105" i="10"/>
  <c r="F32" i="10"/>
  <c r="E86" i="10"/>
  <c r="C85" i="10"/>
  <c r="C84" i="10"/>
  <c r="E85" i="10"/>
  <c r="R23" i="10"/>
  <c r="K17" i="10"/>
  <c r="C115" i="10" s="1"/>
  <c r="S24" i="10"/>
  <c r="L31" i="10" s="1"/>
  <c r="C86" i="10"/>
  <c r="S23" i="10"/>
  <c r="M16" i="10" s="1"/>
  <c r="K18" i="10"/>
  <c r="D115" i="10" s="1"/>
  <c r="F31" i="10"/>
  <c r="I18" i="10"/>
  <c r="D114" i="10" s="1"/>
  <c r="C105" i="10"/>
  <c r="J17" i="10"/>
  <c r="C106" i="10" s="1"/>
  <c r="L17" i="10"/>
  <c r="D109" i="10"/>
  <c r="L18" i="10"/>
  <c r="L32" i="10"/>
  <c r="O18" i="10"/>
  <c r="I32" i="10"/>
  <c r="L16" i="10"/>
  <c r="N16" i="10" l="1"/>
  <c r="B109" i="10"/>
  <c r="I30" i="10"/>
  <c r="L30" i="10"/>
  <c r="O16" i="10"/>
  <c r="O17" i="10"/>
  <c r="M18" i="10"/>
  <c r="D116" i="10" s="1"/>
  <c r="N17" i="10"/>
  <c r="C107" i="10" s="1"/>
  <c r="E87" i="10"/>
  <c r="M17" i="10"/>
  <c r="C116" i="10" s="1"/>
  <c r="C87" i="10"/>
  <c r="D84" i="10" s="1"/>
  <c r="S26" i="10"/>
  <c r="I2" i="10" s="1"/>
  <c r="E11" i="10" s="1"/>
  <c r="I31" i="10"/>
  <c r="I33" i="10" s="1"/>
  <c r="J31" i="10" s="1"/>
  <c r="C109" i="10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O19" i="10"/>
  <c r="D108" i="10"/>
  <c r="P18" i="10"/>
  <c r="D117" i="10" s="1"/>
  <c r="B108" i="10"/>
  <c r="L19" i="10"/>
  <c r="E10" i="10" s="1"/>
  <c r="P16" i="10"/>
  <c r="B107" i="10"/>
  <c r="L33" i="10"/>
  <c r="M32" i="10" s="1"/>
  <c r="C108" i="10"/>
  <c r="P17" i="10"/>
  <c r="C117" i="10" s="1"/>
  <c r="B116" i="10"/>
  <c r="M19" i="10"/>
  <c r="D10" i="10" s="1"/>
  <c r="D32" i="10" l="1"/>
  <c r="E32" i="10" s="1"/>
  <c r="N19" i="10"/>
  <c r="E9" i="10" s="1"/>
  <c r="K19" i="10"/>
  <c r="D9" i="10" s="1"/>
  <c r="D31" i="10"/>
  <c r="C101" i="10" s="1"/>
  <c r="D30" i="10"/>
  <c r="B101" i="10" s="1"/>
  <c r="B98" i="10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1" i="10"/>
  <c r="D101" i="10"/>
  <c r="M31" i="10"/>
  <c r="C100" i="10" s="1"/>
  <c r="J32" i="10"/>
  <c r="D99" i="10" s="1"/>
  <c r="M30" i="10"/>
  <c r="B100" i="10" s="1"/>
  <c r="K31" i="10"/>
  <c r="C99" i="10"/>
  <c r="N32" i="10"/>
  <c r="D100" i="10"/>
  <c r="B117" i="10"/>
  <c r="P19" i="10"/>
  <c r="D11" i="10" s="1"/>
  <c r="J30" i="10"/>
  <c r="E101" i="10" l="1"/>
  <c r="E30" i="10"/>
  <c r="E33" i="10" s="1"/>
  <c r="D40" i="10" s="1"/>
  <c r="E40" i="10" s="1"/>
  <c r="C31" i="10"/>
  <c r="C97" i="10"/>
  <c r="C30" i="10"/>
  <c r="B97" i="10"/>
  <c r="D98" i="10"/>
  <c r="E7" i="10"/>
  <c r="J2" i="10"/>
  <c r="K2" i="10" s="1"/>
  <c r="D97" i="10"/>
  <c r="C32" i="10"/>
  <c r="C98" i="10"/>
  <c r="H31" i="10"/>
  <c r="H33" i="10" s="1"/>
  <c r="D37" i="10" s="1"/>
  <c r="E37" i="10" s="1"/>
  <c r="N31" i="10"/>
  <c r="N30" i="10"/>
  <c r="K32" i="10"/>
  <c r="E100" i="10"/>
  <c r="B99" i="10"/>
  <c r="E99" i="10" s="1"/>
  <c r="K30" i="10"/>
  <c r="E98" i="10" l="1"/>
  <c r="K33" i="10"/>
  <c r="D38" i="10" s="1"/>
  <c r="E38" i="10" s="1"/>
  <c r="E97" i="10"/>
  <c r="C33" i="10"/>
  <c r="D36" i="10" s="1"/>
  <c r="E36" i="10" s="1"/>
  <c r="N33" i="10"/>
  <c r="D39" i="10" s="1"/>
  <c r="E39" i="10" s="1"/>
</calcChain>
</file>

<file path=xl/sharedStrings.xml><?xml version="1.0" encoding="utf-8"?>
<sst xmlns="http://schemas.openxmlformats.org/spreadsheetml/2006/main" count="1183" uniqueCount="134">
  <si>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</si>
  <si>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</si>
  <si>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</si>
  <si>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</si>
  <si>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</si>
  <si>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</si>
  <si>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</si>
  <si>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</si>
  <si>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</si>
  <si>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</si>
  <si>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</si>
  <si>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</si>
  <si>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</si>
  <si>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</si>
  <si>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</si>
  <si>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</si>
  <si>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</si>
  <si>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</si>
  <si>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</si>
  <si>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</si>
  <si>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</si>
  <si>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</si>
  <si>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</si>
  <si>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</si>
  <si>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</si>
  <si>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</si>
  <si>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</si>
  <si>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</si>
  <si>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</si>
  <si>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</si>
  <si>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</si>
  <si>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</si>
  <si>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</si>
  <si>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</si>
  <si>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</si>
  <si>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</si>
  <si>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</si>
  <si>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</si>
  <si>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</si>
  <si>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</si>
  <si>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</si>
  <si>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</si>
  <si>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</si>
  <si>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</si>
  <si>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</si>
  <si>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</si>
  <si>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</si>
  <si>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</si>
  <si>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</si>
  <si>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</si>
  <si>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</si>
  <si>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</si>
  <si>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</si>
  <si>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</si>
  <si>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</si>
  <si>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</si>
  <si>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</si>
  <si>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</si>
  <si>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</si>
  <si>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</si>
  <si>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</si>
  <si>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</si>
  <si>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</si>
  <si>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</si>
  <si>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</si>
  <si>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</si>
  <si>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</si>
  <si>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</si>
  <si>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</si>
  <si>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</si>
  <si>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</si>
  <si>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</si>
  <si>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</si>
  <si>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</si>
  <si>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</si>
  <si>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</si>
  <si>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</si>
  <si>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</si>
  <si>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</si>
  <si>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</si>
  <si>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</si>
  <si>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</si>
  <si>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</si>
  <si>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</si>
  <si>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</si>
  <si>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</si>
  <si>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</si>
  <si>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</si>
  <si>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</si>
  <si>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</si>
  <si>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</si>
  <si>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</si>
  <si>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</si>
  <si>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</si>
  <si>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</si>
  <si>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</si>
  <si>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</si>
  <si>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</si>
  <si>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</si>
  <si>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</si>
  <si>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</si>
  <si>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</si>
  <si>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</si>
  <si>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</si>
  <si>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</si>
  <si>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</si>
  <si>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</si>
  <si>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</si>
  <si>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</si>
  <si>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Pi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</si>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</sst>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0"/>
    <numFmt numFmtId="166" formatCode="0.000000000"/>
    <numFmt numFmtId="167" formatCode="0.00000000000"/>
    <numFmt numFmtId="168" formatCode="0.00000"/>
    <numFmt numFmtId="169" formatCode="0.0000"/>
    <numFmt numFmtId="172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quotePrefix="1"/>
    <xf numFmtId="17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792"/>
        <c:axId val="41258368"/>
      </c:scatterChart>
      <c:valAx>
        <c:axId val="4125779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8368"/>
        <c:crosses val="autoZero"/>
        <c:crossBetween val="midCat"/>
      </c:valAx>
      <c:valAx>
        <c:axId val="41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712"/>
        <c:axId val="145716288"/>
      </c:scatterChart>
      <c:valAx>
        <c:axId val="1457157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6288"/>
        <c:crosses val="autoZero"/>
        <c:crossBetween val="midCat"/>
      </c:valAx>
      <c:valAx>
        <c:axId val="14571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6496"/>
        <c:axId val="148587072"/>
      </c:scatterChart>
      <c:valAx>
        <c:axId val="1485864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7072"/>
        <c:crosses val="autoZero"/>
        <c:crossBetween val="midCat"/>
        <c:majorUnit val="1"/>
      </c:valAx>
      <c:valAx>
        <c:axId val="14858707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86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8800"/>
        <c:axId val="148589376"/>
      </c:scatterChart>
      <c:valAx>
        <c:axId val="1485888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589376"/>
        <c:crosses val="autoZero"/>
        <c:crossBetween val="midCat"/>
      </c:valAx>
      <c:valAx>
        <c:axId val="14858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58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1680"/>
        <c:axId val="148592256"/>
      </c:scatterChart>
      <c:valAx>
        <c:axId val="14859168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2256"/>
        <c:crosses val="autoZero"/>
        <c:crossBetween val="midCat"/>
        <c:majorUnit val="1"/>
      </c:valAx>
      <c:valAx>
        <c:axId val="148592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85916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7952"/>
        <c:axId val="149758528"/>
      </c:scatterChart>
      <c:valAx>
        <c:axId val="1497579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58528"/>
        <c:crosses val="autoZero"/>
        <c:crossBetween val="midCat"/>
        <c:majorUnit val="1"/>
      </c:valAx>
      <c:valAx>
        <c:axId val="14975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57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0832"/>
        <c:axId val="149761408"/>
      </c:scatterChart>
      <c:valAx>
        <c:axId val="1497608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1408"/>
        <c:crosses val="autoZero"/>
        <c:crossBetween val="midCat"/>
        <c:majorUnit val="1"/>
      </c:valAx>
      <c:valAx>
        <c:axId val="14976140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760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0672"/>
        <c:axId val="41261248"/>
      </c:scatterChart>
      <c:valAx>
        <c:axId val="4126067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1248"/>
        <c:crosses val="autoZero"/>
        <c:crossBetween val="midCat"/>
      </c:valAx>
      <c:valAx>
        <c:axId val="41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0896"/>
        <c:axId val="42681472"/>
      </c:scatterChart>
      <c:valAx>
        <c:axId val="42680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1472"/>
        <c:crosses val="autoZero"/>
        <c:crossBetween val="midCat"/>
      </c:valAx>
      <c:valAx>
        <c:axId val="4268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776"/>
        <c:axId val="42684352"/>
      </c:scatterChart>
      <c:valAx>
        <c:axId val="42683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4352"/>
        <c:crosses val="autoZero"/>
        <c:crossBetween val="midCat"/>
      </c:valAx>
      <c:valAx>
        <c:axId val="42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6656"/>
        <c:axId val="42687232"/>
      </c:scatterChart>
      <c:valAx>
        <c:axId val="42686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687232"/>
        <c:crosses val="autoZero"/>
        <c:crossBetween val="midCat"/>
      </c:valAx>
      <c:valAx>
        <c:axId val="4268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8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0416"/>
        <c:axId val="41100992"/>
      </c:scatterChart>
      <c:valAx>
        <c:axId val="41100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0992"/>
        <c:crosses val="autoZero"/>
        <c:crossBetween val="midCat"/>
      </c:valAx>
      <c:valAx>
        <c:axId val="4110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3296"/>
        <c:axId val="41103872"/>
      </c:scatterChart>
      <c:valAx>
        <c:axId val="41103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3872"/>
        <c:crosses val="autoZero"/>
        <c:crossBetween val="midCat"/>
      </c:valAx>
      <c:valAx>
        <c:axId val="4110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176"/>
        <c:axId val="41106752"/>
      </c:scatterChart>
      <c:valAx>
        <c:axId val="411061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106752"/>
        <c:crosses val="autoZero"/>
        <c:crossBetween val="midCat"/>
      </c:valAx>
      <c:valAx>
        <c:axId val="4110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832"/>
        <c:axId val="145713408"/>
      </c:scatterChart>
      <c:valAx>
        <c:axId val="1457128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713408"/>
        <c:crosses val="autoZero"/>
        <c:crossBetween val="midCat"/>
      </c:valAx>
      <c:valAx>
        <c:axId val="14571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71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2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2">
        <v>-5059.18</v>
      </c>
      <c r="H4" s="33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2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2">
        <v>-8.0893499999999996</v>
      </c>
      <c r="H6" s="33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2">
        <v>9.2539499999999997E-6</v>
      </c>
      <c r="H7" s="33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2">
        <v>2</v>
      </c>
      <c r="H8" s="33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4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4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1" t="s">
        <v>56</v>
      </c>
      <c r="J15" s="31" t="s">
        <v>53</v>
      </c>
      <c r="K15" s="31" t="s">
        <v>57</v>
      </c>
      <c r="L15" s="31" t="s">
        <v>58</v>
      </c>
      <c r="M15" s="31" t="s">
        <v>59</v>
      </c>
      <c r="N15" s="31" t="s">
        <v>60</v>
      </c>
      <c r="O15" s="31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0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0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0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37" t="s">
        <v>64</v>
      </c>
      <c r="B95" s="38" t="s">
        <v>69</v>
      </c>
      <c r="C95" s="38"/>
      <c r="D95" s="38"/>
    </row>
    <row r="96" spans="1:5" x14ac:dyDescent="0.25">
      <c r="A96" s="37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37" t="s">
        <v>64</v>
      </c>
      <c r="B103" s="38" t="s">
        <v>70</v>
      </c>
      <c r="C103" s="38"/>
      <c r="D103" s="38"/>
    </row>
    <row r="104" spans="1:5" x14ac:dyDescent="0.25">
      <c r="A104" s="37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37" t="s">
        <v>64</v>
      </c>
      <c r="B111" s="38" t="s">
        <v>71</v>
      </c>
      <c r="C111" s="38"/>
      <c r="D111" s="38"/>
    </row>
    <row r="112" spans="1:5" x14ac:dyDescent="0.25">
      <c r="A112" s="37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BF3-718F-4A49-8A29-40A6550499E9}">
  <dimension ref="B4:H15"/>
  <sheetViews>
    <sheetView workbookViewId="0">
      <selection activeCell="H5" sqref="H5"/>
    </sheetView>
  </sheetViews>
  <sheetFormatPr defaultRowHeight="15" x14ac:dyDescent="0.25"/>
  <cols>
    <col min="7" max="7" width="19.42578125" bestFit="1" customWidth="1"/>
    <col min="8" max="8" width="22.140625" bestFit="1" customWidth="1"/>
  </cols>
  <sheetData>
    <row r="4" spans="2:8" x14ac:dyDescent="0.25">
      <c r="G4" t="s">
        <v>132</v>
      </c>
      <c r="H4" t="s">
        <v>133</v>
      </c>
    </row>
    <row r="5" spans="2:8" x14ac:dyDescent="0.25">
      <c r="B5">
        <v>0.30666666666666598</v>
      </c>
      <c r="C5">
        <f>B5/$B$15</f>
        <v>2.2222222222222157E-2</v>
      </c>
      <c r="D5" s="36">
        <v>6.6755813127041194E-2</v>
      </c>
      <c r="G5" s="15">
        <v>6.8148148148147999E-2</v>
      </c>
      <c r="H5" s="15">
        <v>2.87061601450922E-17</v>
      </c>
    </row>
    <row r="6" spans="2:8" x14ac:dyDescent="0.25">
      <c r="B6">
        <v>0.61333333333333295</v>
      </c>
      <c r="C6">
        <f t="shared" ref="C6:C13" si="0">B6/$B$15</f>
        <v>4.4444444444444384E-2</v>
      </c>
      <c r="D6" s="36">
        <v>0.133511626254082</v>
      </c>
      <c r="G6" s="15">
        <v>0.13629629620202099</v>
      </c>
      <c r="H6" s="15">
        <v>4.5616964118916899E-11</v>
      </c>
    </row>
    <row r="7" spans="2:8" x14ac:dyDescent="0.25">
      <c r="B7">
        <v>0.92</v>
      </c>
      <c r="C7">
        <f t="shared" si="0"/>
        <v>6.6666666666666624E-2</v>
      </c>
      <c r="D7" s="36">
        <v>0.20026743937000399</v>
      </c>
      <c r="G7" s="15">
        <v>0.20444329530241301</v>
      </c>
      <c r="H7" s="15">
        <v>5.5603646702858905E-7</v>
      </c>
    </row>
    <row r="8" spans="2:8" x14ac:dyDescent="0.25">
      <c r="B8">
        <v>1.2266666666666699</v>
      </c>
      <c r="C8">
        <f t="shared" si="0"/>
        <v>8.8888888888889059E-2</v>
      </c>
      <c r="D8" s="36">
        <v>0.26702013465604901</v>
      </c>
      <c r="G8" s="15">
        <v>0.27136118695351802</v>
      </c>
      <c r="H8" s="15">
        <v>5.9584143826219699E-4</v>
      </c>
    </row>
    <row r="9" spans="2:8" x14ac:dyDescent="0.25">
      <c r="B9">
        <v>1.5333333333333301</v>
      </c>
      <c r="C9">
        <f t="shared" si="0"/>
        <v>0.1111111111111108</v>
      </c>
      <c r="D9" s="36">
        <v>0.33243716099447201</v>
      </c>
      <c r="G9" s="15">
        <v>0.31517558753402602</v>
      </c>
      <c r="H9" s="15">
        <v>1.23702354226036E-2</v>
      </c>
    </row>
    <row r="10" spans="2:8" x14ac:dyDescent="0.25">
      <c r="B10">
        <v>1.84</v>
      </c>
      <c r="C10">
        <f t="shared" si="0"/>
        <v>0.13333333333333325</v>
      </c>
      <c r="D10" s="36">
        <v>7.4920527476516E-6</v>
      </c>
      <c r="G10" s="15">
        <v>2.81775569344522E-3</v>
      </c>
      <c r="H10" s="15">
        <v>0.196486032191343</v>
      </c>
    </row>
    <row r="11" spans="2:8" x14ac:dyDescent="0.25">
      <c r="B11">
        <v>2.1466666666666701</v>
      </c>
      <c r="C11">
        <f t="shared" si="0"/>
        <v>0.1555555555555557</v>
      </c>
      <c r="D11" s="36">
        <v>3.3354516084136898E-7</v>
      </c>
      <c r="G11" s="15">
        <v>1.7380350832478799E-3</v>
      </c>
      <c r="H11" s="15">
        <v>0.22998338804215701</v>
      </c>
    </row>
    <row r="12" spans="2:8" x14ac:dyDescent="0.25">
      <c r="B12">
        <v>2.4533333333333398</v>
      </c>
      <c r="C12">
        <f t="shared" si="0"/>
        <v>0.17777777777777812</v>
      </c>
      <c r="D12" s="36">
        <v>4.4334492514580701E-13</v>
      </c>
      <c r="G12" s="15">
        <v>3.2108488409626503E-7</v>
      </c>
      <c r="H12" s="15">
        <v>0.26379912779046799</v>
      </c>
    </row>
    <row r="13" spans="2:8" x14ac:dyDescent="0.25">
      <c r="B13">
        <v>2.76</v>
      </c>
      <c r="C13">
        <f t="shared" si="0"/>
        <v>0.19999999999999984</v>
      </c>
      <c r="D13" s="36">
        <v>1.6553704301965601E-18</v>
      </c>
      <c r="G13" s="15">
        <v>1.9373998296916899E-5</v>
      </c>
      <c r="H13" s="15">
        <v>0.29676481903308199</v>
      </c>
    </row>
    <row r="15" spans="2:8" x14ac:dyDescent="0.25">
      <c r="B15">
        <f>SUM(B5:B13)</f>
        <v>13.80000000000001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B309-F69C-45E7-966F-EEBBFBB805F3}">
  <dimension ref="A2:T324"/>
  <sheetViews>
    <sheetView topLeftCell="A16" workbookViewId="0">
      <selection activeCell="A68" sqref="A68:J80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110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111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9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9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9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9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9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9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9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9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9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9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9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112</v>
      </c>
      <c r="C30" t="s">
        <v>113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>B31+($B$42-$B$31)/$A$42</f>
        <v>63.636363636363633</v>
      </c>
      <c r="C32">
        <f>C31+($C$42-$C$31)/$A$42</f>
        <v>0.19090909090909092</v>
      </c>
    </row>
    <row r="33" spans="1:10" x14ac:dyDescent="0.25">
      <c r="A33">
        <v>2</v>
      </c>
      <c r="B33">
        <f>B32+($B$42-$B$31)/$A$42</f>
        <v>67.272727272727266</v>
      </c>
      <c r="C33">
        <f>C32+($C$42-$C$31)/$A$42</f>
        <v>0.19181818181818183</v>
      </c>
    </row>
    <row r="34" spans="1:10" x14ac:dyDescent="0.25">
      <c r="A34">
        <v>3</v>
      </c>
      <c r="B34">
        <f>B33+($B$42-$B$31)/$A$42</f>
        <v>70.909090909090907</v>
      </c>
      <c r="C34">
        <f>C33+($C$42-$C$31)/$A$42</f>
        <v>0.19272727272727275</v>
      </c>
    </row>
    <row r="35" spans="1:10" x14ac:dyDescent="0.25">
      <c r="A35">
        <v>4</v>
      </c>
      <c r="B35">
        <f>B34+($B$42-$B$31)/$A$42</f>
        <v>74.545454545454547</v>
      </c>
      <c r="C35">
        <f>C34+($C$42-$C$31)/$A$42</f>
        <v>0.19363636363636366</v>
      </c>
    </row>
    <row r="36" spans="1:10" x14ac:dyDescent="0.25">
      <c r="A36">
        <v>5</v>
      </c>
      <c r="B36">
        <f>B35+($B$42-$B$31)/$A$42</f>
        <v>78.181818181818187</v>
      </c>
      <c r="C36">
        <f>C35+($C$42-$C$31)/$A$42</f>
        <v>0.19454545454545458</v>
      </c>
    </row>
    <row r="37" spans="1:10" x14ac:dyDescent="0.25">
      <c r="A37">
        <v>6</v>
      </c>
      <c r="B37">
        <f>B36+($B$42-$B$31)/$A$42</f>
        <v>81.818181818181827</v>
      </c>
      <c r="C37">
        <f>C36+($C$42-$C$31)/$A$42</f>
        <v>0.19545454545454549</v>
      </c>
    </row>
    <row r="38" spans="1:10" x14ac:dyDescent="0.25">
      <c r="A38">
        <v>7</v>
      </c>
      <c r="B38">
        <f>B37+($B$42-$B$31)/$A$42</f>
        <v>85.454545454545467</v>
      </c>
      <c r="C38">
        <f>C37+($C$42-$C$31)/$A$42</f>
        <v>0.19636363636363641</v>
      </c>
    </row>
    <row r="39" spans="1:10" x14ac:dyDescent="0.25">
      <c r="A39">
        <v>8</v>
      </c>
      <c r="B39">
        <f>B38+($B$42-$B$31)/$A$42</f>
        <v>89.090909090909108</v>
      </c>
      <c r="C39">
        <f>C38+($C$42-$C$31)/$A$42</f>
        <v>0.19727272727272732</v>
      </c>
    </row>
    <row r="40" spans="1:10" x14ac:dyDescent="0.25">
      <c r="A40">
        <v>9</v>
      </c>
      <c r="B40">
        <f>B39+($B$42-$B$31)/$A$42</f>
        <v>92.727272727272748</v>
      </c>
      <c r="C40">
        <f>C39+($C$42-$C$31)/$A$42</f>
        <v>0.19818181818181824</v>
      </c>
    </row>
    <row r="41" spans="1:10" x14ac:dyDescent="0.25">
      <c r="A41">
        <v>10</v>
      </c>
      <c r="B41">
        <f>B40+($B$42-$B$31)/$A$42</f>
        <v>96.363636363636388</v>
      </c>
      <c r="C41">
        <f>C40+($C$42-$C$31)/$A$42</f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114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115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116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117</v>
      </c>
      <c r="L54" t="s">
        <v>124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0">C$49/100*EXP(5.372697*(1+C$52)*(1-(C$46+273.15)/($B31+273.15)))</f>
        <v>73.274893465001199</v>
      </c>
      <c r="D55">
        <f t="shared" si="0"/>
        <v>21.502338569273125</v>
      </c>
      <c r="E55">
        <f t="shared" si="0"/>
        <v>8.7201212994237842</v>
      </c>
      <c r="F55">
        <f t="shared" si="0"/>
        <v>6.3910349442802712</v>
      </c>
      <c r="G55">
        <f t="shared" si="0"/>
        <v>2.1355677542261389</v>
      </c>
      <c r="H55">
        <f t="shared" si="0"/>
        <v>2.7171909818084297</v>
      </c>
      <c r="I55">
        <f t="shared" si="0"/>
        <v>0.77665528242788273</v>
      </c>
      <c r="J55">
        <f t="shared" si="0"/>
        <v>0.30223088788785202</v>
      </c>
      <c r="L55">
        <f>B55/$J55</f>
        <v>1568.3561813740766</v>
      </c>
      <c r="M55">
        <f t="shared" ref="M55:Q55" si="1">C55/$J55</f>
        <v>242.44673989837568</v>
      </c>
      <c r="N55">
        <f t="shared" si="1"/>
        <v>71.145403831960209</v>
      </c>
      <c r="O55">
        <f t="shared" si="1"/>
        <v>28.852515242120241</v>
      </c>
      <c r="P55">
        <f t="shared" si="1"/>
        <v>21.146200472573057</v>
      </c>
      <c r="Q55">
        <f t="shared" si="1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2">B$49/100*EXP(5.372697*(1+B$52)*(1-(B$46+273.15)/($B32+273.15)))</f>
        <v>490.19689414243192</v>
      </c>
      <c r="C56">
        <f t="shared" si="2"/>
        <v>77.683699007103797</v>
      </c>
      <c r="D56">
        <f t="shared" si="2"/>
        <v>23.159085450070627</v>
      </c>
      <c r="E56">
        <f t="shared" si="2"/>
        <v>9.4859904977923879</v>
      </c>
      <c r="F56">
        <f t="shared" si="2"/>
        <v>6.9852878515445278</v>
      </c>
      <c r="G56">
        <f t="shared" si="2"/>
        <v>2.3661749907963086</v>
      </c>
      <c r="H56">
        <f t="shared" si="2"/>
        <v>2.9968724219747416</v>
      </c>
      <c r="I56">
        <f t="shared" si="2"/>
        <v>0.87132741298294969</v>
      </c>
      <c r="J56">
        <f t="shared" si="2"/>
        <v>0.34314258472510462</v>
      </c>
      <c r="L56">
        <f t="shared" ref="L56:L66" si="3">B56/$J56</f>
        <v>1428.5516166264649</v>
      </c>
      <c r="M56">
        <f t="shared" ref="M56:M66" si="4">C56/$J56</f>
        <v>226.38897783362296</v>
      </c>
      <c r="N56">
        <f t="shared" ref="N56:N66" si="5">D56/$J56</f>
        <v>67.491143568273898</v>
      </c>
      <c r="O56">
        <f t="shared" ref="O56:O66" si="6">E56/$J56</f>
        <v>27.644457202511667</v>
      </c>
      <c r="P56">
        <f t="shared" ref="P56:P66" si="7">F56/$J56</f>
        <v>20.356808401208845</v>
      </c>
      <c r="Q56">
        <f t="shared" ref="Q56:Q66" si="8">G56/$J56</f>
        <v>6.8956028663474633</v>
      </c>
      <c r="R56">
        <f t="shared" ref="R56:R66" si="9">H56/$J56</f>
        <v>8.7336068310366368</v>
      </c>
      <c r="S56">
        <f t="shared" ref="S56:S66" si="10">I56/$J56</f>
        <v>2.5392575907795876</v>
      </c>
      <c r="T56">
        <f t="shared" ref="T56:T66" si="11">J56/$J56</f>
        <v>1</v>
      </c>
    </row>
    <row r="57" spans="1:20" x14ac:dyDescent="0.25">
      <c r="A57">
        <v>2</v>
      </c>
      <c r="B57">
        <f t="shared" ref="B57:J57" si="12">B$49/100*EXP(5.372697*(1+B$52)*(1-(B$46+273.15)/($B33+273.15)))</f>
        <v>506.57753856765635</v>
      </c>
      <c r="C57">
        <f t="shared" si="12"/>
        <v>82.255036175217541</v>
      </c>
      <c r="D57">
        <f t="shared" si="12"/>
        <v>24.903961530095554</v>
      </c>
      <c r="E57">
        <f t="shared" si="12"/>
        <v>10.30058238618872</v>
      </c>
      <c r="F57">
        <f t="shared" si="12"/>
        <v>7.6203075444043442</v>
      </c>
      <c r="G57">
        <f t="shared" si="12"/>
        <v>2.6159471125839646</v>
      </c>
      <c r="H57">
        <f t="shared" si="12"/>
        <v>3.2984306435527273</v>
      </c>
      <c r="I57">
        <f t="shared" si="12"/>
        <v>0.97514066294192292</v>
      </c>
      <c r="J57">
        <f t="shared" si="12"/>
        <v>0.38853708652152302</v>
      </c>
      <c r="L57">
        <f t="shared" si="3"/>
        <v>1303.8074257027056</v>
      </c>
      <c r="M57">
        <f t="shared" si="4"/>
        <v>211.70446536166381</v>
      </c>
      <c r="N57">
        <f t="shared" si="5"/>
        <v>64.09674235490516</v>
      </c>
      <c r="O57">
        <f t="shared" si="6"/>
        <v>26.511194795861833</v>
      </c>
      <c r="P57">
        <f t="shared" si="7"/>
        <v>19.612818978561567</v>
      </c>
      <c r="Q57">
        <f t="shared" si="8"/>
        <v>6.7328118816247269</v>
      </c>
      <c r="R57">
        <f t="shared" si="9"/>
        <v>8.4893585656977191</v>
      </c>
      <c r="S57">
        <f t="shared" si="10"/>
        <v>2.5097749912939262</v>
      </c>
      <c r="T57">
        <f t="shared" si="11"/>
        <v>1</v>
      </c>
    </row>
    <row r="58" spans="1:20" x14ac:dyDescent="0.25">
      <c r="A58">
        <v>3</v>
      </c>
      <c r="B58">
        <f t="shared" ref="B58:J58" si="13">B$49/100*EXP(5.372697*(1+B$52)*(1-(B$46+273.15)/($B34+273.15)))</f>
        <v>523.14195439210164</v>
      </c>
      <c r="C58">
        <f t="shared" si="13"/>
        <v>86.990171402679863</v>
      </c>
      <c r="D58">
        <f t="shared" si="13"/>
        <v>26.739213367462646</v>
      </c>
      <c r="E58">
        <f t="shared" si="13"/>
        <v>11.16566453581483</v>
      </c>
      <c r="F58">
        <f t="shared" si="13"/>
        <v>8.2977801412854166</v>
      </c>
      <c r="G58">
        <f t="shared" si="13"/>
        <v>2.8859567609027272</v>
      </c>
      <c r="H58">
        <f t="shared" si="13"/>
        <v>3.6229829463657732</v>
      </c>
      <c r="I58">
        <f t="shared" si="13"/>
        <v>1.0887290344921152</v>
      </c>
      <c r="J58">
        <f t="shared" si="13"/>
        <v>0.43878298471986582</v>
      </c>
      <c r="L58">
        <f t="shared" si="3"/>
        <v>1192.2567023105819</v>
      </c>
      <c r="M58">
        <f t="shared" si="4"/>
        <v>198.2532924749062</v>
      </c>
      <c r="N58">
        <f t="shared" si="5"/>
        <v>60.939494690145928</v>
      </c>
      <c r="O58">
        <f t="shared" si="6"/>
        <v>25.446894990568914</v>
      </c>
      <c r="P58">
        <f t="shared" si="7"/>
        <v>18.910897710819405</v>
      </c>
      <c r="Q58">
        <f t="shared" si="8"/>
        <v>6.5771847619506518</v>
      </c>
      <c r="R58">
        <f t="shared" si="9"/>
        <v>8.2568902453653941</v>
      </c>
      <c r="S58">
        <f t="shared" si="10"/>
        <v>2.4812471595433387</v>
      </c>
      <c r="T58">
        <f t="shared" si="11"/>
        <v>1</v>
      </c>
    </row>
    <row r="59" spans="1:20" x14ac:dyDescent="0.25">
      <c r="A59">
        <v>4</v>
      </c>
      <c r="B59">
        <f t="shared" ref="B59:J59" si="14">B$49/100*EXP(5.372697*(1+B$52)*(1-(B$46+273.15)/($B35+273.15)))</f>
        <v>539.88453353980447</v>
      </c>
      <c r="C59">
        <f t="shared" si="14"/>
        <v>91.890249939187441</v>
      </c>
      <c r="D59">
        <f t="shared" si="14"/>
        <v>28.667042968632394</v>
      </c>
      <c r="E59">
        <f t="shared" si="14"/>
        <v>12.083000718671407</v>
      </c>
      <c r="F59">
        <f t="shared" si="14"/>
        <v>9.0193998810490559</v>
      </c>
      <c r="G59">
        <f t="shared" si="14"/>
        <v>3.1773008978851616</v>
      </c>
      <c r="H59">
        <f t="shared" si="14"/>
        <v>3.9716655566183814</v>
      </c>
      <c r="I59">
        <f t="shared" si="14"/>
        <v>1.2127503655267564</v>
      </c>
      <c r="J59">
        <f t="shared" si="14"/>
        <v>0.49426777914733483</v>
      </c>
      <c r="L59">
        <f t="shared" si="3"/>
        <v>1092.2915802263369</v>
      </c>
      <c r="M59">
        <f t="shared" si="4"/>
        <v>185.91187574012619</v>
      </c>
      <c r="N59">
        <f t="shared" si="5"/>
        <v>57.99901223196489</v>
      </c>
      <c r="O59">
        <f t="shared" si="6"/>
        <v>24.446264208271646</v>
      </c>
      <c r="P59">
        <f t="shared" si="7"/>
        <v>18.248002927903762</v>
      </c>
      <c r="Q59">
        <f t="shared" si="8"/>
        <v>6.4282986509182285</v>
      </c>
      <c r="R59">
        <f t="shared" si="9"/>
        <v>8.0354530968414171</v>
      </c>
      <c r="S59">
        <f t="shared" si="10"/>
        <v>2.4536302318125642</v>
      </c>
      <c r="T59">
        <f t="shared" si="11"/>
        <v>1</v>
      </c>
    </row>
    <row r="60" spans="1:20" x14ac:dyDescent="0.25">
      <c r="A60">
        <v>5</v>
      </c>
      <c r="B60">
        <f t="shared" ref="B60:J60" si="15">B$49/100*EXP(5.372697*(1+B$52)*(1-(B$46+273.15)/($B36+273.15)))</f>
        <v>556.79972468720985</v>
      </c>
      <c r="C60">
        <f t="shared" si="15"/>
        <v>96.956297787267545</v>
      </c>
      <c r="D60">
        <f t="shared" si="15"/>
        <v>30.689605440660326</v>
      </c>
      <c r="E60">
        <f t="shared" si="15"/>
        <v>13.054348540513958</v>
      </c>
      <c r="F60">
        <f t="shared" si="15"/>
        <v>9.7868668298699681</v>
      </c>
      <c r="G60">
        <f t="shared" si="15"/>
        <v>3.4910996353941885</v>
      </c>
      <c r="H60">
        <f t="shared" si="15"/>
        <v>4.3456322499396087</v>
      </c>
      <c r="I60">
        <f t="shared" si="15"/>
        <v>1.3478860356961564</v>
      </c>
      <c r="J60">
        <f t="shared" si="15"/>
        <v>0.55539804884025301</v>
      </c>
      <c r="L60">
        <f t="shared" si="3"/>
        <v>1002.5237320330594</v>
      </c>
      <c r="M60">
        <f t="shared" si="4"/>
        <v>174.57082895722363</v>
      </c>
      <c r="N60">
        <f t="shared" si="5"/>
        <v>55.256955808081095</v>
      </c>
      <c r="O60">
        <f t="shared" si="6"/>
        <v>23.504491180286319</v>
      </c>
      <c r="P60">
        <f t="shared" si="7"/>
        <v>17.62135616123658</v>
      </c>
      <c r="Q60">
        <f t="shared" si="8"/>
        <v>6.2857614330552325</v>
      </c>
      <c r="R60">
        <f t="shared" si="9"/>
        <v>7.824356349493633</v>
      </c>
      <c r="S60">
        <f t="shared" si="10"/>
        <v>2.4268829148945095</v>
      </c>
      <c r="T60">
        <f t="shared" si="11"/>
        <v>1</v>
      </c>
    </row>
    <row r="61" spans="1:20" x14ac:dyDescent="0.25">
      <c r="A61">
        <v>6</v>
      </c>
      <c r="B61">
        <f t="shared" ref="B61:J61" si="16">B$49/100*EXP(5.372697*(1+B$52)*(1-(B$46+273.15)/($B37+273.15)))</f>
        <v>573.88203752840127</v>
      </c>
      <c r="C61">
        <f t="shared" si="16"/>
        <v>102.18922380357165</v>
      </c>
      <c r="D61">
        <f t="shared" si="16"/>
        <v>32.809006827804062</v>
      </c>
      <c r="E61">
        <f t="shared" si="16"/>
        <v>14.081457147835705</v>
      </c>
      <c r="F61">
        <f t="shared" si="16"/>
        <v>10.601884623747807</v>
      </c>
      <c r="G61">
        <f t="shared" si="16"/>
        <v>3.8284950223267153</v>
      </c>
      <c r="H61">
        <f t="shared" si="16"/>
        <v>4.7460529529912669</v>
      </c>
      <c r="I61">
        <f t="shared" si="16"/>
        <v>1.4948406188175418</v>
      </c>
      <c r="J61">
        <f t="shared" si="16"/>
        <v>0.62259958248489278</v>
      </c>
      <c r="L61">
        <f t="shared" si="3"/>
        <v>921.75140117818239</v>
      </c>
      <c r="M61">
        <f t="shared" si="4"/>
        <v>164.13313898431861</v>
      </c>
      <c r="N61">
        <f t="shared" si="5"/>
        <v>52.69680184631374</v>
      </c>
      <c r="O61">
        <f t="shared" si="6"/>
        <v>22.617196580239256</v>
      </c>
      <c r="P61">
        <f t="shared" si="7"/>
        <v>17.028415890409082</v>
      </c>
      <c r="Q61">
        <f t="shared" si="8"/>
        <v>6.1492091065120702</v>
      </c>
      <c r="R61">
        <f t="shared" si="9"/>
        <v>7.6229619911549307</v>
      </c>
      <c r="S61">
        <f t="shared" si="10"/>
        <v>2.4009663046213396</v>
      </c>
      <c r="T61">
        <f t="shared" si="11"/>
        <v>1</v>
      </c>
    </row>
    <row r="62" spans="1:20" x14ac:dyDescent="0.25">
      <c r="A62">
        <v>7</v>
      </c>
      <c r="B62">
        <f t="shared" ref="B62:J62" si="17">B$49/100*EXP(5.372697*(1+B$52)*(1-(B$46+273.15)/($B38+273.15)))</f>
        <v>591.12604660974978</v>
      </c>
      <c r="C62">
        <f t="shared" si="17"/>
        <v>107.5898219469187</v>
      </c>
      <c r="D62">
        <f t="shared" si="17"/>
        <v>35.027302129332938</v>
      </c>
      <c r="E62">
        <f t="shared" si="17"/>
        <v>15.166065012892163</v>
      </c>
      <c r="F62">
        <f t="shared" si="17"/>
        <v>11.466158252487675</v>
      </c>
      <c r="G62">
        <f t="shared" si="17"/>
        <v>4.1906497954957</v>
      </c>
      <c r="H62">
        <f t="shared" si="17"/>
        <v>5.1741123289180191</v>
      </c>
      <c r="I62">
        <f t="shared" si="17"/>
        <v>1.654341483753585</v>
      </c>
      <c r="J62">
        <f t="shared" si="17"/>
        <v>0.69631746832675778</v>
      </c>
      <c r="L62">
        <f t="shared" si="3"/>
        <v>848.93180696761533</v>
      </c>
      <c r="M62">
        <f t="shared" si="4"/>
        <v>154.51259926805471</v>
      </c>
      <c r="N62">
        <f t="shared" si="5"/>
        <v>50.303638387103959</v>
      </c>
      <c r="O62">
        <f t="shared" si="6"/>
        <v>21.780388547965096</v>
      </c>
      <c r="P62">
        <f t="shared" si="7"/>
        <v>16.466854235383053</v>
      </c>
      <c r="Q62">
        <f t="shared" si="8"/>
        <v>6.018303412042469</v>
      </c>
      <c r="R62">
        <f t="shared" si="9"/>
        <v>7.4306800622873164</v>
      </c>
      <c r="S62">
        <f t="shared" si="10"/>
        <v>2.3758437192864728</v>
      </c>
      <c r="T62">
        <f t="shared" si="11"/>
        <v>1</v>
      </c>
    </row>
    <row r="63" spans="1:20" x14ac:dyDescent="0.25">
      <c r="A63">
        <v>8</v>
      </c>
      <c r="B63">
        <f t="shared" ref="B63:J63" si="18">B$49/100*EXP(5.372697*(1+B$52)*(1-(B$46+273.15)/($B39+273.15)))</f>
        <v>608.52639476073068</v>
      </c>
      <c r="C63">
        <f t="shared" si="18"/>
        <v>113.15877365596546</v>
      </c>
      <c r="D63">
        <f t="shared" si="18"/>
        <v>37.346493494821722</v>
      </c>
      <c r="E63">
        <f t="shared" si="18"/>
        <v>16.309897800170926</v>
      </c>
      <c r="F63">
        <f t="shared" si="18"/>
        <v>12.381391890439215</v>
      </c>
      <c r="G63">
        <f t="shared" si="18"/>
        <v>4.5787460991813775</v>
      </c>
      <c r="H63">
        <f t="shared" si="18"/>
        <v>5.6310083517045681</v>
      </c>
      <c r="I63">
        <f t="shared" si="18"/>
        <v>1.8271383460197381</v>
      </c>
      <c r="J63">
        <f t="shared" si="18"/>
        <v>0.77701614358821158</v>
      </c>
      <c r="L63">
        <f t="shared" si="3"/>
        <v>783.15798169983202</v>
      </c>
      <c r="M63">
        <f t="shared" si="4"/>
        <v>145.63246155144907</v>
      </c>
      <c r="N63">
        <f t="shared" si="5"/>
        <v>48.063986576080609</v>
      </c>
      <c r="O63">
        <f t="shared" si="6"/>
        <v>20.99042334545695</v>
      </c>
      <c r="P63">
        <f t="shared" si="7"/>
        <v>15.934536228890595</v>
      </c>
      <c r="Q63">
        <f t="shared" si="8"/>
        <v>5.8927296903215121</v>
      </c>
      <c r="R63">
        <f t="shared" si="9"/>
        <v>7.2469644268919904</v>
      </c>
      <c r="S63">
        <f t="shared" si="10"/>
        <v>2.3514805465715658</v>
      </c>
      <c r="T63">
        <f t="shared" si="11"/>
        <v>1</v>
      </c>
    </row>
    <row r="64" spans="1:20" x14ac:dyDescent="0.25">
      <c r="A64">
        <v>9</v>
      </c>
      <c r="B64">
        <f t="shared" ref="B64:J64" si="19">B$49/100*EXP(5.372697*(1+B$52)*(1-(B$46+273.15)/($B40+273.15)))</f>
        <v>626.07779614647131</v>
      </c>
      <c r="C64">
        <f t="shared" si="19"/>
        <v>118.89665034032251</v>
      </c>
      <c r="D64">
        <f t="shared" si="19"/>
        <v>39.768528592717651</v>
      </c>
      <c r="E64">
        <f t="shared" si="19"/>
        <v>17.514666317132136</v>
      </c>
      <c r="F64">
        <f t="shared" si="19"/>
        <v>13.349286778752756</v>
      </c>
      <c r="G64">
        <f t="shared" si="19"/>
        <v>4.9939841783235321</v>
      </c>
      <c r="H64">
        <f t="shared" si="19"/>
        <v>6.1179508742788453</v>
      </c>
      <c r="I64">
        <f t="shared" si="19"/>
        <v>2.0140027725084684</v>
      </c>
      <c r="J64">
        <f t="shared" si="19"/>
        <v>0.86517940361256962</v>
      </c>
      <c r="L64">
        <f t="shared" si="3"/>
        <v>723.63927473570686</v>
      </c>
      <c r="M64">
        <f t="shared" si="4"/>
        <v>137.42427275067777</v>
      </c>
      <c r="N64">
        <f t="shared" si="5"/>
        <v>45.965644150408068</v>
      </c>
      <c r="O64">
        <f t="shared" si="6"/>
        <v>20.243970492130746</v>
      </c>
      <c r="P64">
        <f t="shared" si="7"/>
        <v>15.429501353144341</v>
      </c>
      <c r="Q64">
        <f t="shared" si="8"/>
        <v>5.7721949430038162</v>
      </c>
      <c r="R64">
        <f t="shared" si="9"/>
        <v>7.0713089663637962</v>
      </c>
      <c r="S64">
        <f t="shared" si="10"/>
        <v>2.327844102736345</v>
      </c>
      <c r="T64">
        <f t="shared" si="11"/>
        <v>1</v>
      </c>
    </row>
    <row r="65" spans="1:20" x14ac:dyDescent="0.25">
      <c r="A65">
        <v>10</v>
      </c>
      <c r="B65">
        <f t="shared" ref="B65:J65" si="20">B$49/100*EXP(5.372697*(1+B$52)*(1-(B$46+273.15)/($B41+273.15)))</f>
        <v>643.77503896643373</v>
      </c>
      <c r="C65">
        <f t="shared" si="20"/>
        <v>124.80391596987113</v>
      </c>
      <c r="D65">
        <f t="shared" si="20"/>
        <v>42.295299147547468</v>
      </c>
      <c r="E65">
        <f t="shared" si="20"/>
        <v>18.782064551498468</v>
      </c>
      <c r="F65">
        <f t="shared" si="20"/>
        <v>14.371539163394733</v>
      </c>
      <c r="G65">
        <f t="shared" si="20"/>
        <v>5.4375810501878323</v>
      </c>
      <c r="H65">
        <f t="shared" si="20"/>
        <v>6.6361601949627893</v>
      </c>
      <c r="I65">
        <f t="shared" si="20"/>
        <v>2.2157276418250094</v>
      </c>
      <c r="J65">
        <f t="shared" si="20"/>
        <v>0.96131037112099127</v>
      </c>
      <c r="L65">
        <f t="shared" si="3"/>
        <v>669.68489918164812</v>
      </c>
      <c r="M65">
        <f t="shared" si="4"/>
        <v>129.82686936409138</v>
      </c>
      <c r="N65">
        <f t="shared" si="5"/>
        <v>43.997547949291963</v>
      </c>
      <c r="O65">
        <f t="shared" si="6"/>
        <v>19.537981817044752</v>
      </c>
      <c r="P65">
        <f t="shared" si="7"/>
        <v>14.949947067184944</v>
      </c>
      <c r="Q65">
        <f t="shared" si="8"/>
        <v>5.6564260758437754</v>
      </c>
      <c r="R65">
        <f t="shared" si="9"/>
        <v>6.9032441491547756</v>
      </c>
      <c r="S65">
        <f t="shared" si="10"/>
        <v>2.3049035029563165</v>
      </c>
      <c r="T65">
        <f t="shared" si="11"/>
        <v>1</v>
      </c>
    </row>
    <row r="66" spans="1:20" x14ac:dyDescent="0.25">
      <c r="A66">
        <v>11</v>
      </c>
      <c r="B66">
        <f t="shared" ref="B66:J66" si="21">B$49/100*EXP(5.372697*(1+B$52)*(1-(B$46+273.15)/($B42+273.15)))</f>
        <v>661.61298782247422</v>
      </c>
      <c r="C66">
        <f t="shared" si="21"/>
        <v>130.88092974795487</v>
      </c>
      <c r="D66">
        <f t="shared" si="21"/>
        <v>44.928639640776062</v>
      </c>
      <c r="E66">
        <f t="shared" si="21"/>
        <v>20.113767796862099</v>
      </c>
      <c r="F66">
        <f t="shared" si="21"/>
        <v>15.449838292667454</v>
      </c>
      <c r="G66">
        <f t="shared" si="21"/>
        <v>5.9107691591829044</v>
      </c>
      <c r="H66">
        <f t="shared" si="21"/>
        <v>7.1868656266269593</v>
      </c>
      <c r="I66">
        <f t="shared" si="21"/>
        <v>2.4331265628155738</v>
      </c>
      <c r="J66">
        <f t="shared" si="21"/>
        <v>1.0659314261261199</v>
      </c>
      <c r="L66">
        <f t="shared" si="3"/>
        <v>620.69001026356159</v>
      </c>
      <c r="M66">
        <f t="shared" si="4"/>
        <v>122.78550621554633</v>
      </c>
      <c r="N66">
        <f t="shared" si="5"/>
        <v>42.149652913470021</v>
      </c>
      <c r="O66">
        <f t="shared" si="6"/>
        <v>18.869663942605495</v>
      </c>
      <c r="P66">
        <f t="shared" si="7"/>
        <v>14.494214087313573</v>
      </c>
      <c r="Q66">
        <f t="shared" si="8"/>
        <v>5.5451683047419111</v>
      </c>
      <c r="R66">
        <f t="shared" si="9"/>
        <v>6.7423339348816764</v>
      </c>
      <c r="S66">
        <f t="shared" si="10"/>
        <v>2.2826295418066498</v>
      </c>
      <c r="T66">
        <f t="shared" si="11"/>
        <v>1</v>
      </c>
    </row>
    <row r="68" spans="1:20" x14ac:dyDescent="0.25">
      <c r="B68" t="s">
        <v>118</v>
      </c>
    </row>
    <row r="69" spans="1:20" x14ac:dyDescent="0.25">
      <c r="A69">
        <v>0</v>
      </c>
      <c r="B69">
        <f>B55/($C31*10)</f>
        <v>249.47667432688857</v>
      </c>
      <c r="C69">
        <f t="shared" ref="C69:J69" si="22">C55/($C31*10)</f>
        <v>38.565733402632212</v>
      </c>
      <c r="D69">
        <f t="shared" si="22"/>
        <v>11.317020299617434</v>
      </c>
      <c r="E69">
        <f t="shared" si="22"/>
        <v>4.589537526012518</v>
      </c>
      <c r="F69">
        <f t="shared" si="22"/>
        <v>3.3637026022527743</v>
      </c>
      <c r="G69">
        <f t="shared" si="22"/>
        <v>1.1239830285400731</v>
      </c>
      <c r="H69">
        <f t="shared" si="22"/>
        <v>1.4301005167412788</v>
      </c>
      <c r="I69">
        <f t="shared" si="22"/>
        <v>0.40876593811993828</v>
      </c>
      <c r="J69">
        <f t="shared" si="22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3">B56/($C32*10)</f>
        <v>256.76980169365481</v>
      </c>
      <c r="C70">
        <f t="shared" si="23"/>
        <v>40.691461384673417</v>
      </c>
      <c r="D70">
        <f t="shared" si="23"/>
        <v>12.130949521465567</v>
      </c>
      <c r="E70">
        <f t="shared" si="23"/>
        <v>4.968852165510298</v>
      </c>
      <c r="F70">
        <f t="shared" si="23"/>
        <v>3.6589603031899904</v>
      </c>
      <c r="G70">
        <f t="shared" si="23"/>
        <v>1.2394249951790186</v>
      </c>
      <c r="H70">
        <f t="shared" si="23"/>
        <v>1.5697903162724836</v>
      </c>
      <c r="I70">
        <f t="shared" si="23"/>
        <v>0.45640959727678315</v>
      </c>
      <c r="J70">
        <f t="shared" si="23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4">B57/($C33*10)</f>
        <v>264.09255565138477</v>
      </c>
      <c r="C71">
        <f t="shared" si="24"/>
        <v>42.88177241362051</v>
      </c>
      <c r="D71">
        <f t="shared" si="24"/>
        <v>12.983107906684884</v>
      </c>
      <c r="E71">
        <f t="shared" si="24"/>
        <v>5.3699718600983841</v>
      </c>
      <c r="F71">
        <f t="shared" si="24"/>
        <v>3.9726721795472879</v>
      </c>
      <c r="G71">
        <f t="shared" si="24"/>
        <v>1.3637638975556212</v>
      </c>
      <c r="H71">
        <f t="shared" si="24"/>
        <v>1.7195609990085305</v>
      </c>
      <c r="I71">
        <f t="shared" si="24"/>
        <v>0.50836717025408296</v>
      </c>
      <c r="J71">
        <f t="shared" si="24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5">B58/($C34*10)</f>
        <v>271.44158010910934</v>
      </c>
      <c r="C72">
        <f t="shared" si="25"/>
        <v>45.136409690069733</v>
      </c>
      <c r="D72">
        <f t="shared" si="25"/>
        <v>13.874120143494768</v>
      </c>
      <c r="E72">
        <f t="shared" si="25"/>
        <v>5.7935051836775058</v>
      </c>
      <c r="F72">
        <f t="shared" si="25"/>
        <v>4.3054519601009229</v>
      </c>
      <c r="G72">
        <f t="shared" si="25"/>
        <v>1.4974303948080188</v>
      </c>
      <c r="H72">
        <f t="shared" si="25"/>
        <v>1.8798496419822406</v>
      </c>
      <c r="I72">
        <f t="shared" si="25"/>
        <v>0.56490657450062576</v>
      </c>
      <c r="J72">
        <f t="shared" si="25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6">B59/($C35*10)</f>
        <v>278.81360887032156</v>
      </c>
      <c r="C73">
        <f t="shared" si="26"/>
        <v>47.455058654040457</v>
      </c>
      <c r="D73">
        <f t="shared" si="26"/>
        <v>14.804576180983865</v>
      </c>
      <c r="E73">
        <f t="shared" si="26"/>
        <v>6.2400473195016648</v>
      </c>
      <c r="F73">
        <f t="shared" si="26"/>
        <v>4.6579060418563198</v>
      </c>
      <c r="G73">
        <f t="shared" si="26"/>
        <v>1.6408596186261397</v>
      </c>
      <c r="H73">
        <f t="shared" si="26"/>
        <v>2.0510948883944691</v>
      </c>
      <c r="I73">
        <f t="shared" si="26"/>
        <v>0.62630300567109476</v>
      </c>
      <c r="J73">
        <f t="shared" si="26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7">B60/($C36*10)</f>
        <v>286.20546596071529</v>
      </c>
      <c r="C74">
        <f t="shared" si="27"/>
        <v>49.837349329903873</v>
      </c>
      <c r="D74">
        <f t="shared" si="27"/>
        <v>15.775030833984276</v>
      </c>
      <c r="E74">
        <f t="shared" si="27"/>
        <v>6.710179156338949</v>
      </c>
      <c r="F74">
        <f t="shared" si="27"/>
        <v>5.0306324826434405</v>
      </c>
      <c r="G74">
        <f t="shared" si="27"/>
        <v>1.794490466791405</v>
      </c>
      <c r="H74">
        <f t="shared" si="27"/>
        <v>2.2337362032399852</v>
      </c>
      <c r="I74">
        <f t="shared" si="27"/>
        <v>0.69283861647933265</v>
      </c>
      <c r="J74">
        <f t="shared" si="27"/>
        <v>0.28548497837583092</v>
      </c>
      <c r="L74">
        <v>3.96022659642875</v>
      </c>
    </row>
    <row r="75" spans="1:20" x14ac:dyDescent="0.25">
      <c r="A75">
        <v>6</v>
      </c>
      <c r="B75">
        <f t="shared" ref="B75:J75" si="28">B61/($C37*10)</f>
        <v>293.61406571220522</v>
      </c>
      <c r="C75">
        <f t="shared" si="28"/>
        <v>52.282858690199433</v>
      </c>
      <c r="D75">
        <f t="shared" si="28"/>
        <v>16.786003493295098</v>
      </c>
      <c r="E75">
        <f t="shared" si="28"/>
        <v>7.2044664477298941</v>
      </c>
      <c r="F75">
        <f t="shared" si="28"/>
        <v>5.4242200400570164</v>
      </c>
      <c r="G75">
        <f t="shared" si="28"/>
        <v>1.9587648951439003</v>
      </c>
      <c r="H75">
        <f t="shared" si="28"/>
        <v>2.4282131387397174</v>
      </c>
      <c r="I75">
        <f t="shared" si="28"/>
        <v>0.76480217706943976</v>
      </c>
      <c r="J75">
        <f t="shared" si="28"/>
        <v>0.31853932127134044</v>
      </c>
      <c r="L75" s="40" t="s">
        <v>126</v>
      </c>
    </row>
    <row r="76" spans="1:20" x14ac:dyDescent="0.25">
      <c r="A76">
        <v>7</v>
      </c>
      <c r="B76">
        <f t="shared" ref="B76:J76" si="29">B62/($C38*10)</f>
        <v>301.03641262533546</v>
      </c>
      <c r="C76">
        <f t="shared" si="29"/>
        <v>54.791113028523405</v>
      </c>
      <c r="D76">
        <f t="shared" si="29"/>
        <v>17.837977936234363</v>
      </c>
      <c r="E76">
        <f t="shared" si="29"/>
        <v>7.7234590343432297</v>
      </c>
      <c r="F76">
        <f t="shared" si="29"/>
        <v>5.8392472582113149</v>
      </c>
      <c r="G76">
        <f t="shared" si="29"/>
        <v>2.134127210669106</v>
      </c>
      <c r="H76">
        <f t="shared" si="29"/>
        <v>2.6349646119489907</v>
      </c>
      <c r="I76">
        <f t="shared" si="29"/>
        <v>0.84248871857821439</v>
      </c>
      <c r="J76">
        <f t="shared" si="29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0">B63/($C39*10)</f>
        <v>308.4696010307851</v>
      </c>
      <c r="C77">
        <f t="shared" si="30"/>
        <v>57.361590332517046</v>
      </c>
      <c r="D77">
        <f t="shared" si="30"/>
        <v>18.931402232398103</v>
      </c>
      <c r="E77">
        <f t="shared" si="30"/>
        <v>8.2676901291189004</v>
      </c>
      <c r="F77">
        <f t="shared" si="30"/>
        <v>6.2762816034484485</v>
      </c>
      <c r="G77">
        <f t="shared" si="30"/>
        <v>2.3210233682486243</v>
      </c>
      <c r="H77">
        <f t="shared" si="30"/>
        <v>2.8544281967166008</v>
      </c>
      <c r="I77">
        <f t="shared" si="30"/>
        <v>0.92619916157682558</v>
      </c>
      <c r="J77">
        <f t="shared" si="30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1">B64/($C40*10)</f>
        <v>315.91081456932028</v>
      </c>
      <c r="C78">
        <f t="shared" si="31"/>
        <v>59.993722648786573</v>
      </c>
      <c r="D78">
        <f t="shared" si="31"/>
        <v>20.066688739444679</v>
      </c>
      <c r="E78">
        <f t="shared" si="31"/>
        <v>8.8376756646079553</v>
      </c>
      <c r="F78">
        <f t="shared" si="31"/>
        <v>6.7358786498293703</v>
      </c>
      <c r="G78">
        <f t="shared" si="31"/>
        <v>2.5199002734660017</v>
      </c>
      <c r="H78">
        <f t="shared" si="31"/>
        <v>3.0870394319755632</v>
      </c>
      <c r="I78">
        <f t="shared" si="31"/>
        <v>1.0162399310822543</v>
      </c>
      <c r="J78">
        <f t="shared" si="31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2">B65/($C41*10)</f>
        <v>323.35732550825429</v>
      </c>
      <c r="C79">
        <f t="shared" si="32"/>
        <v>62.686898432355335</v>
      </c>
      <c r="D79">
        <f t="shared" si="32"/>
        <v>21.244214183699633</v>
      </c>
      <c r="E79">
        <f t="shared" si="32"/>
        <v>9.4339137016658938</v>
      </c>
      <c r="F79">
        <f t="shared" si="32"/>
        <v>7.218581314947123</v>
      </c>
      <c r="G79">
        <f t="shared" si="32"/>
        <v>2.7312050937016501</v>
      </c>
      <c r="H79">
        <f t="shared" si="32"/>
        <v>3.3332311481548245</v>
      </c>
      <c r="I79">
        <f t="shared" si="32"/>
        <v>1.1129225598207806</v>
      </c>
      <c r="J79">
        <f t="shared" si="32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3">B66/($C42*10)</f>
        <v>330.80649391123711</v>
      </c>
      <c r="C80">
        <f t="shared" si="33"/>
        <v>65.440464873977433</v>
      </c>
      <c r="D80">
        <f t="shared" si="33"/>
        <v>22.464319820388031</v>
      </c>
      <c r="E80">
        <f t="shared" si="33"/>
        <v>10.05688389843105</v>
      </c>
      <c r="F80">
        <f t="shared" si="33"/>
        <v>7.7249191463337272</v>
      </c>
      <c r="G80">
        <f t="shared" si="33"/>
        <v>2.9553845795914522</v>
      </c>
      <c r="H80">
        <f t="shared" si="33"/>
        <v>3.5934328133134796</v>
      </c>
      <c r="I80">
        <f t="shared" si="33"/>
        <v>1.2165632814077869</v>
      </c>
      <c r="J80">
        <f t="shared" si="33"/>
        <v>0.53296571306305995</v>
      </c>
      <c r="L80">
        <v>0.84658900152971495</v>
      </c>
    </row>
    <row r="82" spans="1:20" x14ac:dyDescent="0.25">
      <c r="B82" t="s">
        <v>119</v>
      </c>
      <c r="L82" t="s">
        <v>125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4">M55*$L69</f>
        <v>426.78564422454542</v>
      </c>
      <c r="N83">
        <f t="shared" si="34"/>
        <v>125.23920519931895</v>
      </c>
      <c r="O83">
        <f t="shared" si="34"/>
        <v>50.789873727600089</v>
      </c>
      <c r="P83">
        <f t="shared" si="34"/>
        <v>37.22423652869643</v>
      </c>
      <c r="Q83">
        <f t="shared" si="34"/>
        <v>12.438498599904495</v>
      </c>
      <c r="R83">
        <f t="shared" si="34"/>
        <v>15.826131554952466</v>
      </c>
      <c r="S83">
        <f t="shared" si="34"/>
        <v>4.523586584396746</v>
      </c>
      <c r="T83">
        <f t="shared" si="34"/>
        <v>1.76032742037875</v>
      </c>
    </row>
    <row r="84" spans="1:20" x14ac:dyDescent="0.25">
      <c r="A84">
        <v>1</v>
      </c>
      <c r="B84">
        <f t="shared" ref="B84:B94" si="35">102.7315-273.15</f>
        <v>-170.41849999999999</v>
      </c>
      <c r="L84">
        <f t="shared" ref="L84:T84" si="36">L56*$L70</f>
        <v>2021.7717676724371</v>
      </c>
      <c r="M84">
        <f t="shared" si="36"/>
        <v>320.39923413976328</v>
      </c>
      <c r="N84">
        <f t="shared" si="36"/>
        <v>95.517506715294616</v>
      </c>
      <c r="O84">
        <f t="shared" si="36"/>
        <v>39.124090760299957</v>
      </c>
      <c r="P84">
        <f t="shared" si="36"/>
        <v>28.81017390374263</v>
      </c>
      <c r="Q84">
        <f t="shared" si="36"/>
        <v>9.7590699796938374</v>
      </c>
      <c r="R84">
        <f t="shared" si="36"/>
        <v>12.360323222089095</v>
      </c>
      <c r="S84">
        <f t="shared" si="36"/>
        <v>3.5937093543806315</v>
      </c>
      <c r="T84">
        <f t="shared" si="36"/>
        <v>1.4152598647060901</v>
      </c>
    </row>
    <row r="85" spans="1:20" x14ac:dyDescent="0.25">
      <c r="A85">
        <v>2</v>
      </c>
      <c r="B85">
        <f t="shared" si="35"/>
        <v>-170.41849999999999</v>
      </c>
      <c r="L85">
        <f t="shared" ref="L85:T85" si="37">L57*$L71</f>
        <v>1791.2558615504884</v>
      </c>
      <c r="M85">
        <f t="shared" si="37"/>
        <v>290.85343204814802</v>
      </c>
      <c r="N85">
        <f t="shared" si="37"/>
        <v>88.060294170847257</v>
      </c>
      <c r="O85">
        <f t="shared" si="37"/>
        <v>36.42281224867223</v>
      </c>
      <c r="P85">
        <f t="shared" si="37"/>
        <v>26.945372655737412</v>
      </c>
      <c r="Q85">
        <f t="shared" si="37"/>
        <v>9.2499770364300957</v>
      </c>
      <c r="R85">
        <f t="shared" si="37"/>
        <v>11.663235683301977</v>
      </c>
      <c r="S85">
        <f t="shared" si="37"/>
        <v>3.4480929282214183</v>
      </c>
      <c r="T85">
        <f t="shared" si="37"/>
        <v>1.3738653625055599</v>
      </c>
    </row>
    <row r="86" spans="1:20" x14ac:dyDescent="0.25">
      <c r="A86">
        <v>3</v>
      </c>
      <c r="B86">
        <f t="shared" si="35"/>
        <v>-170.41849999999999</v>
      </c>
      <c r="L86">
        <f t="shared" ref="L86:T86" si="38">L58*$L72</f>
        <v>1768.4567718280421</v>
      </c>
      <c r="M86">
        <f t="shared" si="38"/>
        <v>294.06618300823078</v>
      </c>
      <c r="N86">
        <f t="shared" si="38"/>
        <v>90.390653160273772</v>
      </c>
      <c r="O86">
        <f t="shared" si="38"/>
        <v>37.745003807364434</v>
      </c>
      <c r="P86">
        <f t="shared" si="38"/>
        <v>28.050255497187461</v>
      </c>
      <c r="Q86">
        <f t="shared" si="38"/>
        <v>9.7558410947023138</v>
      </c>
      <c r="R86">
        <f t="shared" si="38"/>
        <v>12.247323450024554</v>
      </c>
      <c r="S86">
        <f t="shared" si="38"/>
        <v>3.680397294785303</v>
      </c>
      <c r="T86">
        <f t="shared" si="38"/>
        <v>1.4832852425159699</v>
      </c>
    </row>
    <row r="87" spans="1:20" x14ac:dyDescent="0.25">
      <c r="A87">
        <v>4</v>
      </c>
      <c r="B87">
        <f t="shared" si="35"/>
        <v>-170.41849999999999</v>
      </c>
      <c r="L87">
        <f t="shared" ref="L87:T87" si="39">L59*$L73</f>
        <v>1965.0393552875657</v>
      </c>
      <c r="M87">
        <f t="shared" si="39"/>
        <v>334.4566222592137</v>
      </c>
      <c r="N87">
        <f t="shared" si="39"/>
        <v>104.34058420554685</v>
      </c>
      <c r="O87">
        <f t="shared" si="39"/>
        <v>43.978981554593275</v>
      </c>
      <c r="P87">
        <f t="shared" si="39"/>
        <v>32.828270910321741</v>
      </c>
      <c r="Q87">
        <f t="shared" si="39"/>
        <v>11.564549306494516</v>
      </c>
      <c r="R87">
        <f t="shared" si="39"/>
        <v>14.455830163580355</v>
      </c>
      <c r="S87">
        <f t="shared" si="39"/>
        <v>4.4140960674950627</v>
      </c>
      <c r="T87">
        <f t="shared" si="39"/>
        <v>1.79900622769644</v>
      </c>
    </row>
    <row r="88" spans="1:20" x14ac:dyDescent="0.25">
      <c r="A88">
        <v>5</v>
      </c>
      <c r="B88">
        <f t="shared" si="35"/>
        <v>-170.41849999999999</v>
      </c>
      <c r="L88">
        <f t="shared" ref="L88:T88" si="40">L60*$L74</f>
        <v>3970.2211471483311</v>
      </c>
      <c r="M88">
        <f t="shared" si="40"/>
        <v>691.34003979701117</v>
      </c>
      <c r="N88">
        <f t="shared" si="40"/>
        <v>218.83006602885084</v>
      </c>
      <c r="O88">
        <f t="shared" si="40"/>
        <v>93.083111107694862</v>
      </c>
      <c r="P88">
        <f t="shared" si="40"/>
        <v>69.784563334872729</v>
      </c>
      <c r="Q88">
        <f t="shared" si="40"/>
        <v>24.893039605991426</v>
      </c>
      <c r="R88">
        <f t="shared" si="40"/>
        <v>30.986224115200848</v>
      </c>
      <c r="S88">
        <f t="shared" si="40"/>
        <v>9.6110062659837663</v>
      </c>
      <c r="T88">
        <f t="shared" si="40"/>
        <v>3.96022659642875</v>
      </c>
    </row>
    <row r="89" spans="1:20" x14ac:dyDescent="0.25">
      <c r="A89">
        <v>6</v>
      </c>
      <c r="B89">
        <f t="shared" si="35"/>
        <v>-170.41849999999999</v>
      </c>
      <c r="L89">
        <f t="shared" ref="L89:T89" si="41">L61*$L75</f>
        <v>-504.17511675651394</v>
      </c>
      <c r="M89">
        <f t="shared" si="41"/>
        <v>-89.776749354824489</v>
      </c>
      <c r="N89">
        <f t="shared" si="41"/>
        <v>-28.823841427960257</v>
      </c>
      <c r="O89">
        <f t="shared" si="41"/>
        <v>-12.371044635214883</v>
      </c>
      <c r="P89">
        <f t="shared" si="41"/>
        <v>-9.3141204437028726</v>
      </c>
      <c r="Q89">
        <f t="shared" si="41"/>
        <v>-3.3634646123381717</v>
      </c>
      <c r="R89">
        <f t="shared" si="41"/>
        <v>-4.1695708268069787</v>
      </c>
      <c r="S89">
        <f t="shared" si="41"/>
        <v>-1.3132689198124889</v>
      </c>
      <c r="T89">
        <f t="shared" si="41"/>
        <v>-0.54697515632965399</v>
      </c>
    </row>
    <row r="90" spans="1:20" x14ac:dyDescent="0.25">
      <c r="A90">
        <v>7</v>
      </c>
      <c r="B90">
        <f t="shared" si="35"/>
        <v>-170.41849999999999</v>
      </c>
      <c r="L90">
        <f t="shared" ref="L90:T90" si="42">L62*$L76</f>
        <v>348.6154405634361</v>
      </c>
      <c r="M90">
        <f t="shared" si="42"/>
        <v>63.45088901644769</v>
      </c>
      <c r="N90">
        <f t="shared" si="42"/>
        <v>20.65728355838716</v>
      </c>
      <c r="O90">
        <f t="shared" si="42"/>
        <v>8.9441574540760769</v>
      </c>
      <c r="P90">
        <f t="shared" si="42"/>
        <v>6.7621446114351293</v>
      </c>
      <c r="Q90">
        <f t="shared" si="42"/>
        <v>2.471427596673442</v>
      </c>
      <c r="R90">
        <f t="shared" si="42"/>
        <v>3.0514227201043642</v>
      </c>
      <c r="S90">
        <f t="shared" si="42"/>
        <v>0.97564468442695806</v>
      </c>
      <c r="T90">
        <f t="shared" si="42"/>
        <v>0.410651877691673</v>
      </c>
    </row>
    <row r="91" spans="1:20" x14ac:dyDescent="0.25">
      <c r="A91">
        <v>8</v>
      </c>
      <c r="B91">
        <f t="shared" si="35"/>
        <v>-170.41849999999999</v>
      </c>
      <c r="L91">
        <f t="shared" ref="L91:T91" si="43">L63*$L77</f>
        <v>504.22162004394096</v>
      </c>
      <c r="M91">
        <f t="shared" si="43"/>
        <v>93.762736778954476</v>
      </c>
      <c r="N91">
        <f t="shared" si="43"/>
        <v>30.945098873359022</v>
      </c>
      <c r="O91">
        <f t="shared" si="43"/>
        <v>13.514291512017074</v>
      </c>
      <c r="P91">
        <f t="shared" si="43"/>
        <v>10.259153146267179</v>
      </c>
      <c r="Q91">
        <f t="shared" si="43"/>
        <v>3.7939238063894978</v>
      </c>
      <c r="R91">
        <f t="shared" si="43"/>
        <v>4.6658225148866839</v>
      </c>
      <c r="S91">
        <f t="shared" si="43"/>
        <v>1.5139567729625312</v>
      </c>
      <c r="T91">
        <f t="shared" si="43"/>
        <v>0.64383129818780105</v>
      </c>
    </row>
    <row r="92" spans="1:20" x14ac:dyDescent="0.25">
      <c r="A92">
        <v>9</v>
      </c>
      <c r="B92">
        <f t="shared" si="35"/>
        <v>-170.41849999999999</v>
      </c>
      <c r="L92">
        <f t="shared" ref="L92:T92" si="44">L64*$L78</f>
        <v>542.16463645375552</v>
      </c>
      <c r="M92">
        <f t="shared" si="44"/>
        <v>102.96094128252619</v>
      </c>
      <c r="N92">
        <f t="shared" si="44"/>
        <v>34.438355711511797</v>
      </c>
      <c r="O92">
        <f t="shared" si="44"/>
        <v>15.167176914568659</v>
      </c>
      <c r="P92">
        <f t="shared" si="44"/>
        <v>11.560082880860055</v>
      </c>
      <c r="Q92">
        <f t="shared" si="44"/>
        <v>4.3246408563947041</v>
      </c>
      <c r="R92">
        <f t="shared" si="44"/>
        <v>5.2979623810510068</v>
      </c>
      <c r="S92">
        <f t="shared" si="44"/>
        <v>1.7440661331462612</v>
      </c>
      <c r="T92">
        <f t="shared" si="44"/>
        <v>0.74921947354470098</v>
      </c>
    </row>
    <row r="93" spans="1:20" x14ac:dyDescent="0.25">
      <c r="A93">
        <v>10</v>
      </c>
      <c r="B93">
        <f t="shared" si="35"/>
        <v>-170.41849999999999</v>
      </c>
      <c r="L93">
        <f t="shared" ref="L93:T95" si="45">L65*$L79</f>
        <v>541.64075376654</v>
      </c>
      <c r="M93">
        <f t="shared" si="45"/>
        <v>105.003895813459</v>
      </c>
      <c r="N93">
        <f t="shared" si="45"/>
        <v>35.585190981990472</v>
      </c>
      <c r="O93">
        <f t="shared" si="45"/>
        <v>15.802308236893083</v>
      </c>
      <c r="P93">
        <f t="shared" si="45"/>
        <v>12.091508421550248</v>
      </c>
      <c r="Q93">
        <f t="shared" si="45"/>
        <v>4.5749140933125769</v>
      </c>
      <c r="R93">
        <f t="shared" si="45"/>
        <v>5.583339819894082</v>
      </c>
      <c r="S93">
        <f t="shared" si="45"/>
        <v>1.8642046016357439</v>
      </c>
      <c r="T93">
        <f t="shared" si="45"/>
        <v>0.80879941361739305</v>
      </c>
    </row>
    <row r="94" spans="1:20" x14ac:dyDescent="0.25">
      <c r="A94">
        <v>11</v>
      </c>
      <c r="B94">
        <f t="shared" si="35"/>
        <v>-170.41849999999999</v>
      </c>
      <c r="L94">
        <f>L66*$L80</f>
        <v>525.4693360484971</v>
      </c>
      <c r="M94">
        <f t="shared" si="45"/>
        <v>103.94885910933998</v>
      </c>
      <c r="N94">
        <f t="shared" si="45"/>
        <v>35.683432574838626</v>
      </c>
      <c r="O94">
        <f t="shared" si="45"/>
        <v>15.974849956371651</v>
      </c>
      <c r="P94">
        <f t="shared" si="45"/>
        <v>12.270642232136726</v>
      </c>
      <c r="Q94">
        <f t="shared" si="45"/>
        <v>4.6944784984256769</v>
      </c>
      <c r="R94">
        <f t="shared" si="45"/>
        <v>5.7079857539113927</v>
      </c>
      <c r="S94">
        <f t="shared" si="45"/>
        <v>1.9324490646603223</v>
      </c>
      <c r="T94">
        <f t="shared" si="45"/>
        <v>0.84658900152971495</v>
      </c>
    </row>
    <row r="97" spans="1:10" x14ac:dyDescent="0.25">
      <c r="B97" t="s">
        <v>121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6">C$49*EXP(5.372697*(1+C$52)*(1-(C$46+273.15)/($B83+273.15)))</f>
        <v>3.9250757352860328E-2</v>
      </c>
      <c r="D98">
        <f t="shared" si="46"/>
        <v>4.3264908308518805E-4</v>
      </c>
      <c r="E98">
        <f t="shared" si="46"/>
        <v>2.2174363525925774E-5</v>
      </c>
      <c r="F98">
        <f t="shared" si="46"/>
        <v>6.0874809127343767E-6</v>
      </c>
      <c r="G98">
        <f t="shared" si="46"/>
        <v>1.1982084939042264E-7</v>
      </c>
      <c r="H98">
        <f t="shared" si="46"/>
        <v>3.9406779185645716E-7</v>
      </c>
      <c r="I98">
        <f t="shared" si="46"/>
        <v>3.2616342447689129E-9</v>
      </c>
      <c r="J98">
        <f t="shared" si="46"/>
        <v>1.0639974521389336E-10</v>
      </c>
    </row>
    <row r="99" spans="1:10" x14ac:dyDescent="0.25">
      <c r="A99">
        <v>1</v>
      </c>
      <c r="B99">
        <f t="shared" ref="B99:J99" si="47">B$49*EXP(5.372697*(1+B$52)*(1-(B$46+273.15)/($B84+273.15)))</f>
        <v>44.219369077143725</v>
      </c>
      <c r="C99">
        <f t="shared" si="47"/>
        <v>3.9250757352860328E-2</v>
      </c>
      <c r="D99">
        <f t="shared" si="47"/>
        <v>4.3264908308518805E-4</v>
      </c>
      <c r="E99">
        <f t="shared" si="47"/>
        <v>2.2174363525925774E-5</v>
      </c>
      <c r="F99">
        <f t="shared" si="47"/>
        <v>6.0874809127343767E-6</v>
      </c>
      <c r="G99">
        <f t="shared" si="47"/>
        <v>1.1982084939042264E-7</v>
      </c>
      <c r="H99">
        <f t="shared" si="47"/>
        <v>3.9406779185645716E-7</v>
      </c>
      <c r="I99">
        <f t="shared" si="47"/>
        <v>3.2616342447689129E-9</v>
      </c>
      <c r="J99">
        <f t="shared" si="47"/>
        <v>1.0639974521389336E-10</v>
      </c>
    </row>
    <row r="100" spans="1:10" x14ac:dyDescent="0.25">
      <c r="A100">
        <v>2</v>
      </c>
      <c r="B100">
        <f t="shared" ref="B100:J100" si="48">B$49*EXP(5.372697*(1+B$52)*(1-(B$46+273.15)/($B85+273.15)))</f>
        <v>44.219369077143725</v>
      </c>
      <c r="C100">
        <f t="shared" si="48"/>
        <v>3.9250757352860328E-2</v>
      </c>
      <c r="D100">
        <f t="shared" si="48"/>
        <v>4.3264908308518805E-4</v>
      </c>
      <c r="E100">
        <f t="shared" si="48"/>
        <v>2.2174363525925774E-5</v>
      </c>
      <c r="F100">
        <f t="shared" si="48"/>
        <v>6.0874809127343767E-6</v>
      </c>
      <c r="G100">
        <f t="shared" si="48"/>
        <v>1.1982084939042264E-7</v>
      </c>
      <c r="H100">
        <f t="shared" si="48"/>
        <v>3.9406779185645716E-7</v>
      </c>
      <c r="I100">
        <f t="shared" si="48"/>
        <v>3.2616342447689129E-9</v>
      </c>
      <c r="J100">
        <f t="shared" si="48"/>
        <v>1.0639974521389336E-10</v>
      </c>
    </row>
    <row r="101" spans="1:10" x14ac:dyDescent="0.25">
      <c r="A101">
        <v>3</v>
      </c>
      <c r="B101">
        <f t="shared" ref="B101:J101" si="49">B$49*EXP(5.372697*(1+B$52)*(1-(B$46+273.15)/($B86+273.15)))</f>
        <v>44.219369077143725</v>
      </c>
      <c r="C101">
        <f t="shared" si="49"/>
        <v>3.9250757352860328E-2</v>
      </c>
      <c r="D101">
        <f t="shared" si="49"/>
        <v>4.3264908308518805E-4</v>
      </c>
      <c r="E101">
        <f t="shared" si="49"/>
        <v>2.2174363525925774E-5</v>
      </c>
      <c r="F101">
        <f t="shared" si="49"/>
        <v>6.0874809127343767E-6</v>
      </c>
      <c r="G101">
        <f t="shared" si="49"/>
        <v>1.1982084939042264E-7</v>
      </c>
      <c r="H101">
        <f t="shared" si="49"/>
        <v>3.9406779185645716E-7</v>
      </c>
      <c r="I101">
        <f t="shared" si="49"/>
        <v>3.2616342447689129E-9</v>
      </c>
      <c r="J101">
        <f t="shared" si="49"/>
        <v>1.0639974521389336E-10</v>
      </c>
    </row>
    <row r="102" spans="1:10" x14ac:dyDescent="0.25">
      <c r="A102">
        <v>4</v>
      </c>
      <c r="B102">
        <f t="shared" ref="B102:J102" si="50">B$49*EXP(5.372697*(1+B$52)*(1-(B$46+273.15)/($B87+273.15)))</f>
        <v>44.219369077143725</v>
      </c>
      <c r="C102">
        <f t="shared" si="50"/>
        <v>3.9250757352860328E-2</v>
      </c>
      <c r="D102">
        <f t="shared" si="50"/>
        <v>4.3264908308518805E-4</v>
      </c>
      <c r="E102">
        <f t="shared" si="50"/>
        <v>2.2174363525925774E-5</v>
      </c>
      <c r="F102">
        <f t="shared" si="50"/>
        <v>6.0874809127343767E-6</v>
      </c>
      <c r="G102">
        <f t="shared" si="50"/>
        <v>1.1982084939042264E-7</v>
      </c>
      <c r="H102">
        <f t="shared" si="50"/>
        <v>3.9406779185645716E-7</v>
      </c>
      <c r="I102">
        <f t="shared" si="50"/>
        <v>3.2616342447689129E-9</v>
      </c>
      <c r="J102">
        <f t="shared" si="50"/>
        <v>1.0639974521389336E-10</v>
      </c>
    </row>
    <row r="103" spans="1:10" x14ac:dyDescent="0.25">
      <c r="A103">
        <v>5</v>
      </c>
      <c r="B103">
        <f t="shared" ref="B103:J103" si="51">B$49*EXP(5.372697*(1+B$52)*(1-(B$46+273.15)/($B88+273.15)))</f>
        <v>44.219369077143725</v>
      </c>
      <c r="C103">
        <f t="shared" si="51"/>
        <v>3.9250757352860328E-2</v>
      </c>
      <c r="D103">
        <f t="shared" si="51"/>
        <v>4.3264908308518805E-4</v>
      </c>
      <c r="E103">
        <f t="shared" si="51"/>
        <v>2.2174363525925774E-5</v>
      </c>
      <c r="F103">
        <f t="shared" si="51"/>
        <v>6.0874809127343767E-6</v>
      </c>
      <c r="G103">
        <f t="shared" si="51"/>
        <v>1.1982084939042264E-7</v>
      </c>
      <c r="H103">
        <f t="shared" si="51"/>
        <v>3.9406779185645716E-7</v>
      </c>
      <c r="I103">
        <f t="shared" si="51"/>
        <v>3.2616342447689129E-9</v>
      </c>
      <c r="J103">
        <f t="shared" si="51"/>
        <v>1.0639974521389336E-10</v>
      </c>
    </row>
    <row r="104" spans="1:10" x14ac:dyDescent="0.25">
      <c r="A104">
        <v>6</v>
      </c>
      <c r="B104">
        <f t="shared" ref="B104:J104" si="52">B$49*EXP(5.372697*(1+B$52)*(1-(B$46+273.15)/($B89+273.15)))</f>
        <v>44.219369077143725</v>
      </c>
      <c r="C104">
        <f t="shared" si="52"/>
        <v>3.9250757352860328E-2</v>
      </c>
      <c r="D104">
        <f t="shared" si="52"/>
        <v>4.3264908308518805E-4</v>
      </c>
      <c r="E104">
        <f t="shared" si="52"/>
        <v>2.2174363525925774E-5</v>
      </c>
      <c r="F104">
        <f t="shared" si="52"/>
        <v>6.0874809127343767E-6</v>
      </c>
      <c r="G104">
        <f t="shared" si="52"/>
        <v>1.1982084939042264E-7</v>
      </c>
      <c r="H104">
        <f t="shared" si="52"/>
        <v>3.9406779185645716E-7</v>
      </c>
      <c r="I104">
        <f t="shared" si="52"/>
        <v>3.2616342447689129E-9</v>
      </c>
      <c r="J104">
        <f t="shared" si="52"/>
        <v>1.0639974521389336E-10</v>
      </c>
    </row>
    <row r="105" spans="1:10" x14ac:dyDescent="0.25">
      <c r="A105">
        <v>7</v>
      </c>
      <c r="B105">
        <f t="shared" ref="B105:J105" si="53">B$49*EXP(5.372697*(1+B$52)*(1-(B$46+273.15)/($B90+273.15)))</f>
        <v>44.219369077143725</v>
      </c>
      <c r="C105">
        <f t="shared" si="53"/>
        <v>3.9250757352860328E-2</v>
      </c>
      <c r="D105">
        <f t="shared" si="53"/>
        <v>4.3264908308518805E-4</v>
      </c>
      <c r="E105">
        <f t="shared" si="53"/>
        <v>2.2174363525925774E-5</v>
      </c>
      <c r="F105">
        <f t="shared" si="53"/>
        <v>6.0874809127343767E-6</v>
      </c>
      <c r="G105">
        <f t="shared" si="53"/>
        <v>1.1982084939042264E-7</v>
      </c>
      <c r="H105">
        <f t="shared" si="53"/>
        <v>3.9406779185645716E-7</v>
      </c>
      <c r="I105">
        <f t="shared" si="53"/>
        <v>3.2616342447689129E-9</v>
      </c>
      <c r="J105">
        <f t="shared" si="53"/>
        <v>1.0639974521389336E-10</v>
      </c>
    </row>
    <row r="106" spans="1:10" x14ac:dyDescent="0.25">
      <c r="A106">
        <v>8</v>
      </c>
      <c r="B106">
        <f t="shared" ref="B106:J106" si="54">B$49*EXP(5.372697*(1+B$52)*(1-(B$46+273.15)/($B91+273.15)))</f>
        <v>44.219369077143725</v>
      </c>
      <c r="C106">
        <f t="shared" si="54"/>
        <v>3.9250757352860328E-2</v>
      </c>
      <c r="D106">
        <f t="shared" si="54"/>
        <v>4.3264908308518805E-4</v>
      </c>
      <c r="E106">
        <f t="shared" si="54"/>
        <v>2.2174363525925774E-5</v>
      </c>
      <c r="F106">
        <f t="shared" si="54"/>
        <v>6.0874809127343767E-6</v>
      </c>
      <c r="G106">
        <f t="shared" si="54"/>
        <v>1.1982084939042264E-7</v>
      </c>
      <c r="H106">
        <f t="shared" si="54"/>
        <v>3.9406779185645716E-7</v>
      </c>
      <c r="I106">
        <f t="shared" si="54"/>
        <v>3.2616342447689129E-9</v>
      </c>
      <c r="J106">
        <f t="shared" si="54"/>
        <v>1.0639974521389336E-10</v>
      </c>
    </row>
    <row r="107" spans="1:10" x14ac:dyDescent="0.25">
      <c r="A107">
        <v>9</v>
      </c>
      <c r="B107">
        <f t="shared" ref="B107:J107" si="55">B$49*EXP(5.372697*(1+B$52)*(1-(B$46+273.15)/($B92+273.15)))</f>
        <v>44.219369077143725</v>
      </c>
      <c r="C107">
        <f t="shared" si="55"/>
        <v>3.9250757352860328E-2</v>
      </c>
      <c r="D107">
        <f t="shared" si="55"/>
        <v>4.3264908308518805E-4</v>
      </c>
      <c r="E107">
        <f t="shared" si="55"/>
        <v>2.2174363525925774E-5</v>
      </c>
      <c r="F107">
        <f t="shared" si="55"/>
        <v>6.0874809127343767E-6</v>
      </c>
      <c r="G107">
        <f t="shared" si="55"/>
        <v>1.1982084939042264E-7</v>
      </c>
      <c r="H107">
        <f t="shared" si="55"/>
        <v>3.9406779185645716E-7</v>
      </c>
      <c r="I107">
        <f t="shared" si="55"/>
        <v>3.2616342447689129E-9</v>
      </c>
      <c r="J107">
        <f t="shared" si="55"/>
        <v>1.0639974521389336E-10</v>
      </c>
    </row>
    <row r="108" spans="1:10" x14ac:dyDescent="0.25">
      <c r="A108">
        <v>10</v>
      </c>
      <c r="B108">
        <f t="shared" ref="B108:J108" si="56">B$49*EXP(5.372697*(1+B$52)*(1-(B$46+273.15)/($B93+273.15)))</f>
        <v>44.219369077143725</v>
      </c>
      <c r="C108">
        <f t="shared" si="56"/>
        <v>3.9250757352860328E-2</v>
      </c>
      <c r="D108">
        <f t="shared" si="56"/>
        <v>4.3264908308518805E-4</v>
      </c>
      <c r="E108">
        <f t="shared" si="56"/>
        <v>2.2174363525925774E-5</v>
      </c>
      <c r="F108">
        <f t="shared" si="56"/>
        <v>6.0874809127343767E-6</v>
      </c>
      <c r="G108">
        <f t="shared" si="56"/>
        <v>1.1982084939042264E-7</v>
      </c>
      <c r="H108">
        <f t="shared" si="56"/>
        <v>3.9406779185645716E-7</v>
      </c>
      <c r="I108">
        <f t="shared" si="56"/>
        <v>3.2616342447689129E-9</v>
      </c>
      <c r="J108">
        <f t="shared" si="56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B109:J109" si="57">C$49*EXP(5.372697*(1+C$52)*(1-(C$46+273.15)/($B94+273.15)))</f>
        <v>3.9250757352860328E-2</v>
      </c>
      <c r="D109">
        <f t="shared" si="57"/>
        <v>4.3264908308518805E-4</v>
      </c>
      <c r="E109">
        <f t="shared" si="57"/>
        <v>2.2174363525925774E-5</v>
      </c>
      <c r="F109">
        <f t="shared" si="57"/>
        <v>6.0874809127343767E-6</v>
      </c>
      <c r="G109">
        <f t="shared" si="57"/>
        <v>1.1982084939042264E-7</v>
      </c>
      <c r="H109">
        <f t="shared" si="57"/>
        <v>3.9406779185645716E-7</v>
      </c>
      <c r="I109">
        <f t="shared" si="57"/>
        <v>3.2616342447689129E-9</v>
      </c>
      <c r="J109">
        <f t="shared" si="57"/>
        <v>1.0639974521389336E-10</v>
      </c>
    </row>
    <row r="111" spans="1:10" x14ac:dyDescent="0.25">
      <c r="B111" t="s">
        <v>120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58">C98/100/($C31*10)</f>
        <v>2.0658293343610702E-4</v>
      </c>
      <c r="D112" s="15">
        <f t="shared" si="58"/>
        <v>2.2771004372904637E-6</v>
      </c>
      <c r="E112" s="15">
        <f t="shared" si="58"/>
        <v>1.1670717645224091E-7</v>
      </c>
      <c r="F112" s="15">
        <f t="shared" si="58"/>
        <v>3.2039373224917777E-8</v>
      </c>
      <c r="G112" s="15">
        <f t="shared" si="58"/>
        <v>6.3063604942327705E-10</v>
      </c>
      <c r="H112" s="15">
        <f t="shared" si="58"/>
        <v>2.0740410097708273E-9</v>
      </c>
      <c r="I112" s="15">
        <f t="shared" si="58"/>
        <v>1.7166496025099543E-11</v>
      </c>
      <c r="J112" s="15">
        <f t="shared" si="58"/>
        <v>5.5999865902049138E-13</v>
      </c>
    </row>
    <row r="113" spans="1:11" x14ac:dyDescent="0.25">
      <c r="A113">
        <v>1</v>
      </c>
      <c r="B113" s="15">
        <f t="shared" ref="B113:J113" si="59">B99/100/($C32*10)</f>
        <v>0.23162526659456234</v>
      </c>
      <c r="C113" s="15">
        <f t="shared" si="59"/>
        <v>2.0559920518164933E-4</v>
      </c>
      <c r="D113" s="15">
        <f t="shared" si="59"/>
        <v>2.2662571018747944E-6</v>
      </c>
      <c r="E113" s="15">
        <f t="shared" si="59"/>
        <v>1.1615142799294452E-7</v>
      </c>
      <c r="F113" s="15">
        <f t="shared" si="59"/>
        <v>3.1886804780989593E-8</v>
      </c>
      <c r="G113" s="15">
        <f t="shared" si="59"/>
        <v>6.2763302061649951E-10</v>
      </c>
      <c r="H113" s="15">
        <f t="shared" si="59"/>
        <v>2.064164624010014E-9</v>
      </c>
      <c r="I113" s="15">
        <f t="shared" si="59"/>
        <v>1.70847508059324E-11</v>
      </c>
      <c r="J113" s="15">
        <f t="shared" si="59"/>
        <v>5.5733199873944142E-13</v>
      </c>
    </row>
    <row r="114" spans="1:11" x14ac:dyDescent="0.25">
      <c r="A114">
        <v>2</v>
      </c>
      <c r="B114" s="15">
        <f t="shared" ref="B114:J114" si="60">B100/100/($C33*10)</f>
        <v>0.2305275165159151</v>
      </c>
      <c r="C114" s="15">
        <f t="shared" si="60"/>
        <v>2.0462480136562255E-4</v>
      </c>
      <c r="D114" s="15">
        <f t="shared" si="60"/>
        <v>2.2555165468896056E-6</v>
      </c>
      <c r="E114" s="15">
        <f t="shared" si="60"/>
        <v>1.1560094729155615E-7</v>
      </c>
      <c r="F114" s="15">
        <f t="shared" si="60"/>
        <v>3.1735682483449354E-8</v>
      </c>
      <c r="G114" s="15">
        <f t="shared" si="60"/>
        <v>6.2465845653774823E-10</v>
      </c>
      <c r="H114" s="15">
        <f t="shared" si="60"/>
        <v>2.0543818532801085E-9</v>
      </c>
      <c r="I114" s="15">
        <f t="shared" si="60"/>
        <v>1.7003780422965895E-11</v>
      </c>
      <c r="J114" s="15">
        <f t="shared" si="60"/>
        <v>5.5469061485915968E-13</v>
      </c>
    </row>
    <row r="115" spans="1:11" x14ac:dyDescent="0.25">
      <c r="A115">
        <v>3</v>
      </c>
      <c r="B115" s="15">
        <f t="shared" ref="B115:J115" si="61">B101/100/($C34*10)</f>
        <v>0.22944012257008534</v>
      </c>
      <c r="C115" s="15">
        <f t="shared" si="61"/>
        <v>2.0365959003842621E-4</v>
      </c>
      <c r="D115" s="15">
        <f t="shared" si="61"/>
        <v>2.2448773178948434E-6</v>
      </c>
      <c r="E115" s="15">
        <f t="shared" si="61"/>
        <v>1.1505565980433183E-7</v>
      </c>
      <c r="F115" s="15">
        <f t="shared" si="61"/>
        <v>3.1585985867961385E-8</v>
      </c>
      <c r="G115" s="15">
        <f t="shared" si="61"/>
        <v>6.217119543842683E-10</v>
      </c>
      <c r="H115" s="15">
        <f t="shared" si="61"/>
        <v>2.0446913728401077E-9</v>
      </c>
      <c r="I115" s="15">
        <f t="shared" si="61"/>
        <v>1.6923573911536811E-11</v>
      </c>
      <c r="J115" s="15">
        <f t="shared" si="61"/>
        <v>5.5207414969472962E-13</v>
      </c>
    </row>
    <row r="116" spans="1:11" x14ac:dyDescent="0.25">
      <c r="A116">
        <v>4</v>
      </c>
      <c r="B116" s="15">
        <f t="shared" ref="B116:J116" si="62">B102/100/($C35*10)</f>
        <v>0.22836293889604736</v>
      </c>
      <c r="C116" s="15">
        <f t="shared" si="62"/>
        <v>2.0270344172838666E-4</v>
      </c>
      <c r="D116" s="15">
        <f t="shared" si="62"/>
        <v>2.2343379877638816E-6</v>
      </c>
      <c r="E116" s="15">
        <f t="shared" si="62"/>
        <v>1.1451549238741008E-7</v>
      </c>
      <c r="F116" s="15">
        <f t="shared" si="62"/>
        <v>3.1437694854496778E-8</v>
      </c>
      <c r="G116" s="15">
        <f t="shared" si="62"/>
        <v>6.1879311891767556E-10</v>
      </c>
      <c r="H116" s="15">
        <f t="shared" si="62"/>
        <v>2.0350918828267739E-9</v>
      </c>
      <c r="I116" s="15">
        <f t="shared" si="62"/>
        <v>1.6844120512891097E-11</v>
      </c>
      <c r="J116" s="15">
        <f t="shared" si="62"/>
        <v>5.4948225227832247E-13</v>
      </c>
    </row>
    <row r="117" spans="1:11" x14ac:dyDescent="0.25">
      <c r="A117">
        <v>5</v>
      </c>
      <c r="B117" s="15">
        <f t="shared" ref="B117:J117" si="63">B103/100/($C36*10)</f>
        <v>0.22729582235914994</v>
      </c>
      <c r="C117" s="15">
        <f t="shared" si="63"/>
        <v>2.0175622938386147E-4</v>
      </c>
      <c r="D117" s="15">
        <f t="shared" si="63"/>
        <v>2.2238971560453589E-6</v>
      </c>
      <c r="E117" s="15">
        <f t="shared" si="63"/>
        <v>1.1398037326410442E-7</v>
      </c>
      <c r="F117" s="15">
        <f t="shared" si="63"/>
        <v>3.1290789738354267E-8</v>
      </c>
      <c r="G117" s="15">
        <f t="shared" si="63"/>
        <v>6.1590156228721905E-10</v>
      </c>
      <c r="H117" s="15">
        <f t="shared" si="63"/>
        <v>2.0255821076733776E-9</v>
      </c>
      <c r="I117" s="15">
        <f t="shared" si="63"/>
        <v>1.6765409669372914E-11</v>
      </c>
      <c r="J117" s="15">
        <f t="shared" si="63"/>
        <v>5.4691457820225552E-13</v>
      </c>
    </row>
    <row r="118" spans="1:11" x14ac:dyDescent="0.25">
      <c r="A118">
        <v>6</v>
      </c>
      <c r="B118" s="15">
        <f t="shared" ref="B118:J118" si="64">B104/100/($C37*10)</f>
        <v>0.226238632487712</v>
      </c>
      <c r="C118" s="15">
        <f t="shared" si="64"/>
        <v>2.0081782831695978E-4</v>
      </c>
      <c r="D118" s="15">
        <f t="shared" si="64"/>
        <v>2.2135534483428222E-6</v>
      </c>
      <c r="E118" s="15">
        <f t="shared" si="64"/>
        <v>1.1345023199310857E-7</v>
      </c>
      <c r="F118" s="15">
        <f t="shared" si="64"/>
        <v>3.1145251181431687E-8</v>
      </c>
      <c r="G118" s="15">
        <f t="shared" si="64"/>
        <v>6.1303690385797609E-10</v>
      </c>
      <c r="H118" s="15">
        <f t="shared" si="64"/>
        <v>2.0161607955446642E-9</v>
      </c>
      <c r="I118" s="15">
        <f t="shared" si="64"/>
        <v>1.6687431019747922E-11</v>
      </c>
      <c r="J118" s="15">
        <f t="shared" si="64"/>
        <v>5.4437078946643105E-13</v>
      </c>
    </row>
    <row r="119" spans="1:11" x14ac:dyDescent="0.25">
      <c r="A119">
        <v>7</v>
      </c>
      <c r="B119" s="15">
        <f t="shared" ref="B119:J119" si="65">B105/100/($C38*10)</f>
        <v>0.22519123141138001</v>
      </c>
      <c r="C119" s="15">
        <f t="shared" si="65"/>
        <v>1.998881161488257E-4</v>
      </c>
      <c r="D119" s="15">
        <f t="shared" si="65"/>
        <v>2.2033055157116054E-6</v>
      </c>
      <c r="E119" s="15">
        <f t="shared" si="65"/>
        <v>1.1292499943758493E-7</v>
      </c>
      <c r="F119" s="15">
        <f t="shared" si="65"/>
        <v>3.1001060203739879E-8</v>
      </c>
      <c r="G119" s="15">
        <f t="shared" si="65"/>
        <v>6.1019877004381888E-10</v>
      </c>
      <c r="H119" s="15">
        <f t="shared" si="65"/>
        <v>2.0068267177875132E-9</v>
      </c>
      <c r="I119" s="15">
        <f t="shared" si="65"/>
        <v>1.6610174394656496E-11</v>
      </c>
      <c r="J119" s="15">
        <f t="shared" si="65"/>
        <v>5.418505543300124E-13</v>
      </c>
    </row>
    <row r="120" spans="1:11" x14ac:dyDescent="0.25">
      <c r="A120">
        <v>8</v>
      </c>
      <c r="B120" s="15">
        <f t="shared" ref="B120:J120" si="66">B106/100/($C39*10)</f>
        <v>0.22415348380118932</v>
      </c>
      <c r="C120" s="15">
        <f t="shared" si="66"/>
        <v>1.989669727564348E-4</v>
      </c>
      <c r="D120" s="15">
        <f t="shared" si="66"/>
        <v>2.1931520340723814E-6</v>
      </c>
      <c r="E120" s="15">
        <f t="shared" si="66"/>
        <v>1.1240460773510759E-7</v>
      </c>
      <c r="F120" s="15">
        <f t="shared" si="66"/>
        <v>3.0858198175151214E-8</v>
      </c>
      <c r="G120" s="15">
        <f t="shared" si="66"/>
        <v>6.0738679414499944E-10</v>
      </c>
      <c r="H120" s="15">
        <f t="shared" si="66"/>
        <v>1.9975786683967872E-9</v>
      </c>
      <c r="I120" s="15">
        <f t="shared" si="66"/>
        <v>1.6533629812192644E-11</v>
      </c>
      <c r="J120" s="15">
        <f t="shared" si="66"/>
        <v>5.393535471672013E-13</v>
      </c>
    </row>
    <row r="121" spans="1:11" x14ac:dyDescent="0.25">
      <c r="A121">
        <v>9</v>
      </c>
      <c r="B121" s="15">
        <f t="shared" ref="B121:J121" si="67">B107/100/($C40*10)</f>
        <v>0.2231252568112756</v>
      </c>
      <c r="C121" s="15">
        <f t="shared" si="67"/>
        <v>1.9805428022085482E-4</v>
      </c>
      <c r="D121" s="15">
        <f t="shared" si="67"/>
        <v>2.1830917036408566E-6</v>
      </c>
      <c r="E121" s="15">
        <f t="shared" si="67"/>
        <v>1.1188899026843277E-7</v>
      </c>
      <c r="F121" s="15">
        <f t="shared" si="67"/>
        <v>3.0716646807375291E-8</v>
      </c>
      <c r="G121" s="15">
        <f t="shared" si="67"/>
        <v>6.0460061619020579E-10</v>
      </c>
      <c r="H121" s="15">
        <f t="shared" si="67"/>
        <v>1.9884154634958841E-9</v>
      </c>
      <c r="I121" s="15">
        <f t="shared" si="67"/>
        <v>1.6457787473604602E-11</v>
      </c>
      <c r="J121" s="15">
        <f t="shared" si="67"/>
        <v>5.3687944832698472E-13</v>
      </c>
    </row>
    <row r="122" spans="1:11" x14ac:dyDescent="0.25">
      <c r="A122">
        <v>10</v>
      </c>
      <c r="B122" s="15">
        <f t="shared" ref="B122:J122" si="68">B108/100/($C41*10)</f>
        <v>0.222106420022183</v>
      </c>
      <c r="C122" s="15">
        <f t="shared" si="68"/>
        <v>1.9714992277692397E-4</v>
      </c>
      <c r="D122" s="15">
        <f t="shared" si="68"/>
        <v>2.1731232483730897E-6</v>
      </c>
      <c r="E122" s="15">
        <f t="shared" si="68"/>
        <v>1.1137808163707006E-7</v>
      </c>
      <c r="F122" s="15">
        <f t="shared" si="68"/>
        <v>3.0576388146154397E-8</v>
      </c>
      <c r="G122" s="15">
        <f t="shared" si="68"/>
        <v>6.0183988278294448E-10</v>
      </c>
      <c r="H122" s="15">
        <f t="shared" si="68"/>
        <v>1.9793359408315196E-9</v>
      </c>
      <c r="I122" s="15">
        <f t="shared" si="68"/>
        <v>1.6382637759113254E-11</v>
      </c>
      <c r="J122" s="15">
        <f t="shared" si="68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B123:J123" si="69">C109/100/($C42*10)</f>
        <v>1.9625378676430165E-4</v>
      </c>
      <c r="D123" s="15">
        <f t="shared" si="69"/>
        <v>2.1632454154259402E-6</v>
      </c>
      <c r="E123" s="15">
        <f t="shared" si="69"/>
        <v>1.1087181762962886E-7</v>
      </c>
      <c r="F123" s="15">
        <f t="shared" si="69"/>
        <v>3.0437404563671885E-8</v>
      </c>
      <c r="G123" s="15">
        <f t="shared" si="69"/>
        <v>5.9910424695211318E-10</v>
      </c>
      <c r="H123" s="15">
        <f t="shared" si="69"/>
        <v>1.9703389592822859E-9</v>
      </c>
      <c r="I123" s="15">
        <f t="shared" si="69"/>
        <v>1.6308171223844564E-11</v>
      </c>
      <c r="J123" s="15">
        <f t="shared" si="69"/>
        <v>5.3199872606946681E-13</v>
      </c>
    </row>
    <row r="125" spans="1:11" x14ac:dyDescent="0.25">
      <c r="B125" t="s">
        <v>122</v>
      </c>
      <c r="K125" t="s">
        <v>123</v>
      </c>
    </row>
    <row r="126" spans="1:11" x14ac:dyDescent="0.25">
      <c r="A126">
        <v>0</v>
      </c>
      <c r="B126">
        <f>ABS(B112-B17)</f>
        <v>1.3352107719238988</v>
      </c>
      <c r="C126">
        <f>ABS(C112-C17)</f>
        <v>1.2037145547267438</v>
      </c>
      <c r="D126">
        <f>ABS(D112-D17)</f>
        <v>1.0223925072482927</v>
      </c>
      <c r="E126">
        <f>ABS(E112-E17)</f>
        <v>0.9024985601823915</v>
      </c>
      <c r="F126">
        <f>ABS(F112-F17)</f>
        <v>0.86227854056254072</v>
      </c>
      <c r="G126">
        <f>ABS(G112-G17)</f>
        <v>0.74879645737777689</v>
      </c>
      <c r="H126">
        <f>ABS(H112-H17)</f>
        <v>0.71621554113205999</v>
      </c>
      <c r="I126">
        <f>ABS(I112-I17)</f>
        <v>0.57609305520048648</v>
      </c>
      <c r="J126">
        <f>ABS(J112-J17)</f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>ABS(B113-B18)</f>
        <v>1.5043492350275975</v>
      </c>
      <c r="C127">
        <f>ABS(C113-C18)</f>
        <v>1.3333994854441984</v>
      </c>
      <c r="D127">
        <f>ABS(D113-D18)</f>
        <v>1.1353036521355879</v>
      </c>
      <c r="E127">
        <f>ABS(E113-E18)</f>
        <v>1.0047774055138519</v>
      </c>
      <c r="F127">
        <f>ABS(F113-F18)</f>
        <v>0.96122448766347524</v>
      </c>
      <c r="G127">
        <f>ABS(G113-G18)</f>
        <v>0.83801709500257493</v>
      </c>
      <c r="H127">
        <f>ABS(H113-H18)</f>
        <v>0.80289744026904242</v>
      </c>
      <c r="I127">
        <f>ABS(I113-I18)</f>
        <v>0.65141387894629821</v>
      </c>
      <c r="J127">
        <f>ABS(J113-J18)</f>
        <v>0.50641072044355362</v>
      </c>
      <c r="K127">
        <f t="shared" ref="K127:K137" si="70">SUM(B127:J127)</f>
        <v>8.737793400446181</v>
      </c>
    </row>
    <row r="128" spans="1:11" x14ac:dyDescent="0.25">
      <c r="A128">
        <v>2</v>
      </c>
      <c r="B128">
        <f>ABS(B114-B19)</f>
        <v>1.5331944349988249</v>
      </c>
      <c r="C128">
        <f>ABS(C114-C19)</f>
        <v>1.3552338607059544</v>
      </c>
      <c r="D128">
        <f>ABS(D114-D19)</f>
        <v>1.1565706621596832</v>
      </c>
      <c r="E128">
        <f>ABS(E114-E19)</f>
        <v>1.0261291848709928</v>
      </c>
      <c r="F128">
        <f>ABS(F114-F19)</f>
        <v>0.98283903230536351</v>
      </c>
      <c r="G128">
        <f>ABS(G114-G19)</f>
        <v>0.86004864751493559</v>
      </c>
      <c r="H128">
        <f>ABS(H114-H19)</f>
        <v>0.82530133613779111</v>
      </c>
      <c r="I128">
        <f>ABS(I114-I19)</f>
        <v>0.67497908611124324</v>
      </c>
      <c r="J128">
        <f>ABS(J114-J19)</f>
        <v>0.53106914754516032</v>
      </c>
      <c r="K128">
        <f t="shared" si="70"/>
        <v>8.9453653923499505</v>
      </c>
    </row>
    <row r="129" spans="1:11" x14ac:dyDescent="0.25">
      <c r="A129">
        <v>3</v>
      </c>
      <c r="B129">
        <f>ABS(B115-B20)</f>
        <v>1.5322331184465448</v>
      </c>
      <c r="C129">
        <f>ABS(C115-C20)</f>
        <v>1.3540266185972816</v>
      </c>
      <c r="D129">
        <f>ABS(D115-D20)</f>
        <v>1.1580785557657423</v>
      </c>
      <c r="E129">
        <f>ABS(E115-E20)</f>
        <v>1.0298799126473601</v>
      </c>
      <c r="F129">
        <f>ABS(F115-F20)</f>
        <v>0.98756557875520412</v>
      </c>
      <c r="G129">
        <f>ABS(G115-G20)</f>
        <v>0.86721610539956406</v>
      </c>
      <c r="H129">
        <f>ABS(H115-H20)</f>
        <v>0.83340852000608157</v>
      </c>
      <c r="I129">
        <f>ABS(I115-I20)</f>
        <v>0.68671366423365243</v>
      </c>
      <c r="J129">
        <f>ABS(J115-J20)</f>
        <v>0.54626573187509986</v>
      </c>
      <c r="K129">
        <f t="shared" si="70"/>
        <v>8.9953878057265282</v>
      </c>
    </row>
    <row r="130" spans="1:11" x14ac:dyDescent="0.25">
      <c r="A130">
        <v>4</v>
      </c>
      <c r="B130">
        <f>ABS(B116-B21)</f>
        <v>1.5212310271794727</v>
      </c>
      <c r="C130">
        <f>ABS(C116-C21)</f>
        <v>1.3449631235959616</v>
      </c>
      <c r="D130">
        <f>ABS(D116-D21)</f>
        <v>1.1527176535699222</v>
      </c>
      <c r="E130">
        <f>ABS(E116-E21)</f>
        <v>1.0274015053830676</v>
      </c>
      <c r="F130">
        <f>ABS(F116-F21)</f>
        <v>0.98626608803656912</v>
      </c>
      <c r="G130">
        <f>ABS(G116-G21)</f>
        <v>0.86894279435651089</v>
      </c>
      <c r="H130">
        <f>ABS(H116-H21)</f>
        <v>0.83622823543228209</v>
      </c>
      <c r="I130">
        <f>ABS(I116-I21)</f>
        <v>0.69384854903921689</v>
      </c>
      <c r="J130">
        <f>ABS(J116-J21)</f>
        <v>0.55752907086487657</v>
      </c>
      <c r="K130">
        <f t="shared" si="70"/>
        <v>8.9891280474578803</v>
      </c>
    </row>
    <row r="131" spans="1:11" x14ac:dyDescent="0.25">
      <c r="A131">
        <v>5</v>
      </c>
      <c r="B131">
        <f>ABS(B117-B22)</f>
        <v>1.5624782458853701</v>
      </c>
      <c r="C131">
        <f>ABS(C117-C22)</f>
        <v>1.3759432536670961</v>
      </c>
      <c r="D131">
        <f>ABS(D117-D22)</f>
        <v>1.1815827263296841</v>
      </c>
      <c r="E131">
        <f>ABS(E117-E22)</f>
        <v>1.0553659967768967</v>
      </c>
      <c r="F131">
        <f>ABS(F117-F22)</f>
        <v>1.0141655438223403</v>
      </c>
      <c r="G131">
        <f>ABS(G117-G22)</f>
        <v>0.89631904998223144</v>
      </c>
      <c r="H131">
        <f>ABS(H117-H22)</f>
        <v>0.86370248135443783</v>
      </c>
      <c r="I131">
        <f>ABS(I117-I22)</f>
        <v>0.72132064460424861</v>
      </c>
      <c r="J131">
        <f>ABS(J117-J22)</f>
        <v>0.5850038207358671</v>
      </c>
      <c r="K131">
        <f t="shared" si="70"/>
        <v>9.2558817631581718</v>
      </c>
    </row>
    <row r="132" spans="1:11" x14ac:dyDescent="0.25">
      <c r="A132">
        <v>6</v>
      </c>
      <c r="B132">
        <f>ABS(B118-B23)</f>
        <v>1.608539974628348</v>
      </c>
      <c r="C132">
        <f>ABS(C118-C23)</f>
        <v>1.4105007233435629</v>
      </c>
      <c r="D132">
        <f>ABS(D118-D23)</f>
        <v>1.2135049957175916</v>
      </c>
      <c r="E132">
        <f>ABS(E118-E23)</f>
        <v>1.0860707355378179</v>
      </c>
      <c r="F132">
        <f>ABS(F118-F23)</f>
        <v>1.0447073028665887</v>
      </c>
      <c r="G132">
        <f>ABS(G118-G23)</f>
        <v>0.92604390803734704</v>
      </c>
      <c r="H132">
        <f>ABS(H118-H23)</f>
        <v>0.89344632436295623</v>
      </c>
      <c r="I132">
        <f>ABS(I118-I23)</f>
        <v>0.75071816747284359</v>
      </c>
      <c r="J132">
        <f>ABS(J118-J23)</f>
        <v>0.6140824699908306</v>
      </c>
      <c r="K132">
        <f t="shared" si="70"/>
        <v>9.5476146019578856</v>
      </c>
    </row>
    <row r="133" spans="1:11" x14ac:dyDescent="0.25">
      <c r="A133">
        <v>7</v>
      </c>
      <c r="B133">
        <f>ABS(B119-B24)</f>
        <v>1.6679523273952601</v>
      </c>
      <c r="C133">
        <f>ABS(C119-C24)</f>
        <v>1.4551936989455212</v>
      </c>
      <c r="D133">
        <f>ABS(D119-D24)</f>
        <v>1.2541497535568342</v>
      </c>
      <c r="E133">
        <f>ABS(E119-E24)</f>
        <v>1.1246101152594006</v>
      </c>
      <c r="F133">
        <f>ABS(F119-F24)</f>
        <v>1.0828035047150197</v>
      </c>
      <c r="G133">
        <f>ABS(G119-G24)</f>
        <v>0.9625010987612872</v>
      </c>
      <c r="H133">
        <f>ABS(H119-H24)</f>
        <v>0.92970088062564127</v>
      </c>
      <c r="I133">
        <f>ABS(I119-I24)</f>
        <v>0.78565434912770082</v>
      </c>
      <c r="J133">
        <f>ABS(J119-J24)</f>
        <v>0.64777768883864406</v>
      </c>
      <c r="K133">
        <f t="shared" si="70"/>
        <v>9.9103434172253095</v>
      </c>
    </row>
    <row r="134" spans="1:11" x14ac:dyDescent="0.25">
      <c r="A134">
        <v>8</v>
      </c>
      <c r="B134">
        <f>ABS(B120-B25)</f>
        <v>1.7290141898752307</v>
      </c>
      <c r="C134">
        <f>ABS(C120-C25)</f>
        <v>1.5010185577652135</v>
      </c>
      <c r="D134">
        <f>ABS(D120-D25)</f>
        <v>1.2957859686536659</v>
      </c>
      <c r="E134">
        <f>ABS(E120-E25)</f>
        <v>1.1640798682095221</v>
      </c>
      <c r="F134">
        <f>ABS(F120-F25)</f>
        <v>1.1218203776726017</v>
      </c>
      <c r="G134">
        <f>ABS(G120-G25)</f>
        <v>0.99982852145327716</v>
      </c>
      <c r="H134">
        <f>ABS(H120-H25)</f>
        <v>0.96681754109156137</v>
      </c>
      <c r="I134">
        <f>ABS(I120-I25)</f>
        <v>0.82141384886434332</v>
      </c>
      <c r="J134">
        <f>ABS(J120-J25)</f>
        <v>0.68226817545272267</v>
      </c>
      <c r="K134">
        <f t="shared" si="70"/>
        <v>10.282047049038139</v>
      </c>
    </row>
    <row r="135" spans="1:11" x14ac:dyDescent="0.25">
      <c r="A135">
        <v>9</v>
      </c>
      <c r="B135">
        <f>ABS(B121-B26)</f>
        <v>1.7873343995842246</v>
      </c>
      <c r="C135">
        <f>ABS(C121-C26)</f>
        <v>1.544594306025409</v>
      </c>
      <c r="D135">
        <f>ABS(D121-D26)</f>
        <v>1.3354901841442663</v>
      </c>
      <c r="E135">
        <f>ABS(E121-E26)</f>
        <v>1.2018498602696497</v>
      </c>
      <c r="F135">
        <f>ABS(F121-F26)</f>
        <v>1.1592219831429431</v>
      </c>
      <c r="G135">
        <f>ABS(G121-G26)</f>
        <v>1.0357609289583494</v>
      </c>
      <c r="H135">
        <f>ABS(H121-H26)</f>
        <v>1.0026036487801646</v>
      </c>
      <c r="I135">
        <f>ABS(I121-I26)</f>
        <v>0.85612609485156321</v>
      </c>
      <c r="J135">
        <f>ABS(J121-J26)</f>
        <v>0.71599203849517612</v>
      </c>
      <c r="K135">
        <f t="shared" si="70"/>
        <v>10.638973444251747</v>
      </c>
    </row>
    <row r="136" spans="1:11" x14ac:dyDescent="0.25">
      <c r="A136">
        <v>10</v>
      </c>
      <c r="B136">
        <f>ABS(B122-B27)</f>
        <v>1.8631924014545072</v>
      </c>
      <c r="C136">
        <f>ABS(C122-C27)</f>
        <v>1.6014940478436532</v>
      </c>
      <c r="D136">
        <f>ABS(D122-D27)</f>
        <v>1.3867317705182816</v>
      </c>
      <c r="E136">
        <f>ABS(E122-E27)</f>
        <v>1.2500492901757583</v>
      </c>
      <c r="F136">
        <f>ABS(F122-F27)</f>
        <v>1.206711567879482</v>
      </c>
      <c r="G136">
        <f>ABS(G122-G27)</f>
        <v>1.0807642673765701</v>
      </c>
      <c r="H136">
        <f>ABS(H122-H27)</f>
        <v>1.047193581504664</v>
      </c>
      <c r="I136">
        <f>ABS(I122-I27)</f>
        <v>0.89846076310497436</v>
      </c>
      <c r="J136">
        <f>ABS(J122-J27)</f>
        <v>0.75621841197963258</v>
      </c>
      <c r="K136">
        <f t="shared" si="70"/>
        <v>11.090816101837527</v>
      </c>
    </row>
    <row r="137" spans="1:11" x14ac:dyDescent="0.25">
      <c r="A137">
        <v>11</v>
      </c>
      <c r="B137">
        <f>ABS(B123-B28)</f>
        <v>1.9982955819294217</v>
      </c>
      <c r="C137">
        <f>ABS(C123-C28)</f>
        <v>1.7037149720555056</v>
      </c>
      <c r="D137">
        <f>ABS(D123-D28)</f>
        <v>1.4772965380651646</v>
      </c>
      <c r="E137">
        <f>ABS(E123-E28)</f>
        <v>1.3338117804819123</v>
      </c>
      <c r="F137">
        <f>ABS(F123-F28)</f>
        <v>1.2885936361916754</v>
      </c>
      <c r="G137">
        <f>ABS(G123-G28)</f>
        <v>1.1567123623680957</v>
      </c>
      <c r="H137">
        <f>ABS(H123-H28)</f>
        <v>1.1218238003212411</v>
      </c>
      <c r="I137">
        <f>ABS(I123-I28)</f>
        <v>0.96681432251560784</v>
      </c>
      <c r="J137">
        <f>ABS(J123-J28)</f>
        <v>0.81863071041579893</v>
      </c>
      <c r="K137">
        <f t="shared" si="70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71">B141+$C$139</f>
        <v>105.46299999999999</v>
      </c>
    </row>
    <row r="143" spans="1:11" x14ac:dyDescent="0.25">
      <c r="A143">
        <v>4</v>
      </c>
      <c r="B143">
        <f t="shared" si="71"/>
        <v>108.19449999999999</v>
      </c>
    </row>
    <row r="144" spans="1:11" x14ac:dyDescent="0.25">
      <c r="A144">
        <v>5</v>
      </c>
      <c r="B144">
        <f t="shared" si="71"/>
        <v>110.92599999999999</v>
      </c>
    </row>
    <row r="145" spans="1:2" x14ac:dyDescent="0.25">
      <c r="A145">
        <v>6</v>
      </c>
      <c r="B145">
        <f t="shared" si="71"/>
        <v>113.65749999999998</v>
      </c>
    </row>
    <row r="146" spans="1:2" x14ac:dyDescent="0.25">
      <c r="A146">
        <v>7</v>
      </c>
      <c r="B146">
        <f t="shared" si="71"/>
        <v>116.38899999999998</v>
      </c>
    </row>
    <row r="147" spans="1:2" x14ac:dyDescent="0.25">
      <c r="A147">
        <v>8</v>
      </c>
      <c r="B147">
        <f t="shared" si="71"/>
        <v>119.12049999999998</v>
      </c>
    </row>
    <row r="148" spans="1:2" x14ac:dyDescent="0.25">
      <c r="A148">
        <v>9</v>
      </c>
      <c r="B148">
        <f t="shared" si="71"/>
        <v>121.85199999999998</v>
      </c>
    </row>
    <row r="149" spans="1:2" x14ac:dyDescent="0.25">
      <c r="A149">
        <v>10</v>
      </c>
      <c r="B149">
        <f t="shared" si="71"/>
        <v>124.58349999999997</v>
      </c>
    </row>
    <row r="150" spans="1:2" x14ac:dyDescent="0.25">
      <c r="A150">
        <v>11</v>
      </c>
      <c r="B150">
        <f t="shared" si="71"/>
        <v>127.31499999999997</v>
      </c>
    </row>
    <row r="151" spans="1:2" x14ac:dyDescent="0.25">
      <c r="A151">
        <v>12</v>
      </c>
      <c r="B151">
        <f t="shared" si="71"/>
        <v>130.04649999999998</v>
      </c>
    </row>
    <row r="152" spans="1:2" x14ac:dyDescent="0.25">
      <c r="A152">
        <v>13</v>
      </c>
      <c r="B152">
        <f t="shared" si="71"/>
        <v>132.77799999999999</v>
      </c>
    </row>
    <row r="153" spans="1:2" x14ac:dyDescent="0.25">
      <c r="A153">
        <v>14</v>
      </c>
      <c r="B153">
        <f t="shared" si="71"/>
        <v>135.5095</v>
      </c>
    </row>
    <row r="154" spans="1:2" x14ac:dyDescent="0.25">
      <c r="A154">
        <v>15</v>
      </c>
      <c r="B154">
        <f t="shared" si="71"/>
        <v>138.24100000000001</v>
      </c>
    </row>
    <row r="155" spans="1:2" x14ac:dyDescent="0.25">
      <c r="A155">
        <v>16</v>
      </c>
      <c r="B155">
        <f t="shared" si="71"/>
        <v>140.97250000000003</v>
      </c>
    </row>
    <row r="156" spans="1:2" x14ac:dyDescent="0.25">
      <c r="A156">
        <v>17</v>
      </c>
      <c r="B156">
        <f t="shared" si="71"/>
        <v>143.70400000000004</v>
      </c>
    </row>
    <row r="157" spans="1:2" x14ac:dyDescent="0.25">
      <c r="A157">
        <v>18</v>
      </c>
      <c r="B157">
        <f t="shared" si="71"/>
        <v>146.43550000000005</v>
      </c>
    </row>
    <row r="158" spans="1:2" x14ac:dyDescent="0.25">
      <c r="A158">
        <v>19</v>
      </c>
      <c r="B158">
        <f t="shared" si="71"/>
        <v>149.16700000000006</v>
      </c>
    </row>
    <row r="159" spans="1:2" x14ac:dyDescent="0.25">
      <c r="A159">
        <v>20</v>
      </c>
      <c r="B159">
        <f t="shared" si="71"/>
        <v>151.89850000000007</v>
      </c>
    </row>
    <row r="160" spans="1:2" x14ac:dyDescent="0.25">
      <c r="A160">
        <v>21</v>
      </c>
      <c r="B160">
        <f t="shared" si="71"/>
        <v>154.63000000000008</v>
      </c>
    </row>
    <row r="161" spans="1:2" x14ac:dyDescent="0.25">
      <c r="A161">
        <v>22</v>
      </c>
      <c r="B161">
        <f t="shared" si="71"/>
        <v>157.36150000000009</v>
      </c>
    </row>
    <row r="162" spans="1:2" x14ac:dyDescent="0.25">
      <c r="A162">
        <v>23</v>
      </c>
      <c r="B162">
        <f t="shared" si="71"/>
        <v>160.0930000000001</v>
      </c>
    </row>
    <row r="163" spans="1:2" x14ac:dyDescent="0.25">
      <c r="A163">
        <v>24</v>
      </c>
      <c r="B163">
        <f t="shared" si="71"/>
        <v>162.82450000000011</v>
      </c>
    </row>
    <row r="164" spans="1:2" x14ac:dyDescent="0.25">
      <c r="A164">
        <v>25</v>
      </c>
      <c r="B164">
        <f t="shared" si="71"/>
        <v>165.55600000000013</v>
      </c>
    </row>
    <row r="165" spans="1:2" x14ac:dyDescent="0.25">
      <c r="A165">
        <v>26</v>
      </c>
      <c r="B165">
        <f t="shared" si="71"/>
        <v>168.28750000000014</v>
      </c>
    </row>
    <row r="166" spans="1:2" x14ac:dyDescent="0.25">
      <c r="A166">
        <v>27</v>
      </c>
      <c r="B166">
        <f t="shared" si="71"/>
        <v>171.01900000000015</v>
      </c>
    </row>
    <row r="167" spans="1:2" x14ac:dyDescent="0.25">
      <c r="A167">
        <v>28</v>
      </c>
      <c r="B167">
        <f t="shared" si="71"/>
        <v>173.75050000000016</v>
      </c>
    </row>
    <row r="168" spans="1:2" x14ac:dyDescent="0.25">
      <c r="A168">
        <v>29</v>
      </c>
      <c r="B168">
        <f t="shared" si="71"/>
        <v>176.48200000000017</v>
      </c>
    </row>
    <row r="169" spans="1:2" x14ac:dyDescent="0.25">
      <c r="A169">
        <v>30</v>
      </c>
      <c r="B169">
        <f t="shared" si="71"/>
        <v>179.21350000000018</v>
      </c>
    </row>
    <row r="170" spans="1:2" x14ac:dyDescent="0.25">
      <c r="A170">
        <v>31</v>
      </c>
      <c r="B170">
        <f t="shared" si="71"/>
        <v>181.94500000000019</v>
      </c>
    </row>
    <row r="171" spans="1:2" x14ac:dyDescent="0.25">
      <c r="A171">
        <v>32</v>
      </c>
      <c r="B171">
        <f t="shared" si="71"/>
        <v>184.6765000000002</v>
      </c>
    </row>
    <row r="172" spans="1:2" x14ac:dyDescent="0.25">
      <c r="A172">
        <v>33</v>
      </c>
      <c r="B172">
        <f t="shared" si="71"/>
        <v>187.40800000000021</v>
      </c>
    </row>
    <row r="173" spans="1:2" x14ac:dyDescent="0.25">
      <c r="A173">
        <v>34</v>
      </c>
      <c r="B173">
        <f t="shared" si="71"/>
        <v>190.13950000000023</v>
      </c>
    </row>
    <row r="174" spans="1:2" x14ac:dyDescent="0.25">
      <c r="A174">
        <v>35</v>
      </c>
      <c r="B174">
        <f t="shared" si="71"/>
        <v>192.87100000000024</v>
      </c>
    </row>
    <row r="175" spans="1:2" x14ac:dyDescent="0.25">
      <c r="A175">
        <v>36</v>
      </c>
      <c r="B175">
        <f t="shared" si="71"/>
        <v>195.60250000000025</v>
      </c>
    </row>
    <row r="176" spans="1:2" x14ac:dyDescent="0.25">
      <c r="A176">
        <v>37</v>
      </c>
      <c r="B176">
        <f t="shared" si="71"/>
        <v>198.33400000000026</v>
      </c>
    </row>
    <row r="177" spans="1:2" x14ac:dyDescent="0.25">
      <c r="A177">
        <v>38</v>
      </c>
      <c r="B177">
        <f t="shared" si="71"/>
        <v>201.06550000000027</v>
      </c>
    </row>
    <row r="178" spans="1:2" x14ac:dyDescent="0.25">
      <c r="A178">
        <v>39</v>
      </c>
      <c r="B178">
        <f t="shared" si="71"/>
        <v>203.79700000000028</v>
      </c>
    </row>
    <row r="179" spans="1:2" x14ac:dyDescent="0.25">
      <c r="A179">
        <v>40</v>
      </c>
      <c r="B179">
        <f t="shared" si="71"/>
        <v>206.52850000000029</v>
      </c>
    </row>
    <row r="180" spans="1:2" x14ac:dyDescent="0.25">
      <c r="A180">
        <v>41</v>
      </c>
      <c r="B180">
        <f t="shared" si="71"/>
        <v>209.2600000000003</v>
      </c>
    </row>
    <row r="181" spans="1:2" x14ac:dyDescent="0.25">
      <c r="A181">
        <v>42</v>
      </c>
      <c r="B181">
        <f t="shared" si="71"/>
        <v>211.99150000000031</v>
      </c>
    </row>
    <row r="182" spans="1:2" x14ac:dyDescent="0.25">
      <c r="A182">
        <v>43</v>
      </c>
      <c r="B182">
        <f t="shared" si="71"/>
        <v>214.72300000000033</v>
      </c>
    </row>
    <row r="183" spans="1:2" x14ac:dyDescent="0.25">
      <c r="A183">
        <v>44</v>
      </c>
      <c r="B183">
        <f t="shared" si="71"/>
        <v>217.45450000000034</v>
      </c>
    </row>
    <row r="184" spans="1:2" x14ac:dyDescent="0.25">
      <c r="A184">
        <v>45</v>
      </c>
      <c r="B184">
        <f t="shared" si="71"/>
        <v>220.18600000000035</v>
      </c>
    </row>
    <row r="185" spans="1:2" x14ac:dyDescent="0.25">
      <c r="A185">
        <v>46</v>
      </c>
      <c r="B185">
        <f t="shared" si="71"/>
        <v>222.91750000000036</v>
      </c>
    </row>
    <row r="186" spans="1:2" x14ac:dyDescent="0.25">
      <c r="A186">
        <v>47</v>
      </c>
      <c r="B186">
        <f t="shared" si="71"/>
        <v>225.64900000000037</v>
      </c>
    </row>
    <row r="187" spans="1:2" x14ac:dyDescent="0.25">
      <c r="A187">
        <v>48</v>
      </c>
      <c r="B187">
        <f t="shared" si="71"/>
        <v>228.38050000000038</v>
      </c>
    </row>
    <row r="188" spans="1:2" x14ac:dyDescent="0.25">
      <c r="A188">
        <v>49</v>
      </c>
      <c r="B188">
        <f t="shared" si="71"/>
        <v>231.11200000000039</v>
      </c>
    </row>
    <row r="189" spans="1:2" x14ac:dyDescent="0.25">
      <c r="A189">
        <v>50</v>
      </c>
      <c r="B189">
        <f t="shared" si="71"/>
        <v>233.8435000000004</v>
      </c>
    </row>
    <row r="190" spans="1:2" x14ac:dyDescent="0.25">
      <c r="A190">
        <v>51</v>
      </c>
      <c r="B190">
        <f t="shared" si="71"/>
        <v>236.57500000000041</v>
      </c>
    </row>
    <row r="191" spans="1:2" x14ac:dyDescent="0.25">
      <c r="A191">
        <v>52</v>
      </c>
      <c r="B191">
        <f t="shared" si="71"/>
        <v>239.30650000000043</v>
      </c>
    </row>
    <row r="192" spans="1:2" x14ac:dyDescent="0.25">
      <c r="A192">
        <v>53</v>
      </c>
      <c r="B192">
        <f t="shared" si="71"/>
        <v>242.03800000000044</v>
      </c>
    </row>
    <row r="193" spans="1:2" x14ac:dyDescent="0.25">
      <c r="A193">
        <v>54</v>
      </c>
      <c r="B193">
        <f t="shared" si="71"/>
        <v>244.76950000000045</v>
      </c>
    </row>
    <row r="194" spans="1:2" x14ac:dyDescent="0.25">
      <c r="A194">
        <v>55</v>
      </c>
      <c r="B194">
        <f t="shared" si="71"/>
        <v>247.50100000000046</v>
      </c>
    </row>
    <row r="195" spans="1:2" x14ac:dyDescent="0.25">
      <c r="A195">
        <v>56</v>
      </c>
      <c r="B195">
        <f t="shared" si="71"/>
        <v>250.23250000000047</v>
      </c>
    </row>
    <row r="196" spans="1:2" x14ac:dyDescent="0.25">
      <c r="A196">
        <v>57</v>
      </c>
      <c r="B196">
        <f t="shared" si="71"/>
        <v>252.96400000000048</v>
      </c>
    </row>
    <row r="197" spans="1:2" x14ac:dyDescent="0.25">
      <c r="A197">
        <v>58</v>
      </c>
      <c r="B197">
        <f t="shared" si="71"/>
        <v>255.69550000000049</v>
      </c>
    </row>
    <row r="198" spans="1:2" x14ac:dyDescent="0.25">
      <c r="A198">
        <v>59</v>
      </c>
      <c r="B198">
        <f t="shared" si="71"/>
        <v>258.42700000000048</v>
      </c>
    </row>
    <row r="199" spans="1:2" x14ac:dyDescent="0.25">
      <c r="A199">
        <v>60</v>
      </c>
      <c r="B199">
        <f t="shared" si="71"/>
        <v>261.15850000000046</v>
      </c>
    </row>
    <row r="200" spans="1:2" x14ac:dyDescent="0.25">
      <c r="A200">
        <v>61</v>
      </c>
      <c r="B200">
        <f t="shared" si="71"/>
        <v>263.89000000000044</v>
      </c>
    </row>
    <row r="201" spans="1:2" x14ac:dyDescent="0.25">
      <c r="A201">
        <v>62</v>
      </c>
      <c r="B201">
        <f t="shared" si="71"/>
        <v>266.62150000000042</v>
      </c>
    </row>
    <row r="202" spans="1:2" x14ac:dyDescent="0.25">
      <c r="A202">
        <v>63</v>
      </c>
      <c r="B202">
        <f t="shared" si="71"/>
        <v>269.35300000000041</v>
      </c>
    </row>
    <row r="203" spans="1:2" x14ac:dyDescent="0.25">
      <c r="A203">
        <v>64</v>
      </c>
      <c r="B203">
        <f t="shared" si="71"/>
        <v>272.08450000000039</v>
      </c>
    </row>
    <row r="204" spans="1:2" x14ac:dyDescent="0.25">
      <c r="A204">
        <v>65</v>
      </c>
      <c r="B204">
        <f t="shared" si="71"/>
        <v>274.81600000000037</v>
      </c>
    </row>
    <row r="205" spans="1:2" x14ac:dyDescent="0.25">
      <c r="A205">
        <v>66</v>
      </c>
      <c r="B205">
        <f t="shared" si="71"/>
        <v>277.54750000000035</v>
      </c>
    </row>
    <row r="206" spans="1:2" x14ac:dyDescent="0.25">
      <c r="A206">
        <v>67</v>
      </c>
      <c r="B206">
        <f t="shared" ref="B206:B269" si="72">B205+$C$139</f>
        <v>280.27900000000034</v>
      </c>
    </row>
    <row r="207" spans="1:2" x14ac:dyDescent="0.25">
      <c r="A207">
        <v>68</v>
      </c>
      <c r="B207">
        <f t="shared" si="72"/>
        <v>283.01050000000032</v>
      </c>
    </row>
    <row r="208" spans="1:2" x14ac:dyDescent="0.25">
      <c r="A208">
        <v>69</v>
      </c>
      <c r="B208">
        <f t="shared" si="72"/>
        <v>285.7420000000003</v>
      </c>
    </row>
    <row r="209" spans="1:2" x14ac:dyDescent="0.25">
      <c r="A209">
        <v>70</v>
      </c>
      <c r="B209">
        <f t="shared" si="72"/>
        <v>288.47350000000029</v>
      </c>
    </row>
    <row r="210" spans="1:2" x14ac:dyDescent="0.25">
      <c r="A210">
        <v>71</v>
      </c>
      <c r="B210">
        <f t="shared" si="72"/>
        <v>291.20500000000027</v>
      </c>
    </row>
    <row r="211" spans="1:2" x14ac:dyDescent="0.25">
      <c r="A211">
        <v>72</v>
      </c>
      <c r="B211">
        <f t="shared" si="72"/>
        <v>293.93650000000025</v>
      </c>
    </row>
    <row r="212" spans="1:2" x14ac:dyDescent="0.25">
      <c r="A212">
        <v>73</v>
      </c>
      <c r="B212">
        <f t="shared" si="72"/>
        <v>296.66800000000023</v>
      </c>
    </row>
    <row r="213" spans="1:2" x14ac:dyDescent="0.25">
      <c r="A213">
        <v>74</v>
      </c>
      <c r="B213">
        <f t="shared" si="72"/>
        <v>299.39950000000022</v>
      </c>
    </row>
    <row r="214" spans="1:2" x14ac:dyDescent="0.25">
      <c r="A214">
        <v>75</v>
      </c>
      <c r="B214">
        <f t="shared" si="72"/>
        <v>302.1310000000002</v>
      </c>
    </row>
    <row r="215" spans="1:2" x14ac:dyDescent="0.25">
      <c r="A215">
        <v>76</v>
      </c>
      <c r="B215">
        <f t="shared" si="72"/>
        <v>304.86250000000018</v>
      </c>
    </row>
    <row r="216" spans="1:2" x14ac:dyDescent="0.25">
      <c r="A216">
        <v>77</v>
      </c>
      <c r="B216">
        <f t="shared" si="72"/>
        <v>307.59400000000016</v>
      </c>
    </row>
    <row r="217" spans="1:2" x14ac:dyDescent="0.25">
      <c r="A217">
        <v>78</v>
      </c>
      <c r="B217">
        <f t="shared" si="72"/>
        <v>310.32550000000015</v>
      </c>
    </row>
    <row r="218" spans="1:2" x14ac:dyDescent="0.25">
      <c r="A218">
        <v>79</v>
      </c>
      <c r="B218">
        <f t="shared" si="72"/>
        <v>313.05700000000013</v>
      </c>
    </row>
    <row r="219" spans="1:2" x14ac:dyDescent="0.25">
      <c r="A219">
        <v>80</v>
      </c>
      <c r="B219">
        <f t="shared" si="72"/>
        <v>315.78850000000011</v>
      </c>
    </row>
    <row r="220" spans="1:2" x14ac:dyDescent="0.25">
      <c r="A220">
        <v>81</v>
      </c>
      <c r="B220">
        <f t="shared" si="72"/>
        <v>318.5200000000001</v>
      </c>
    </row>
    <row r="221" spans="1:2" x14ac:dyDescent="0.25">
      <c r="A221">
        <v>82</v>
      </c>
      <c r="B221">
        <f t="shared" si="72"/>
        <v>321.25150000000008</v>
      </c>
    </row>
    <row r="222" spans="1:2" x14ac:dyDescent="0.25">
      <c r="A222">
        <v>83</v>
      </c>
      <c r="B222">
        <f t="shared" si="72"/>
        <v>323.98300000000006</v>
      </c>
    </row>
    <row r="223" spans="1:2" x14ac:dyDescent="0.25">
      <c r="A223">
        <v>84</v>
      </c>
      <c r="B223">
        <f t="shared" si="72"/>
        <v>326.71450000000004</v>
      </c>
    </row>
    <row r="224" spans="1:2" x14ac:dyDescent="0.25">
      <c r="A224">
        <v>85</v>
      </c>
      <c r="B224">
        <f t="shared" si="72"/>
        <v>329.44600000000003</v>
      </c>
    </row>
    <row r="225" spans="1:2" x14ac:dyDescent="0.25">
      <c r="A225">
        <v>86</v>
      </c>
      <c r="B225">
        <f t="shared" si="72"/>
        <v>332.17750000000001</v>
      </c>
    </row>
    <row r="226" spans="1:2" x14ac:dyDescent="0.25">
      <c r="A226">
        <v>87</v>
      </c>
      <c r="B226">
        <f t="shared" si="72"/>
        <v>334.90899999999999</v>
      </c>
    </row>
    <row r="227" spans="1:2" x14ac:dyDescent="0.25">
      <c r="A227">
        <v>88</v>
      </c>
      <c r="B227">
        <f t="shared" si="72"/>
        <v>337.64049999999997</v>
      </c>
    </row>
    <row r="228" spans="1:2" x14ac:dyDescent="0.25">
      <c r="A228">
        <v>89</v>
      </c>
      <c r="B228">
        <f t="shared" si="72"/>
        <v>340.37199999999996</v>
      </c>
    </row>
    <row r="229" spans="1:2" x14ac:dyDescent="0.25">
      <c r="A229">
        <v>90</v>
      </c>
      <c r="B229">
        <f t="shared" si="72"/>
        <v>343.10349999999994</v>
      </c>
    </row>
    <row r="230" spans="1:2" x14ac:dyDescent="0.25">
      <c r="A230">
        <v>91</v>
      </c>
      <c r="B230">
        <f t="shared" si="72"/>
        <v>345.83499999999992</v>
      </c>
    </row>
    <row r="231" spans="1:2" x14ac:dyDescent="0.25">
      <c r="A231">
        <v>92</v>
      </c>
      <c r="B231">
        <f t="shared" si="72"/>
        <v>348.56649999999991</v>
      </c>
    </row>
    <row r="232" spans="1:2" x14ac:dyDescent="0.25">
      <c r="A232">
        <v>93</v>
      </c>
      <c r="B232">
        <f t="shared" si="72"/>
        <v>351.29799999999989</v>
      </c>
    </row>
    <row r="233" spans="1:2" x14ac:dyDescent="0.25">
      <c r="A233">
        <v>94</v>
      </c>
      <c r="B233">
        <f t="shared" si="72"/>
        <v>354.02949999999987</v>
      </c>
    </row>
    <row r="234" spans="1:2" x14ac:dyDescent="0.25">
      <c r="A234">
        <v>95</v>
      </c>
      <c r="B234">
        <f t="shared" si="72"/>
        <v>356.76099999999985</v>
      </c>
    </row>
    <row r="235" spans="1:2" x14ac:dyDescent="0.25">
      <c r="A235">
        <v>96</v>
      </c>
      <c r="B235">
        <f t="shared" si="72"/>
        <v>359.49249999999984</v>
      </c>
    </row>
    <row r="236" spans="1:2" x14ac:dyDescent="0.25">
      <c r="A236">
        <v>97</v>
      </c>
      <c r="B236">
        <f t="shared" si="72"/>
        <v>362.22399999999982</v>
      </c>
    </row>
    <row r="237" spans="1:2" x14ac:dyDescent="0.25">
      <c r="A237">
        <v>98</v>
      </c>
      <c r="B237">
        <f t="shared" si="72"/>
        <v>364.9554999999998</v>
      </c>
    </row>
    <row r="238" spans="1:2" x14ac:dyDescent="0.25">
      <c r="A238">
        <v>99</v>
      </c>
      <c r="B238">
        <f t="shared" si="72"/>
        <v>367.68699999999978</v>
      </c>
    </row>
    <row r="239" spans="1:2" x14ac:dyDescent="0.25">
      <c r="A239">
        <v>100</v>
      </c>
      <c r="B239">
        <f t="shared" si="72"/>
        <v>370.41849999999977</v>
      </c>
    </row>
    <row r="240" spans="1:2" x14ac:dyDescent="0.25">
      <c r="A240">
        <v>101</v>
      </c>
      <c r="B240">
        <f t="shared" si="72"/>
        <v>373.14999999999975</v>
      </c>
    </row>
    <row r="241" spans="1:2" x14ac:dyDescent="0.25">
      <c r="A241">
        <v>102</v>
      </c>
      <c r="B241">
        <f t="shared" si="72"/>
        <v>375.88149999999973</v>
      </c>
    </row>
    <row r="242" spans="1:2" x14ac:dyDescent="0.25">
      <c r="A242">
        <v>103</v>
      </c>
      <c r="B242">
        <f t="shared" si="72"/>
        <v>378.61299999999972</v>
      </c>
    </row>
    <row r="243" spans="1:2" x14ac:dyDescent="0.25">
      <c r="A243">
        <v>104</v>
      </c>
      <c r="B243">
        <f t="shared" si="72"/>
        <v>381.3444999999997</v>
      </c>
    </row>
    <row r="244" spans="1:2" x14ac:dyDescent="0.25">
      <c r="A244">
        <v>105</v>
      </c>
      <c r="B244">
        <f t="shared" si="72"/>
        <v>384.07599999999968</v>
      </c>
    </row>
    <row r="245" spans="1:2" x14ac:dyDescent="0.25">
      <c r="A245">
        <v>106</v>
      </c>
      <c r="B245">
        <f t="shared" si="72"/>
        <v>386.80749999999966</v>
      </c>
    </row>
    <row r="246" spans="1:2" x14ac:dyDescent="0.25">
      <c r="A246">
        <v>107</v>
      </c>
      <c r="B246">
        <f t="shared" si="72"/>
        <v>389.53899999999965</v>
      </c>
    </row>
    <row r="247" spans="1:2" x14ac:dyDescent="0.25">
      <c r="A247">
        <v>108</v>
      </c>
      <c r="B247">
        <f t="shared" si="72"/>
        <v>392.27049999999963</v>
      </c>
    </row>
    <row r="248" spans="1:2" x14ac:dyDescent="0.25">
      <c r="A248">
        <v>109</v>
      </c>
      <c r="B248">
        <f t="shared" si="72"/>
        <v>395.00199999999961</v>
      </c>
    </row>
    <row r="249" spans="1:2" x14ac:dyDescent="0.25">
      <c r="A249">
        <v>110</v>
      </c>
      <c r="B249">
        <f t="shared" si="72"/>
        <v>397.73349999999959</v>
      </c>
    </row>
    <row r="250" spans="1:2" x14ac:dyDescent="0.25">
      <c r="A250">
        <v>111</v>
      </c>
      <c r="B250">
        <f t="shared" si="72"/>
        <v>400.46499999999958</v>
      </c>
    </row>
    <row r="251" spans="1:2" x14ac:dyDescent="0.25">
      <c r="A251">
        <v>112</v>
      </c>
      <c r="B251">
        <f t="shared" si="72"/>
        <v>403.19649999999956</v>
      </c>
    </row>
    <row r="252" spans="1:2" x14ac:dyDescent="0.25">
      <c r="A252">
        <v>113</v>
      </c>
      <c r="B252">
        <f t="shared" si="72"/>
        <v>405.92799999999954</v>
      </c>
    </row>
    <row r="253" spans="1:2" x14ac:dyDescent="0.25">
      <c r="A253">
        <v>114</v>
      </c>
      <c r="B253">
        <f t="shared" si="72"/>
        <v>408.65949999999953</v>
      </c>
    </row>
    <row r="254" spans="1:2" x14ac:dyDescent="0.25">
      <c r="A254">
        <v>115</v>
      </c>
      <c r="B254">
        <f t="shared" si="72"/>
        <v>411.39099999999951</v>
      </c>
    </row>
    <row r="255" spans="1:2" x14ac:dyDescent="0.25">
      <c r="A255">
        <v>116</v>
      </c>
      <c r="B255">
        <f t="shared" si="72"/>
        <v>414.12249999999949</v>
      </c>
    </row>
    <row r="256" spans="1:2" x14ac:dyDescent="0.25">
      <c r="A256">
        <v>117</v>
      </c>
      <c r="B256">
        <f t="shared" si="72"/>
        <v>416.85399999999947</v>
      </c>
    </row>
    <row r="257" spans="1:2" x14ac:dyDescent="0.25">
      <c r="A257">
        <v>118</v>
      </c>
      <c r="B257">
        <f t="shared" si="72"/>
        <v>419.58549999999946</v>
      </c>
    </row>
    <row r="258" spans="1:2" x14ac:dyDescent="0.25">
      <c r="A258">
        <v>119</v>
      </c>
      <c r="B258">
        <f t="shared" si="72"/>
        <v>422.31699999999944</v>
      </c>
    </row>
    <row r="259" spans="1:2" x14ac:dyDescent="0.25">
      <c r="A259">
        <v>120</v>
      </c>
      <c r="B259">
        <f t="shared" si="72"/>
        <v>425.04849999999942</v>
      </c>
    </row>
    <row r="260" spans="1:2" x14ac:dyDescent="0.25">
      <c r="A260">
        <v>121</v>
      </c>
      <c r="B260">
        <f t="shared" si="72"/>
        <v>427.7799999999994</v>
      </c>
    </row>
    <row r="261" spans="1:2" x14ac:dyDescent="0.25">
      <c r="A261">
        <v>122</v>
      </c>
      <c r="B261">
        <f t="shared" si="72"/>
        <v>430.51149999999939</v>
      </c>
    </row>
    <row r="262" spans="1:2" x14ac:dyDescent="0.25">
      <c r="A262">
        <v>123</v>
      </c>
      <c r="B262">
        <f t="shared" si="72"/>
        <v>433.24299999999937</v>
      </c>
    </row>
    <row r="263" spans="1:2" x14ac:dyDescent="0.25">
      <c r="A263">
        <v>124</v>
      </c>
      <c r="B263">
        <f t="shared" si="72"/>
        <v>435.97449999999935</v>
      </c>
    </row>
    <row r="264" spans="1:2" x14ac:dyDescent="0.25">
      <c r="A264">
        <v>125</v>
      </c>
      <c r="B264">
        <f t="shared" si="72"/>
        <v>438.70599999999934</v>
      </c>
    </row>
    <row r="265" spans="1:2" x14ac:dyDescent="0.25">
      <c r="A265">
        <v>126</v>
      </c>
      <c r="B265">
        <f t="shared" si="72"/>
        <v>441.43749999999932</v>
      </c>
    </row>
    <row r="266" spans="1:2" x14ac:dyDescent="0.25">
      <c r="A266">
        <v>127</v>
      </c>
      <c r="B266">
        <f t="shared" si="72"/>
        <v>444.1689999999993</v>
      </c>
    </row>
    <row r="267" spans="1:2" x14ac:dyDescent="0.25">
      <c r="A267">
        <v>128</v>
      </c>
      <c r="B267">
        <f t="shared" si="72"/>
        <v>446.90049999999928</v>
      </c>
    </row>
    <row r="268" spans="1:2" x14ac:dyDescent="0.25">
      <c r="A268">
        <v>129</v>
      </c>
      <c r="B268">
        <f t="shared" si="72"/>
        <v>449.63199999999927</v>
      </c>
    </row>
    <row r="269" spans="1:2" x14ac:dyDescent="0.25">
      <c r="A269">
        <v>130</v>
      </c>
      <c r="B269">
        <f t="shared" si="72"/>
        <v>452.36349999999925</v>
      </c>
    </row>
    <row r="270" spans="1:2" x14ac:dyDescent="0.25">
      <c r="A270">
        <v>131</v>
      </c>
      <c r="B270">
        <f>B269+$C$139</f>
        <v>455.09499999999923</v>
      </c>
    </row>
    <row r="271" spans="1:2" x14ac:dyDescent="0.25">
      <c r="A271">
        <v>132</v>
      </c>
      <c r="B271">
        <f>B270+$C$139</f>
        <v>457.82649999999921</v>
      </c>
    </row>
    <row r="272" spans="1:2" x14ac:dyDescent="0.25">
      <c r="A272">
        <v>133</v>
      </c>
      <c r="B272">
        <f>B271+$C$139</f>
        <v>460.5579999999992</v>
      </c>
    </row>
    <row r="273" spans="1:2" x14ac:dyDescent="0.25">
      <c r="A273">
        <v>134</v>
      </c>
      <c r="B273">
        <f>B272+$C$139</f>
        <v>463.28949999999918</v>
      </c>
    </row>
    <row r="274" spans="1:2" x14ac:dyDescent="0.25">
      <c r="A274">
        <v>135</v>
      </c>
      <c r="B274">
        <f>B273+$C$139</f>
        <v>466.02099999999916</v>
      </c>
    </row>
    <row r="275" spans="1:2" x14ac:dyDescent="0.25">
      <c r="A275">
        <v>136</v>
      </c>
      <c r="B275">
        <f>B274+$C$139</f>
        <v>468.75249999999915</v>
      </c>
    </row>
    <row r="276" spans="1:2" x14ac:dyDescent="0.25">
      <c r="A276">
        <v>137</v>
      </c>
      <c r="B276">
        <f>B275+$C$139</f>
        <v>471.48399999999913</v>
      </c>
    </row>
    <row r="277" spans="1:2" x14ac:dyDescent="0.25">
      <c r="A277">
        <v>138</v>
      </c>
      <c r="B277">
        <f>B276+$C$139</f>
        <v>474.21549999999911</v>
      </c>
    </row>
    <row r="278" spans="1:2" x14ac:dyDescent="0.25">
      <c r="A278">
        <v>139</v>
      </c>
      <c r="B278">
        <f>B277+$C$139</f>
        <v>476.94699999999909</v>
      </c>
    </row>
    <row r="279" spans="1:2" x14ac:dyDescent="0.25">
      <c r="A279">
        <v>140</v>
      </c>
      <c r="B279">
        <f>B278+$C$139</f>
        <v>479.67849999999908</v>
      </c>
    </row>
    <row r="280" spans="1:2" x14ac:dyDescent="0.25">
      <c r="A280">
        <v>141</v>
      </c>
      <c r="B280">
        <f>B279+$C$139</f>
        <v>482.40999999999906</v>
      </c>
    </row>
    <row r="281" spans="1:2" x14ac:dyDescent="0.25">
      <c r="A281">
        <v>142</v>
      </c>
      <c r="B281">
        <f>B280+$C$139</f>
        <v>485.14149999999904</v>
      </c>
    </row>
    <row r="282" spans="1:2" x14ac:dyDescent="0.25">
      <c r="A282">
        <v>143</v>
      </c>
      <c r="B282">
        <f>B281+$C$139</f>
        <v>487.87299999999902</v>
      </c>
    </row>
    <row r="283" spans="1:2" x14ac:dyDescent="0.25">
      <c r="A283">
        <v>144</v>
      </c>
      <c r="B283">
        <f>B282+$C$139</f>
        <v>490.60449999999901</v>
      </c>
    </row>
    <row r="284" spans="1:2" x14ac:dyDescent="0.25">
      <c r="A284">
        <v>145</v>
      </c>
      <c r="B284">
        <f>B283+$C$139</f>
        <v>493.33599999999899</v>
      </c>
    </row>
    <row r="285" spans="1:2" x14ac:dyDescent="0.25">
      <c r="A285">
        <v>146</v>
      </c>
      <c r="B285">
        <f>B284+$C$139</f>
        <v>496.06749999999897</v>
      </c>
    </row>
    <row r="286" spans="1:2" x14ac:dyDescent="0.25">
      <c r="A286">
        <v>147</v>
      </c>
      <c r="B286">
        <f>B285+$C$139</f>
        <v>498.79899999999895</v>
      </c>
    </row>
    <row r="287" spans="1:2" x14ac:dyDescent="0.25">
      <c r="A287">
        <v>148</v>
      </c>
      <c r="B287">
        <f>B286+$C$139</f>
        <v>501.53049999999894</v>
      </c>
    </row>
    <row r="288" spans="1:2" x14ac:dyDescent="0.25">
      <c r="A288">
        <v>149</v>
      </c>
      <c r="B288">
        <f>B287+$C$139</f>
        <v>504.26199999999892</v>
      </c>
    </row>
    <row r="289" spans="1:2" x14ac:dyDescent="0.25">
      <c r="A289">
        <v>150</v>
      </c>
      <c r="B289">
        <f>B288+$C$139</f>
        <v>506.9934999999989</v>
      </c>
    </row>
    <row r="290" spans="1:2" x14ac:dyDescent="0.25">
      <c r="A290">
        <v>151</v>
      </c>
      <c r="B290">
        <f>B289+$C$139</f>
        <v>509.72499999999889</v>
      </c>
    </row>
    <row r="291" spans="1:2" x14ac:dyDescent="0.25">
      <c r="A291">
        <v>152</v>
      </c>
      <c r="B291">
        <f>B290+$C$139</f>
        <v>512.45649999999887</v>
      </c>
    </row>
    <row r="292" spans="1:2" x14ac:dyDescent="0.25">
      <c r="A292">
        <v>153</v>
      </c>
      <c r="B292">
        <f>B291+$C$139</f>
        <v>515.18799999999885</v>
      </c>
    </row>
    <row r="293" spans="1:2" x14ac:dyDescent="0.25">
      <c r="A293">
        <v>154</v>
      </c>
      <c r="B293">
        <f>B292+$C$139</f>
        <v>517.91949999999883</v>
      </c>
    </row>
    <row r="294" spans="1:2" x14ac:dyDescent="0.25">
      <c r="A294">
        <v>155</v>
      </c>
      <c r="B294">
        <f>B293+$C$139</f>
        <v>520.65099999999882</v>
      </c>
    </row>
    <row r="295" spans="1:2" x14ac:dyDescent="0.25">
      <c r="A295">
        <v>156</v>
      </c>
      <c r="B295">
        <f>B294+$C$139</f>
        <v>523.3824999999988</v>
      </c>
    </row>
    <row r="296" spans="1:2" x14ac:dyDescent="0.25">
      <c r="A296">
        <v>157</v>
      </c>
      <c r="B296">
        <f>B295+$C$139</f>
        <v>526.11399999999878</v>
      </c>
    </row>
    <row r="297" spans="1:2" x14ac:dyDescent="0.25">
      <c r="A297">
        <v>158</v>
      </c>
      <c r="B297">
        <f>B296+$C$139</f>
        <v>528.84549999999876</v>
      </c>
    </row>
    <row r="298" spans="1:2" x14ac:dyDescent="0.25">
      <c r="A298">
        <v>159</v>
      </c>
      <c r="B298">
        <f>B297+$C$139</f>
        <v>531.57699999999875</v>
      </c>
    </row>
    <row r="299" spans="1:2" x14ac:dyDescent="0.25">
      <c r="A299">
        <v>160</v>
      </c>
      <c r="B299">
        <f>B298+$C$139</f>
        <v>534.30849999999873</v>
      </c>
    </row>
    <row r="300" spans="1:2" x14ac:dyDescent="0.25">
      <c r="A300">
        <v>161</v>
      </c>
      <c r="B300">
        <f>B299+$C$139</f>
        <v>537.03999999999871</v>
      </c>
    </row>
    <row r="301" spans="1:2" x14ac:dyDescent="0.25">
      <c r="A301">
        <v>162</v>
      </c>
      <c r="B301">
        <f>B300+$C$139</f>
        <v>539.7714999999987</v>
      </c>
    </row>
    <row r="302" spans="1:2" x14ac:dyDescent="0.25">
      <c r="A302">
        <v>163</v>
      </c>
      <c r="B302">
        <f>B301+$C$139</f>
        <v>542.50299999999868</v>
      </c>
    </row>
    <row r="303" spans="1:2" x14ac:dyDescent="0.25">
      <c r="A303">
        <v>164</v>
      </c>
      <c r="B303">
        <f>B302+$C$139</f>
        <v>545.23449999999866</v>
      </c>
    </row>
    <row r="304" spans="1:2" x14ac:dyDescent="0.25">
      <c r="A304">
        <v>165</v>
      </c>
      <c r="B304">
        <f>B303+$C$139</f>
        <v>547.96599999999864</v>
      </c>
    </row>
    <row r="305" spans="1:2" x14ac:dyDescent="0.25">
      <c r="A305">
        <v>166</v>
      </c>
      <c r="B305">
        <f>B304+$C$139</f>
        <v>550.69749999999863</v>
      </c>
    </row>
    <row r="306" spans="1:2" x14ac:dyDescent="0.25">
      <c r="A306">
        <v>167</v>
      </c>
      <c r="B306">
        <f>B305+$C$139</f>
        <v>553.42899999999861</v>
      </c>
    </row>
    <row r="307" spans="1:2" x14ac:dyDescent="0.25">
      <c r="A307">
        <v>168</v>
      </c>
      <c r="B307">
        <f>B306+$C$139</f>
        <v>556.16049999999859</v>
      </c>
    </row>
    <row r="308" spans="1:2" x14ac:dyDescent="0.25">
      <c r="A308">
        <v>169</v>
      </c>
      <c r="B308">
        <f>B307+$C$139</f>
        <v>558.89199999999857</v>
      </c>
    </row>
    <row r="309" spans="1:2" x14ac:dyDescent="0.25">
      <c r="A309">
        <v>170</v>
      </c>
      <c r="B309">
        <f>B308+$C$139</f>
        <v>561.62349999999856</v>
      </c>
    </row>
    <row r="310" spans="1:2" x14ac:dyDescent="0.25">
      <c r="A310">
        <v>171</v>
      </c>
      <c r="B310">
        <f>B309+$C$139</f>
        <v>564.35499999999854</v>
      </c>
    </row>
    <row r="311" spans="1:2" x14ac:dyDescent="0.25">
      <c r="A311">
        <v>172</v>
      </c>
      <c r="B311">
        <f>B310+$C$139</f>
        <v>567.08649999999852</v>
      </c>
    </row>
    <row r="312" spans="1:2" x14ac:dyDescent="0.25">
      <c r="A312">
        <v>173</v>
      </c>
      <c r="B312">
        <f>B311+$C$139</f>
        <v>569.81799999999851</v>
      </c>
    </row>
    <row r="313" spans="1:2" x14ac:dyDescent="0.25">
      <c r="A313">
        <v>174</v>
      </c>
      <c r="B313">
        <f>B312+$C$139</f>
        <v>572.54949999999849</v>
      </c>
    </row>
    <row r="314" spans="1:2" x14ac:dyDescent="0.25">
      <c r="A314">
        <v>175</v>
      </c>
      <c r="B314">
        <f>B313+$C$139</f>
        <v>575.28099999999847</v>
      </c>
    </row>
    <row r="315" spans="1:2" x14ac:dyDescent="0.25">
      <c r="A315">
        <v>176</v>
      </c>
      <c r="B315">
        <f>B314+$C$139</f>
        <v>578.01249999999845</v>
      </c>
    </row>
    <row r="316" spans="1:2" x14ac:dyDescent="0.25">
      <c r="A316">
        <v>177</v>
      </c>
      <c r="B316">
        <f>B315+$C$139</f>
        <v>580.74399999999844</v>
      </c>
    </row>
    <row r="317" spans="1:2" x14ac:dyDescent="0.25">
      <c r="A317">
        <v>178</v>
      </c>
      <c r="B317">
        <f>B316+$C$139</f>
        <v>583.47549999999842</v>
      </c>
    </row>
    <row r="318" spans="1:2" x14ac:dyDescent="0.25">
      <c r="A318">
        <v>179</v>
      </c>
      <c r="B318">
        <f>B317+$C$139</f>
        <v>586.2069999999984</v>
      </c>
    </row>
    <row r="319" spans="1:2" x14ac:dyDescent="0.25">
      <c r="A319">
        <v>180</v>
      </c>
      <c r="B319">
        <f>B318+$C$139</f>
        <v>588.93849999999838</v>
      </c>
    </row>
    <row r="320" spans="1:2" x14ac:dyDescent="0.25">
      <c r="A320">
        <v>181</v>
      </c>
      <c r="B320">
        <f>B319+$C$139</f>
        <v>591.66999999999837</v>
      </c>
    </row>
    <row r="321" spans="1:2" x14ac:dyDescent="0.25">
      <c r="A321">
        <v>182</v>
      </c>
      <c r="B321">
        <f>B320+$C$139</f>
        <v>594.40149999999835</v>
      </c>
    </row>
    <row r="322" spans="1:2" x14ac:dyDescent="0.25">
      <c r="A322">
        <v>183</v>
      </c>
      <c r="B322">
        <f>B321+$C$139</f>
        <v>597.13299999999833</v>
      </c>
    </row>
    <row r="323" spans="1:2" x14ac:dyDescent="0.25">
      <c r="A323">
        <v>184</v>
      </c>
      <c r="B323">
        <f>B322+$C$139</f>
        <v>599.86449999999832</v>
      </c>
    </row>
    <row r="324" spans="1:2" x14ac:dyDescent="0.25">
      <c r="A324">
        <v>185</v>
      </c>
      <c r="B324">
        <f>B323+$C$139</f>
        <v>602.5959999999983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83AD-D961-4FE7-AFBB-BDECAEE76915}">
  <dimension ref="A1:K122"/>
  <sheetViews>
    <sheetView tabSelected="1" topLeftCell="A28" workbookViewId="0">
      <selection activeCell="G45" sqref="G45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110</v>
      </c>
    </row>
    <row r="2" spans="2:10" x14ac:dyDescent="0.25">
      <c r="B2">
        <v>1.2395506638887299</v>
      </c>
      <c r="C2">
        <v>3.7905866000922301E-3</v>
      </c>
      <c r="D2" s="33">
        <v>9.17612579474336E-5</v>
      </c>
      <c r="E2" s="33">
        <v>7.7218992777242008E-6</v>
      </c>
      <c r="F2" s="33">
        <v>2.6825257446447898E-6</v>
      </c>
      <c r="G2" s="33">
        <v>1.04102909698582E-7</v>
      </c>
      <c r="H2" s="33">
        <v>2.7266634946678499E-7</v>
      </c>
      <c r="I2" s="33">
        <v>5.2753361817111596E-9</v>
      </c>
      <c r="J2" s="33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3">
        <v>8.5847418918857794E-5</v>
      </c>
      <c r="G3" s="33">
        <v>5.6721488807841303E-6</v>
      </c>
      <c r="H3" s="33">
        <v>1.24284218267225E-5</v>
      </c>
      <c r="I3" s="33">
        <v>4.6782881115239198E-7</v>
      </c>
      <c r="J3" s="33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3">
        <v>1.23666561435002E-5</v>
      </c>
      <c r="J4" s="33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3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124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130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127</v>
      </c>
      <c r="D43" t="s">
        <v>127</v>
      </c>
      <c r="E43" t="s">
        <v>128</v>
      </c>
      <c r="G43" t="s">
        <v>129</v>
      </c>
      <c r="H43" t="s">
        <v>113</v>
      </c>
      <c r="I43" t="s">
        <v>131</v>
      </c>
    </row>
    <row r="44" spans="2:11" x14ac:dyDescent="0.25">
      <c r="B44" s="41">
        <v>9.6632098680702801E-9</v>
      </c>
      <c r="D44" s="42">
        <f>B30</f>
        <v>3.1177680544928575E-10</v>
      </c>
      <c r="E44" s="33">
        <f>I44-B44</f>
        <v>5.3086174099611801E-8</v>
      </c>
      <c r="F44">
        <v>0</v>
      </c>
      <c r="G44">
        <v>60</v>
      </c>
      <c r="H44">
        <v>0.19</v>
      </c>
      <c r="I44" s="41">
        <f>B95</f>
        <v>6.2749383967682085E-8</v>
      </c>
      <c r="J44">
        <f>B111-273.15</f>
        <v>-149.99999999999997</v>
      </c>
      <c r="K44" s="42"/>
    </row>
    <row r="45" spans="2:11" x14ac:dyDescent="0.25">
      <c r="B45" s="41">
        <v>4.9383617499207302E-3</v>
      </c>
      <c r="D45" s="42">
        <f t="shared" ref="D45:D55" si="12">B31</f>
        <v>4.4054086710053022E-8</v>
      </c>
      <c r="E45" s="33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41">
        <f t="shared" ref="I45:I55" si="14">B96</f>
        <v>5.3622183838182147E-5</v>
      </c>
      <c r="J45">
        <f t="shared" ref="J45:J55" si="15">B112-273.15</f>
        <v>-127.27272727272697</v>
      </c>
      <c r="K45" s="42"/>
    </row>
    <row r="46" spans="2:11" x14ac:dyDescent="0.25">
      <c r="B46" s="41">
        <v>7.3872388474256298E-2</v>
      </c>
      <c r="D46" s="42">
        <f t="shared" si="12"/>
        <v>1.63650374762357E-6</v>
      </c>
      <c r="E46" s="33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41">
        <f t="shared" si="14"/>
        <v>2.0892808148623529E-12</v>
      </c>
      <c r="J46">
        <f t="shared" si="15"/>
        <v>-104.54545454545499</v>
      </c>
      <c r="K46" s="42"/>
    </row>
    <row r="47" spans="2:11" x14ac:dyDescent="0.25">
      <c r="B47" s="41">
        <v>0.15712528337155399</v>
      </c>
      <c r="D47" s="42">
        <f t="shared" si="12"/>
        <v>2.5727656312219977E-5</v>
      </c>
      <c r="E47" s="33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41">
        <f t="shared" si="14"/>
        <v>2.5727656312219923E-5</v>
      </c>
      <c r="J47">
        <f t="shared" si="15"/>
        <v>-81.818181818181984</v>
      </c>
      <c r="K47" s="42"/>
    </row>
    <row r="48" spans="2:11" x14ac:dyDescent="0.25">
      <c r="B48" s="41">
        <v>0.20876160782342301</v>
      </c>
      <c r="D48" s="42">
        <f t="shared" si="12"/>
        <v>2.2510695346154567E-4</v>
      </c>
      <c r="E48" s="33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41">
        <f t="shared" si="14"/>
        <v>2.2510695346154516E-4</v>
      </c>
      <c r="J48">
        <f t="shared" si="15"/>
        <v>-59.09090909090898</v>
      </c>
      <c r="K48" s="42"/>
    </row>
    <row r="49" spans="2:11" x14ac:dyDescent="0.25">
      <c r="B49" s="41">
        <v>0.246552407811512</v>
      </c>
      <c r="D49" s="42">
        <f t="shared" si="12"/>
        <v>1.2976769075989352E-3</v>
      </c>
      <c r="E49" s="33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41">
        <f t="shared" si="14"/>
        <v>1.2976769075989335E-3</v>
      </c>
      <c r="J49">
        <f t="shared" si="15"/>
        <v>-36.363636363635976</v>
      </c>
      <c r="K49" s="42"/>
    </row>
    <row r="50" spans="2:11" x14ac:dyDescent="0.25">
      <c r="B50" s="41">
        <v>0.28196103691452901</v>
      </c>
      <c r="D50" s="42">
        <f t="shared" si="12"/>
        <v>5.4997770047024866E-3</v>
      </c>
      <c r="E50" s="33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41">
        <f t="shared" si="14"/>
        <v>5.4997770047024649E-3</v>
      </c>
      <c r="J50">
        <f t="shared" si="15"/>
        <v>-13.636363636363967</v>
      </c>
      <c r="K50" s="42"/>
    </row>
    <row r="51" spans="2:11" x14ac:dyDescent="0.25">
      <c r="B51" s="41">
        <v>0.31348355266175199</v>
      </c>
      <c r="D51" s="42">
        <f t="shared" si="12"/>
        <v>1.8458677987578331E-2</v>
      </c>
      <c r="E51" s="33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41">
        <f t="shared" si="14"/>
        <v>0.31316676864743626</v>
      </c>
      <c r="J51">
        <f t="shared" si="15"/>
        <v>9.0909090909090082</v>
      </c>
      <c r="K51" s="42"/>
    </row>
    <row r="52" spans="2:11" x14ac:dyDescent="0.25">
      <c r="B52" s="41">
        <v>0.34392723779783901</v>
      </c>
      <c r="D52" s="42">
        <f t="shared" si="12"/>
        <v>5.1687786808912686E-2</v>
      </c>
      <c r="E52" s="33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41">
        <f t="shared" si="14"/>
        <v>0.34363729663823134</v>
      </c>
      <c r="J52">
        <f t="shared" si="15"/>
        <v>31.81818181818204</v>
      </c>
      <c r="K52" s="42"/>
    </row>
    <row r="53" spans="2:11" x14ac:dyDescent="0.25">
      <c r="B53" s="41">
        <v>0.37702834744358599</v>
      </c>
      <c r="D53" s="42">
        <f t="shared" si="12"/>
        <v>0.12539407653203602</v>
      </c>
      <c r="E53" s="33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41">
        <f t="shared" si="14"/>
        <v>0.37720373637365978</v>
      </c>
      <c r="J53">
        <f t="shared" si="15"/>
        <v>54.545454545455016</v>
      </c>
      <c r="K53" s="42"/>
    </row>
    <row r="54" spans="2:11" x14ac:dyDescent="0.25">
      <c r="B54" s="41">
        <v>0.40868277283649601</v>
      </c>
      <c r="D54" s="42">
        <f t="shared" si="12"/>
        <v>0.27101351062879148</v>
      </c>
      <c r="E54" s="33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41">
        <f t="shared" si="14"/>
        <v>0.40879234312750001</v>
      </c>
      <c r="J54">
        <f t="shared" si="15"/>
        <v>77.272727272727025</v>
      </c>
      <c r="K54" s="42"/>
    </row>
    <row r="55" spans="2:11" x14ac:dyDescent="0.25">
      <c r="B55" s="41">
        <v>0.43720382221311799</v>
      </c>
      <c r="D55" s="42">
        <f t="shared" si="12"/>
        <v>0.53296571306306029</v>
      </c>
      <c r="E55" s="33">
        <f t="shared" si="13"/>
        <v>2.6745883850043395E-5</v>
      </c>
      <c r="F55">
        <v>11</v>
      </c>
      <c r="G55">
        <v>75.16820932235909</v>
      </c>
      <c r="H55">
        <v>0.2</v>
      </c>
      <c r="I55" s="41">
        <f t="shared" si="14"/>
        <v>0.43723056809696803</v>
      </c>
      <c r="J55">
        <f t="shared" si="15"/>
        <v>100</v>
      </c>
      <c r="K55" s="42"/>
    </row>
    <row r="57" spans="2:11" x14ac:dyDescent="0.25">
      <c r="B57" t="s">
        <v>114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115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116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117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>C$61/100*EXP(5.372697*(1+C$64)*(1-(C$58+273.15)/($G44+273.15)))</f>
        <v>73.274893465001199</v>
      </c>
      <c r="D67">
        <f>D$61/100*EXP(5.372697*(1+D$64)*(1-(D$58+273.15)/($G44+273.15)))</f>
        <v>21.502338569273125</v>
      </c>
      <c r="E67">
        <f>E$61/100*EXP(5.372697*(1+E$64)*(1-(E$58+273.15)/($G44+273.15)))</f>
        <v>8.7201212994237842</v>
      </c>
      <c r="F67">
        <f>F$61/100*EXP(5.372697*(1+F$64)*(1-(F$58+273.15)/($G44+273.15)))</f>
        <v>6.3910349442802712</v>
      </c>
      <c r="G67">
        <f>G$61/100*EXP(5.372697*(1+G$64)*(1-(G$58+273.15)/($G44+273.15)))</f>
        <v>2.1355677542261389</v>
      </c>
      <c r="H67">
        <f>H$61/100*EXP(5.372697*(1+H$64)*(1-(H$58+273.15)/($G44+273.15)))</f>
        <v>2.7171909818084297</v>
      </c>
      <c r="I67">
        <f>I$61/100*EXP(5.372697*(1+I$64)*(1-(I$58+273.15)/($G44+273.15)))</f>
        <v>0.77665528242788273</v>
      </c>
      <c r="J67">
        <f>J$61/100*EXP(5.372697*(1+J$64)*(1-(J$58+273.15)/($G44+273.15)))</f>
        <v>0.30223088788785202</v>
      </c>
    </row>
    <row r="68" spans="1:10" x14ac:dyDescent="0.25">
      <c r="A68">
        <v>1</v>
      </c>
      <c r="B68">
        <f>B$61/100*EXP(5.372697*(1+B$64)*(1-(B$58+273.15)/($G45+273.15)))</f>
        <v>10635.981029542805</v>
      </c>
      <c r="C68">
        <f>C$61/100*EXP(5.372697*(1+C$64)*(1-(C$58+273.15)/($G45+273.15)))</f>
        <v>16408.34822496491</v>
      </c>
      <c r="D68">
        <f>D$61/100*EXP(5.372697*(1+D$64)*(1-(D$58+273.15)/($G45+273.15)))</f>
        <v>20798.70080914969</v>
      </c>
      <c r="E68">
        <f>E$61/100*EXP(5.372697*(1+E$64)*(1-(E$58+273.15)/($G45+273.15)))</f>
        <v>21212.28069068884</v>
      </c>
      <c r="F68">
        <f>F$61/100*EXP(5.372697*(1+F$64)*(1-(F$58+273.15)/($G45+273.15)))</f>
        <v>24086.468077981419</v>
      </c>
      <c r="G68">
        <f>G$61/100*EXP(5.372697*(1+G$64)*(1-(G$58+273.15)/($G45+273.15)))</f>
        <v>28447.204812843876</v>
      </c>
      <c r="H68">
        <f>H$61/100*EXP(5.372697*(1+H$64)*(1-(H$58+273.15)/($G45+273.15)))</f>
        <v>23700.896436259489</v>
      </c>
      <c r="I68">
        <f>I$61/100*EXP(5.372697*(1+I$64)*(1-(I$58+273.15)/($G45+273.15)))</f>
        <v>32862.075407282107</v>
      </c>
      <c r="J68">
        <f>J$61/100*EXP(5.372697*(1+J$64)*(1-(J$58+273.15)/($G45+273.15)))</f>
        <v>38619.55114822695</v>
      </c>
    </row>
    <row r="69" spans="1:10" x14ac:dyDescent="0.25">
      <c r="A69">
        <v>2</v>
      </c>
      <c r="B69">
        <f>B$61/100*EXP(5.372697*(1+B$64)*(1-(B$58+273.15)/($G46+273.15)))</f>
        <v>2.9066585918722742E-5</v>
      </c>
      <c r="C69">
        <f>C$61/100*EXP(5.372697*(1+C$64)*(1-(C$58+273.15)/($G46+273.15)))</f>
        <v>2.0830842299270897E-11</v>
      </c>
      <c r="D69">
        <f>D$61/100*EXP(5.372697*(1+D$64)*(1-(D$58+273.15)/($G46+273.15)))</f>
        <v>2.4767694615483138E-15</v>
      </c>
      <c r="E69">
        <f>E$61/100*EXP(5.372697*(1+E$64)*(1-(E$58+273.15)/($G46+273.15)))</f>
        <v>7.3070933461051808E-18</v>
      </c>
      <c r="F69">
        <f>F$61/100*EXP(5.372697*(1+F$64)*(1-(F$58+273.15)/($G46+273.15)))</f>
        <v>5.1728663918645179E-19</v>
      </c>
      <c r="G69">
        <f>G$61/100*EXP(5.372697*(1+G$64)*(1-(G$58+273.15)/($G46+273.15)))</f>
        <v>2.0436203872850105E-22</v>
      </c>
      <c r="H69">
        <f>H$61/100*EXP(5.372697*(1+H$64)*(1-(H$58+273.15)/($G46+273.15)))</f>
        <v>2.4927220583604229E-21</v>
      </c>
      <c r="I69">
        <f>I$61/100*EXP(5.372697*(1+I$64)*(1-(I$58+273.15)/($G46+273.15)))</f>
        <v>1.5540535808255602E-25</v>
      </c>
      <c r="J69">
        <f>J$61/100*EXP(5.372697*(1+J$64)*(1-(J$58+273.15)/($G46+273.15)))</f>
        <v>1.6559573552933812E-28</v>
      </c>
    </row>
    <row r="70" spans="1:10" x14ac:dyDescent="0.25">
      <c r="A70">
        <v>3</v>
      </c>
      <c r="B70">
        <f>B$61/100*EXP(5.372697*(1+B$64)*(1-(B$58+273.15)/($G47+273.15)))</f>
        <v>47.250383344892761</v>
      </c>
      <c r="C70">
        <f>C$61/100*EXP(5.372697*(1+C$64)*(1-(C$58+273.15)/($G47+273.15)))</f>
        <v>1.327445170118142</v>
      </c>
      <c r="D70">
        <f>D$61/100*EXP(5.372697*(1+D$64)*(1-(D$58+273.15)/($G47+273.15)))</f>
        <v>0.13168862060549499</v>
      </c>
      <c r="E70">
        <f>E$61/100*EXP(5.372697*(1+E$64)*(1-(E$58+273.15)/($G47+273.15)))</f>
        <v>2.6959851744147459E-2</v>
      </c>
      <c r="F70">
        <f>F$61/100*EXP(5.372697*(1+F$64)*(1-(F$58+273.15)/($G47+273.15)))</f>
        <v>1.4283463683260294E-2</v>
      </c>
      <c r="G70">
        <f>G$61/100*EXP(5.372697*(1+G$64)*(1-(G$58+273.15)/($G47+273.15)))</f>
        <v>1.8721860634844736E-3</v>
      </c>
      <c r="H70">
        <f>H$61/100*EXP(5.372697*(1+H$64)*(1-(H$58+273.15)/($G47+273.15)))</f>
        <v>3.2602567822478442E-3</v>
      </c>
      <c r="I70">
        <f>I$61/100*EXP(5.372697*(1+I$64)*(1-(I$58+273.15)/($G47+273.15)))</f>
        <v>2.8907978796021918E-4</v>
      </c>
      <c r="J70">
        <f>J$61/100*EXP(5.372697*(1+J$64)*(1-(J$58+273.15)/($G47+273.15)))</f>
        <v>4.9584210347187346E-5</v>
      </c>
    </row>
    <row r="71" spans="1:10" x14ac:dyDescent="0.25">
      <c r="A71">
        <v>4</v>
      </c>
      <c r="B71">
        <f>B$61/100*EXP(5.372697*(1+B$64)*(1-(B$58+273.15)/($G48+273.15)))</f>
        <v>83.977607507969481</v>
      </c>
      <c r="C71">
        <f>C$61/100*EXP(5.372697*(1+C$64)*(1-(C$58+273.15)/($G48+273.15)))</f>
        <v>3.6097837928164718</v>
      </c>
      <c r="D71">
        <f>D$61/100*EXP(5.372697*(1+D$64)*(1-(D$58+273.15)/($G48+273.15)))</f>
        <v>0.4693391137342201</v>
      </c>
      <c r="E71">
        <f>E$61/100*EXP(5.372697*(1+E$64)*(1-(E$58+273.15)/($G48+273.15)))</f>
        <v>0.11394599202066195</v>
      </c>
      <c r="F71">
        <f>F$61/100*EXP(5.372697*(1+F$64)*(1-(F$58+273.15)/($G48+273.15)))</f>
        <v>6.5458450209760377E-2</v>
      </c>
      <c r="G71">
        <f>G$61/100*EXP(5.372697*(1+G$64)*(1-(G$58+273.15)/($G48+273.15)))</f>
        <v>1.083552272097524E-2</v>
      </c>
      <c r="H71">
        <f>H$61/100*EXP(5.372697*(1+H$64)*(1-(H$58+273.15)/($G48+273.15)))</f>
        <v>1.744851542256259E-2</v>
      </c>
      <c r="I71">
        <f>I$61/100*EXP(5.372697*(1+I$64)*(1-(I$58+273.15)/($G48+273.15)))</f>
        <v>2.0716304158435355E-3</v>
      </c>
      <c r="J71">
        <f>J$61/100*EXP(5.372697*(1+J$64)*(1-(J$58+273.15)/($G48+273.15)))</f>
        <v>4.3588891897553396E-4</v>
      </c>
    </row>
    <row r="72" spans="1:10" x14ac:dyDescent="0.25">
      <c r="A72">
        <v>5</v>
      </c>
      <c r="B72">
        <f>B$61/100*EXP(5.372697*(1+B$64)*(1-(B$58+273.15)/($G49+273.15)))</f>
        <v>133.6524703565245</v>
      </c>
      <c r="C72">
        <f>C$61/100*EXP(5.372697*(1+C$64)*(1-(C$58+273.15)/($G49+273.15)))</f>
        <v>8.1011013610771396</v>
      </c>
      <c r="D72">
        <f>D$61/100*EXP(5.372697*(1+D$64)*(1-(D$58+273.15)/($G49+273.15)))</f>
        <v>1.3106077204606232</v>
      </c>
      <c r="E72">
        <f>E$61/100*EXP(5.372697*(1+E$64)*(1-(E$58+273.15)/($G49+273.15)))</f>
        <v>0.36518627960680528</v>
      </c>
      <c r="F72">
        <f>F$61/100*EXP(5.372697*(1+F$64)*(1-(F$58+273.15)/($G49+273.15)))</f>
        <v>0.2239670236167178</v>
      </c>
      <c r="G72">
        <f>G$61/100*EXP(5.372697*(1+G$64)*(1-(G$58+273.15)/($G49+273.15)))</f>
        <v>4.4769034473563604E-2</v>
      </c>
      <c r="H72">
        <f>H$61/100*EXP(5.372697*(1+H$64)*(1-(H$58+273.15)/($G49+273.15)))</f>
        <v>6.7673374110876941E-2</v>
      </c>
      <c r="I72">
        <f>I$61/100*EXP(5.372697*(1+I$64)*(1-(I$58+273.15)/($G49+273.15)))</f>
        <v>1.0172337224204174E-2</v>
      </c>
      <c r="J72">
        <f>J$61/100*EXP(5.372697*(1+J$64)*(1-(J$58+273.15)/($G49+273.15)))</f>
        <v>2.5245714384197417E-3</v>
      </c>
    </row>
    <row r="73" spans="1:10" x14ac:dyDescent="0.25">
      <c r="A73">
        <v>6</v>
      </c>
      <c r="B73">
        <f>B$61/100*EXP(5.372697*(1+B$64)*(1-(B$58+273.15)/($G50+273.15)))</f>
        <v>196.08405554031421</v>
      </c>
      <c r="C73">
        <f>C$61/100*EXP(5.372697*(1+C$64)*(1-(C$58+273.15)/($G50+273.15)))</f>
        <v>15.780373878688474</v>
      </c>
      <c r="D73">
        <f>D$61/100*EXP(5.372697*(1+D$64)*(1-(D$58+273.15)/($G50+273.15)))</f>
        <v>3.0573347582975337</v>
      </c>
      <c r="E73">
        <f>E$61/100*EXP(5.372697*(1+E$64)*(1-(E$58+273.15)/($G50+273.15)))</f>
        <v>0.95440972731666529</v>
      </c>
      <c r="F73">
        <f>F$61/100*EXP(5.372697*(1+F$64)*(1-(F$58+273.15)/($G50+273.15)))</f>
        <v>0.61777820950542961</v>
      </c>
      <c r="G73">
        <f>G$61/100*EXP(5.372697*(1+G$64)*(1-(G$58+273.15)/($G50+273.15)))</f>
        <v>0.14427432671495027</v>
      </c>
      <c r="H73">
        <f>H$61/100*EXP(5.372697*(1+H$64)*(1-(H$58+273.15)/($G50+273.15)))</f>
        <v>0.20700070935900797</v>
      </c>
      <c r="I73">
        <f>I$61/100*EXP(5.372697*(1+I$64)*(1-(I$58+273.15)/($G50+273.15)))</f>
        <v>3.7798940026589373E-2</v>
      </c>
      <c r="J73">
        <f>J$61/100*EXP(5.372697*(1+J$64)*(1-(J$58+273.15)/($G50+273.15)))</f>
        <v>1.0749564145554787E-2</v>
      </c>
    </row>
    <row r="74" spans="1:10" x14ac:dyDescent="0.25">
      <c r="A74">
        <v>7</v>
      </c>
      <c r="B74">
        <f>B$61/100*EXP(5.372697*(1+B$64)*(1-(B$58+273.15)/($G51+273.15)))</f>
        <v>4588.5304884132447</v>
      </c>
      <c r="C74">
        <f>C$61/100*EXP(5.372697*(1+C$64)*(1-(C$58+273.15)/($G51+273.15)))</f>
        <v>3801.4698462996525</v>
      </c>
      <c r="D74">
        <f>D$61/100*EXP(5.372697*(1+D$64)*(1-(D$58+273.15)/($G51+273.15)))</f>
        <v>3244.8605639663615</v>
      </c>
      <c r="E74">
        <f>E$61/100*EXP(5.372697*(1+E$64)*(1-(E$58+273.15)/($G51+273.15)))</f>
        <v>2579.3415351982694</v>
      </c>
      <c r="F74">
        <f>F$61/100*EXP(5.372697*(1+F$64)*(1-(F$58+273.15)/($G51+273.15)))</f>
        <v>2602.0184331590781</v>
      </c>
      <c r="G74">
        <f>G$61/100*EXP(5.372697*(1+G$64)*(1-(G$58+273.15)/($G51+273.15)))</f>
        <v>2184.7064583834272</v>
      </c>
      <c r="H74">
        <f>H$61/100*EXP(5.372697*(1+H$64)*(1-(H$58+273.15)/($G51+273.15)))</f>
        <v>2040.8541961878534</v>
      </c>
      <c r="I74">
        <f>I$61/100*EXP(5.372697*(1+I$64)*(1-(I$58+273.15)/($G51+273.15)))</f>
        <v>1846.7150685573856</v>
      </c>
      <c r="J74">
        <f>J$61/100*EXP(5.372697*(1+J$64)*(1-(J$58+273.15)/($G51+273.15)))</f>
        <v>1609.8760960026766</v>
      </c>
    </row>
    <row r="75" spans="1:10" x14ac:dyDescent="0.25">
      <c r="A75">
        <v>8</v>
      </c>
      <c r="B75">
        <f>B$61/100*EXP(5.372697*(1+B$64)*(1-(B$58+273.15)/($G52+273.15)))</f>
        <v>2364.0237708879972</v>
      </c>
      <c r="C75">
        <f>C$61/100*EXP(5.372697*(1+C$64)*(1-(C$58+273.15)/($G52+273.15)))</f>
        <v>1199.29440385873</v>
      </c>
      <c r="D75">
        <f>D$61/100*EXP(5.372697*(1+D$64)*(1-(D$58+273.15)/($G52+273.15)))</f>
        <v>749.37478875356419</v>
      </c>
      <c r="E75">
        <f>E$61/100*EXP(5.372697*(1+E$64)*(1-(E$58+273.15)/($G52+273.15)))</f>
        <v>489.35636530664323</v>
      </c>
      <c r="F75">
        <f>F$61/100*EXP(5.372697*(1+F$64)*(1-(F$58+273.15)/($G52+273.15)))</f>
        <v>449.66693937304149</v>
      </c>
      <c r="G75">
        <f>G$61/100*EXP(5.372697*(1+G$64)*(1-(G$58+273.15)/($G52+273.15)))</f>
        <v>288.45299554646641</v>
      </c>
      <c r="H75">
        <f>H$61/100*EXP(5.372697*(1+H$64)*(1-(H$58+273.15)/($G52+273.15)))</f>
        <v>294.91449899907673</v>
      </c>
      <c r="I75">
        <f>I$61/100*EXP(5.372697*(1+I$64)*(1-(I$58+273.15)/($G52+273.15)))</f>
        <v>190.57762863681387</v>
      </c>
      <c r="J75">
        <f>J$61/100*EXP(5.372697*(1+J$64)*(1-(J$58+273.15)/($G52+273.15)))</f>
        <v>131.25979466103095</v>
      </c>
    </row>
    <row r="76" spans="1:10" x14ac:dyDescent="0.25">
      <c r="A76">
        <v>9</v>
      </c>
      <c r="B76">
        <f>B$61/100*EXP(5.372697*(1+B$64)*(1-(B$58+273.15)/($G53+273.15)))</f>
        <v>1353.9261959491396</v>
      </c>
      <c r="C76">
        <f>C$61/100*EXP(5.372697*(1+C$64)*(1-(C$58+273.15)/($G53+273.15)))</f>
        <v>454.8392757867602</v>
      </c>
      <c r="D76">
        <f>D$61/100*EXP(5.372697*(1+D$64)*(1-(D$58+273.15)/($G53+273.15)))</f>
        <v>218.66518717542459</v>
      </c>
      <c r="E76">
        <f>E$61/100*EXP(5.372697*(1+E$64)*(1-(E$58+273.15)/($G53+273.15)))</f>
        <v>121.04472824921773</v>
      </c>
      <c r="F76">
        <f>F$61/100*EXP(5.372697*(1+F$64)*(1-(F$58+273.15)/($G53+273.15)))</f>
        <v>102.83592032007392</v>
      </c>
      <c r="G76">
        <f>G$61/100*EXP(5.372697*(1+G$64)*(1-(G$58+273.15)/($G53+273.15)))</f>
        <v>52.61214038452372</v>
      </c>
      <c r="H76">
        <f>H$61/100*EXP(5.372697*(1+H$64)*(1-(H$58+273.15)/($G53+273.15)))</f>
        <v>58.030059034090861</v>
      </c>
      <c r="I76">
        <f>I$61/100*EXP(5.372697*(1+I$64)*(1-(I$58+273.15)/($G53+273.15)))</f>
        <v>28.258587144141302</v>
      </c>
      <c r="J76">
        <f>J$61/100*EXP(5.372697*(1+J$64)*(1-(J$58+273.15)/($G53+273.15)))</f>
        <v>15.966458986945144</v>
      </c>
    </row>
    <row r="77" spans="1:10" x14ac:dyDescent="0.25">
      <c r="A77">
        <v>10</v>
      </c>
      <c r="B77">
        <f>B$61/100*EXP(5.372697*(1+B$64)*(1-(B$58+273.15)/($G54+273.15)))</f>
        <v>833.46498622390493</v>
      </c>
      <c r="C77">
        <f>C$61/100*EXP(5.372697*(1+C$64)*(1-(C$58+273.15)/($G54+273.15)))</f>
        <v>195.57951473866183</v>
      </c>
      <c r="D77">
        <f>D$61/100*EXP(5.372697*(1+D$64)*(1-(D$58+273.15)/($G54+273.15)))</f>
        <v>74.84082911316986</v>
      </c>
      <c r="E77">
        <f>E$61/100*EXP(5.372697*(1+E$64)*(1-(E$58+273.15)/($G54+273.15)))</f>
        <v>35.878861262864817</v>
      </c>
      <c r="F77">
        <f>F$61/100*EXP(5.372697*(1+F$64)*(1-(F$58+273.15)/($G54+273.15)))</f>
        <v>28.469700589296309</v>
      </c>
      <c r="G77">
        <f>G$61/100*EXP(5.372697*(1+G$64)*(1-(G$58+273.15)/($G54+273.15)))</f>
        <v>11.962024556594777</v>
      </c>
      <c r="H77">
        <f>H$61/100*EXP(5.372697*(1+H$64)*(1-(H$58+273.15)/($G54+273.15)))</f>
        <v>14.094536899379415</v>
      </c>
      <c r="I77">
        <f>I$61/100*EXP(5.372697*(1+I$64)*(1-(I$58+273.15)/($G54+273.15)))</f>
        <v>5.365177296010371</v>
      </c>
      <c r="J77">
        <f>J$61/100*EXP(5.372697*(1+J$64)*(1-(J$58+273.15)/($G54+273.15)))</f>
        <v>2.5514016566049631</v>
      </c>
    </row>
    <row r="78" spans="1:10" x14ac:dyDescent="0.25">
      <c r="A78">
        <v>11</v>
      </c>
      <c r="B78">
        <f>B$61/100*EXP(5.372697*(1+B$64)*(1-(B$58+273.15)/($G55+273.15)))</f>
        <v>542.76929159929944</v>
      </c>
      <c r="C78">
        <f>C$61/100*EXP(5.372697*(1+C$64)*(1-(C$58+273.15)/($G55+273.15)))</f>
        <v>92.746044418248658</v>
      </c>
      <c r="D78">
        <f>D$61/100*EXP(5.372697*(1+D$64)*(1-(D$58+273.15)/($G55+273.15)))</f>
        <v>29.006640464579291</v>
      </c>
      <c r="E78">
        <f>E$61/100*EXP(5.372697*(1+E$64)*(1-(E$58+273.15)/($G55+273.15)))</f>
        <v>12.245469906037718</v>
      </c>
      <c r="F78">
        <f>F$61/100*EXP(5.372697*(1+F$64)*(1-(F$58+273.15)/($G55+273.15)))</f>
        <v>9.1475337224681414</v>
      </c>
      <c r="G78">
        <f>G$61/100*EXP(5.372697*(1+G$64)*(1-(G$58+273.15)/($G55+273.15)))</f>
        <v>3.2294164619891892</v>
      </c>
      <c r="H78">
        <f>H$61/100*EXP(5.372697*(1+H$64)*(1-(H$58+273.15)/($G55+273.15)))</f>
        <v>4.0338836996371628</v>
      </c>
      <c r="I78">
        <f>I$61/100*EXP(5.372697*(1+I$64)*(1-(I$58+273.15)/($G55+273.15)))</f>
        <v>1.2350854218747553</v>
      </c>
      <c r="J78">
        <f>J$61/100*EXP(5.372697*(1+J$64)*(1-(J$58+273.15)/($G55+273.15)))</f>
        <v>0.50432462064607253</v>
      </c>
    </row>
    <row r="80" spans="1:10" x14ac:dyDescent="0.25">
      <c r="B80" t="s">
        <v>118</v>
      </c>
    </row>
    <row r="81" spans="1:10" x14ac:dyDescent="0.25">
      <c r="A81">
        <v>0</v>
      </c>
      <c r="B81">
        <f>B67/($H44*10)</f>
        <v>249.47667432688857</v>
      </c>
      <c r="C81">
        <f t="shared" ref="C81:J81" si="17">C67/($H44*10)</f>
        <v>38.565733402632212</v>
      </c>
      <c r="D81">
        <f t="shared" si="17"/>
        <v>11.317020299617434</v>
      </c>
      <c r="E81">
        <f t="shared" si="17"/>
        <v>4.589537526012518</v>
      </c>
      <c r="F81">
        <f t="shared" si="17"/>
        <v>3.3637026022527743</v>
      </c>
      <c r="G81">
        <f t="shared" si="17"/>
        <v>1.1239830285400731</v>
      </c>
      <c r="H81">
        <f t="shared" si="17"/>
        <v>1.4301005167412788</v>
      </c>
      <c r="I81">
        <f t="shared" si="17"/>
        <v>0.40876593811993828</v>
      </c>
      <c r="J81">
        <f t="shared" si="17"/>
        <v>0.15906888836202737</v>
      </c>
    </row>
    <row r="82" spans="1:10" x14ac:dyDescent="0.25">
      <c r="A82">
        <v>1</v>
      </c>
      <c r="B82">
        <f t="shared" ref="B82:J82" si="18">B68/($H45*10)</f>
        <v>5571.2281583319455</v>
      </c>
      <c r="C82">
        <f t="shared" si="18"/>
        <v>8594.8490702197141</v>
      </c>
      <c r="D82">
        <f t="shared" si="18"/>
        <v>10894.557566697456</v>
      </c>
      <c r="E82">
        <f t="shared" si="18"/>
        <v>11111.194647503678</v>
      </c>
      <c r="F82">
        <f t="shared" si="18"/>
        <v>12616.721374180743</v>
      </c>
      <c r="G82">
        <f t="shared" si="18"/>
        <v>14900.916806727744</v>
      </c>
      <c r="H82">
        <f t="shared" si="18"/>
        <v>12414.755276135922</v>
      </c>
      <c r="I82">
        <f t="shared" si="18"/>
        <v>17213.468070481103</v>
      </c>
      <c r="J82">
        <f t="shared" si="18"/>
        <v>20229.288696690306</v>
      </c>
    </row>
    <row r="83" spans="1:10" x14ac:dyDescent="0.25">
      <c r="A83">
        <v>2</v>
      </c>
      <c r="B83">
        <f t="shared" ref="B83:J83" si="19">B69/($H46*10)</f>
        <v>1.5153196450518964E-5</v>
      </c>
      <c r="C83">
        <f t="shared" si="19"/>
        <v>1.0859680819525111E-11</v>
      </c>
      <c r="D83">
        <f t="shared" si="19"/>
        <v>1.2912068282953293E-15</v>
      </c>
      <c r="E83">
        <f t="shared" si="19"/>
        <v>3.8093851567372975E-18</v>
      </c>
      <c r="F83">
        <f t="shared" si="19"/>
        <v>2.6967549910194168E-19</v>
      </c>
      <c r="G83">
        <f t="shared" si="19"/>
        <v>1.0653945146983465E-22</v>
      </c>
      <c r="H83">
        <f t="shared" si="19"/>
        <v>1.2995233479604099E-21</v>
      </c>
      <c r="I83">
        <f t="shared" si="19"/>
        <v>8.1017011322659526E-26</v>
      </c>
      <c r="J83">
        <f t="shared" si="19"/>
        <v>8.6329530370744981E-29</v>
      </c>
    </row>
    <row r="84" spans="1:10" x14ac:dyDescent="0.25">
      <c r="A84">
        <v>3</v>
      </c>
      <c r="B84">
        <f t="shared" ref="B84:J84" si="20">B70/($H47*10)</f>
        <v>24.516708339331146</v>
      </c>
      <c r="C84">
        <f t="shared" si="20"/>
        <v>0.68876872034431891</v>
      </c>
      <c r="D84">
        <f t="shared" si="20"/>
        <v>6.8329001257568148E-2</v>
      </c>
      <c r="E84">
        <f t="shared" si="20"/>
        <v>1.398860232007651E-2</v>
      </c>
      <c r="F84">
        <f t="shared" si="20"/>
        <v>7.411231156408642E-3</v>
      </c>
      <c r="G84">
        <f t="shared" si="20"/>
        <v>9.7141729709100037E-4</v>
      </c>
      <c r="H84">
        <f t="shared" si="20"/>
        <v>1.6916426700342587E-3</v>
      </c>
      <c r="I84">
        <f t="shared" si="20"/>
        <v>1.499942296020005E-4</v>
      </c>
      <c r="J84">
        <f t="shared" si="20"/>
        <v>2.5727656312219845E-5</v>
      </c>
    </row>
    <row r="85" spans="1:10" x14ac:dyDescent="0.25">
      <c r="A85">
        <v>4</v>
      </c>
      <c r="B85">
        <f t="shared" ref="B85:J85" si="21">B71/($H48*10)</f>
        <v>43.3687174923786</v>
      </c>
      <c r="C85">
        <f t="shared" si="21"/>
        <v>1.864207592534328</v>
      </c>
      <c r="D85">
        <f t="shared" si="21"/>
        <v>0.24238170192847044</v>
      </c>
      <c r="E85">
        <f t="shared" si="21"/>
        <v>5.8845347991891145E-2</v>
      </c>
      <c r="F85">
        <f t="shared" si="21"/>
        <v>3.3804833441660284E-2</v>
      </c>
      <c r="G85">
        <f t="shared" si="21"/>
        <v>5.5958098559027057E-3</v>
      </c>
      <c r="H85">
        <f t="shared" si="21"/>
        <v>9.0109704060182382E-3</v>
      </c>
      <c r="I85">
        <f t="shared" si="21"/>
        <v>1.0698560832994783E-3</v>
      </c>
      <c r="J85">
        <f t="shared" si="21"/>
        <v>2.2510695346154334E-4</v>
      </c>
    </row>
    <row r="86" spans="1:10" x14ac:dyDescent="0.25">
      <c r="A86">
        <v>5</v>
      </c>
      <c r="B86">
        <f t="shared" ref="B86:J86" si="22">B72/($H49*10)</f>
        <v>68.699867940269598</v>
      </c>
      <c r="C86">
        <f t="shared" si="22"/>
        <v>4.1641175220489961</v>
      </c>
      <c r="D86">
        <f t="shared" si="22"/>
        <v>0.67367686565732954</v>
      </c>
      <c r="E86">
        <f t="shared" si="22"/>
        <v>0.18771257362966623</v>
      </c>
      <c r="F86">
        <f t="shared" si="22"/>
        <v>0.11512323643849978</v>
      </c>
      <c r="G86">
        <f t="shared" si="22"/>
        <v>2.3012120523794373E-2</v>
      </c>
      <c r="H86">
        <f t="shared" si="22"/>
        <v>3.4785379215871319E-2</v>
      </c>
      <c r="I86">
        <f t="shared" si="22"/>
        <v>5.2287714703853228E-3</v>
      </c>
      <c r="J86">
        <f t="shared" si="22"/>
        <v>1.2976769075989324E-3</v>
      </c>
    </row>
    <row r="87" spans="1:10" x14ac:dyDescent="0.25">
      <c r="A87">
        <v>6</v>
      </c>
      <c r="B87">
        <f t="shared" ref="B87:J87" si="23">B73/($H50*10)</f>
        <v>100.3220749276026</v>
      </c>
      <c r="C87">
        <f t="shared" si="23"/>
        <v>8.0736796588638686</v>
      </c>
      <c r="D87">
        <f t="shared" si="23"/>
        <v>1.5642177833150168</v>
      </c>
      <c r="E87">
        <f t="shared" si="23"/>
        <v>0.4883026511852705</v>
      </c>
      <c r="F87">
        <f t="shared" si="23"/>
        <v>0.31607257230510344</v>
      </c>
      <c r="G87">
        <f t="shared" si="23"/>
        <v>7.3814771807648963E-2</v>
      </c>
      <c r="H87">
        <f t="shared" si="23"/>
        <v>0.10590733967205056</v>
      </c>
      <c r="I87">
        <f t="shared" si="23"/>
        <v>1.9338992571743395E-2</v>
      </c>
      <c r="J87">
        <f t="shared" si="23"/>
        <v>5.4997770047024476E-3</v>
      </c>
    </row>
    <row r="88" spans="1:10" x14ac:dyDescent="0.25">
      <c r="A88">
        <v>7</v>
      </c>
      <c r="B88">
        <f t="shared" ref="B88:J88" si="24">B74/($H51*10)</f>
        <v>2336.7516376178555</v>
      </c>
      <c r="C88">
        <f t="shared" si="24"/>
        <v>1935.9337180229709</v>
      </c>
      <c r="D88">
        <f t="shared" si="24"/>
        <v>1652.475287205091</v>
      </c>
      <c r="E88">
        <f t="shared" si="24"/>
        <v>1313.5535595917111</v>
      </c>
      <c r="F88">
        <f t="shared" si="24"/>
        <v>1325.1019798495302</v>
      </c>
      <c r="G88">
        <f t="shared" si="24"/>
        <v>1112.5819926952636</v>
      </c>
      <c r="H88">
        <f t="shared" si="24"/>
        <v>1039.3238962067769</v>
      </c>
      <c r="I88">
        <f t="shared" si="24"/>
        <v>940.45674787644623</v>
      </c>
      <c r="J88">
        <f t="shared" si="24"/>
        <v>819.84430814951111</v>
      </c>
    </row>
    <row r="89" spans="1:10" x14ac:dyDescent="0.25">
      <c r="A89">
        <v>8</v>
      </c>
      <c r="B89">
        <f t="shared" ref="B89:J89" si="25">B75/($H52*10)</f>
        <v>1198.3530635837772</v>
      </c>
      <c r="C89">
        <f t="shared" si="25"/>
        <v>607.93725541225933</v>
      </c>
      <c r="D89">
        <f t="shared" si="25"/>
        <v>379.86740443729053</v>
      </c>
      <c r="E89">
        <f t="shared" si="25"/>
        <v>248.06083033977302</v>
      </c>
      <c r="F89">
        <f t="shared" si="25"/>
        <v>227.94176650246339</v>
      </c>
      <c r="G89">
        <f t="shared" si="25"/>
        <v>146.22041248899217</v>
      </c>
      <c r="H89">
        <f t="shared" si="25"/>
        <v>149.49582898570708</v>
      </c>
      <c r="I89">
        <f t="shared" si="25"/>
        <v>96.606171198384899</v>
      </c>
      <c r="J89">
        <f t="shared" si="25"/>
        <v>66.537223100061766</v>
      </c>
    </row>
    <row r="90" spans="1:10" x14ac:dyDescent="0.25">
      <c r="A90">
        <v>9</v>
      </c>
      <c r="B90">
        <f t="shared" ref="B90:J90" si="26">B76/($H53*10)</f>
        <v>683.17376859818955</v>
      </c>
      <c r="C90">
        <f t="shared" si="26"/>
        <v>229.50605658964957</v>
      </c>
      <c r="D90">
        <f t="shared" si="26"/>
        <v>110.33564490503073</v>
      </c>
      <c r="E90">
        <f t="shared" si="26"/>
        <v>61.077615171623606</v>
      </c>
      <c r="F90">
        <f t="shared" si="26"/>
        <v>51.889684565174903</v>
      </c>
      <c r="G90">
        <f t="shared" si="26"/>
        <v>26.547410285768841</v>
      </c>
      <c r="H90">
        <f t="shared" si="26"/>
        <v>29.281222448394463</v>
      </c>
      <c r="I90">
        <f t="shared" si="26"/>
        <v>14.258920118603406</v>
      </c>
      <c r="J90">
        <f t="shared" si="26"/>
        <v>8.0564701310273641</v>
      </c>
    </row>
    <row r="91" spans="1:10" x14ac:dyDescent="0.25">
      <c r="A91">
        <v>10</v>
      </c>
      <c r="B91">
        <f t="shared" ref="B91:J91" si="27">B77/($H54*10)</f>
        <v>418.63538120835392</v>
      </c>
      <c r="C91">
        <f t="shared" si="27"/>
        <v>98.236285941793582</v>
      </c>
      <c r="D91">
        <f t="shared" si="27"/>
        <v>37.591284029446037</v>
      </c>
      <c r="E91">
        <f t="shared" si="27"/>
        <v>18.021345839795107</v>
      </c>
      <c r="F91">
        <f t="shared" si="27"/>
        <v>14.299849611062069</v>
      </c>
      <c r="G91">
        <f t="shared" si="27"/>
        <v>6.0083228366457764</v>
      </c>
      <c r="H91">
        <f t="shared" si="27"/>
        <v>7.0794477576791559</v>
      </c>
      <c r="I91">
        <f t="shared" si="27"/>
        <v>2.6948379112380847</v>
      </c>
      <c r="J91">
        <f t="shared" si="27"/>
        <v>1.2815259462399353</v>
      </c>
    </row>
    <row r="92" spans="1:10" x14ac:dyDescent="0.25">
      <c r="A92">
        <v>11</v>
      </c>
      <c r="B92">
        <f t="shared" ref="B92:J92" si="28">B78/($H55*10)</f>
        <v>271.38464579964972</v>
      </c>
      <c r="C92">
        <f t="shared" si="28"/>
        <v>46.373022209124329</v>
      </c>
      <c r="D92">
        <f t="shared" si="28"/>
        <v>14.503320232289646</v>
      </c>
      <c r="E92">
        <f t="shared" si="28"/>
        <v>6.1227349530188588</v>
      </c>
      <c r="F92">
        <f t="shared" si="28"/>
        <v>4.5737668612340707</v>
      </c>
      <c r="G92">
        <f t="shared" si="28"/>
        <v>1.6147082309945946</v>
      </c>
      <c r="H92">
        <f t="shared" si="28"/>
        <v>2.0169418498185814</v>
      </c>
      <c r="I92">
        <f t="shared" si="28"/>
        <v>0.61754271093737767</v>
      </c>
      <c r="J92">
        <f t="shared" si="28"/>
        <v>0.25216231032303627</v>
      </c>
    </row>
    <row r="94" spans="1:10" x14ac:dyDescent="0.25">
      <c r="B94" t="s">
        <v>130</v>
      </c>
    </row>
    <row r="95" spans="1:10" x14ac:dyDescent="0.25">
      <c r="B95">
        <f>B81/B16</f>
        <v>6.2749383967682085E-8</v>
      </c>
      <c r="C95">
        <f t="shared" ref="C95:J95" si="29">C81/C16</f>
        <v>3.1720423323896285E-6</v>
      </c>
      <c r="D95">
        <f t="shared" si="29"/>
        <v>3.8451787989226389E-5</v>
      </c>
      <c r="E95">
        <f t="shared" si="29"/>
        <v>1.8530562195723385E-4</v>
      </c>
      <c r="F95">
        <f t="shared" si="29"/>
        <v>3.9094664940510579E-4</v>
      </c>
      <c r="G95">
        <f t="shared" si="29"/>
        <v>3.3662059882098652E-3</v>
      </c>
      <c r="H95">
        <f t="shared" si="29"/>
        <v>1.6352299117690775E-3</v>
      </c>
      <c r="I95">
        <f t="shared" si="29"/>
        <v>2.4158410757847693E-2</v>
      </c>
      <c r="J95">
        <f t="shared" si="29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B96:J96" si="30">D82/D17</f>
        <v>0.28993059507225993</v>
      </c>
      <c r="E96">
        <f t="shared" si="30"/>
        <v>2.3821893040000597</v>
      </c>
      <c r="F96">
        <f t="shared" si="30"/>
        <v>6.4744886266189496</v>
      </c>
      <c r="G96">
        <f t="shared" si="30"/>
        <v>115.73149697934576</v>
      </c>
      <c r="H96">
        <f t="shared" si="30"/>
        <v>44.005643921985282</v>
      </c>
      <c r="I96">
        <f t="shared" si="30"/>
        <v>1620.9425261555396</v>
      </c>
      <c r="J96">
        <f t="shared" si="30"/>
        <v>20229.288696690306</v>
      </c>
    </row>
    <row r="97" spans="2:10" x14ac:dyDescent="0.25">
      <c r="B97">
        <f t="shared" ref="B97:J97" si="31">B83/B18</f>
        <v>2.0892808148623529E-12</v>
      </c>
      <c r="C97">
        <f t="shared" si="31"/>
        <v>9.1453494178501182E-17</v>
      </c>
      <c r="D97">
        <f t="shared" si="31"/>
        <v>1.5452238423427593E-19</v>
      </c>
      <c r="E97">
        <f t="shared" si="31"/>
        <v>2.764940164550515E-21</v>
      </c>
      <c r="F97">
        <f t="shared" si="31"/>
        <v>4.0943341989800235E-22</v>
      </c>
      <c r="G97">
        <f t="shared" si="31"/>
        <v>1.6597157131615038E-24</v>
      </c>
      <c r="H97">
        <f t="shared" si="31"/>
        <v>1.0525573548571646E-23</v>
      </c>
      <c r="I97">
        <f t="shared" si="31"/>
        <v>1.0721139256425351E-26</v>
      </c>
      <c r="J97">
        <f t="shared" si="31"/>
        <v>8.6329530370744981E-29</v>
      </c>
    </row>
    <row r="98" spans="2:10" x14ac:dyDescent="0.25">
      <c r="B98">
        <f t="shared" ref="B98:J98" si="32">B84/B19</f>
        <v>2.5727656312219923E-5</v>
      </c>
      <c r="C98">
        <f t="shared" si="32"/>
        <v>2.5727656312219916E-5</v>
      </c>
      <c r="D98">
        <f t="shared" si="32"/>
        <v>2.5727656312219896E-5</v>
      </c>
      <c r="E98">
        <f t="shared" si="32"/>
        <v>2.5727656312219899E-5</v>
      </c>
      <c r="F98">
        <f t="shared" si="32"/>
        <v>2.5727656312219869E-5</v>
      </c>
      <c r="G98">
        <f t="shared" si="32"/>
        <v>2.5727656312219886E-5</v>
      </c>
      <c r="H98">
        <f t="shared" si="32"/>
        <v>2.5727656312219892E-5</v>
      </c>
      <c r="I98">
        <f t="shared" si="32"/>
        <v>2.5727656312219845E-5</v>
      </c>
      <c r="J98">
        <f t="shared" si="32"/>
        <v>2.5727656312219845E-5</v>
      </c>
    </row>
    <row r="99" spans="2:10" x14ac:dyDescent="0.25">
      <c r="B99">
        <f t="shared" ref="B99:J99" si="33">B85/B20</f>
        <v>2.2510695346154516E-4</v>
      </c>
      <c r="C99">
        <f t="shared" si="33"/>
        <v>2.2510695346154478E-4</v>
      </c>
      <c r="D99">
        <f t="shared" si="33"/>
        <v>2.2510695346154407E-4</v>
      </c>
      <c r="E99">
        <f t="shared" si="33"/>
        <v>2.2510695346154378E-4</v>
      </c>
      <c r="F99">
        <f t="shared" si="33"/>
        <v>2.2510695346154426E-4</v>
      </c>
      <c r="G99">
        <f t="shared" si="33"/>
        <v>2.2510695346154394E-4</v>
      </c>
      <c r="H99">
        <f t="shared" si="33"/>
        <v>2.2510695346154448E-4</v>
      </c>
      <c r="I99">
        <f t="shared" si="33"/>
        <v>2.2510695346154399E-4</v>
      </c>
      <c r="J99">
        <f t="shared" si="33"/>
        <v>2.2510695346154334E-4</v>
      </c>
    </row>
    <row r="100" spans="2:10" x14ac:dyDescent="0.25">
      <c r="B100">
        <f t="shared" ref="B100:J100" si="34">B86/B21</f>
        <v>1.2976769075989335E-3</v>
      </c>
      <c r="C100">
        <f t="shared" si="34"/>
        <v>1.2976769075989316E-3</v>
      </c>
      <c r="D100">
        <f t="shared" si="34"/>
        <v>1.2976769075989311E-3</v>
      </c>
      <c r="E100">
        <f t="shared" si="34"/>
        <v>1.2976769075989318E-3</v>
      </c>
      <c r="F100">
        <f t="shared" si="34"/>
        <v>1.2976769075989318E-3</v>
      </c>
      <c r="G100">
        <f t="shared" si="34"/>
        <v>1.2976769075989285E-3</v>
      </c>
      <c r="H100">
        <f t="shared" si="34"/>
        <v>1.2976769075989318E-3</v>
      </c>
      <c r="I100">
        <f t="shared" si="34"/>
        <v>1.2976769075989333E-3</v>
      </c>
      <c r="J100">
        <f t="shared" si="34"/>
        <v>1.2976769075989324E-3</v>
      </c>
    </row>
    <row r="101" spans="2:10" x14ac:dyDescent="0.25">
      <c r="B101">
        <f t="shared" ref="B101:J101" si="35">B87/B22</f>
        <v>5.4997770047024649E-3</v>
      </c>
      <c r="C101">
        <f t="shared" si="35"/>
        <v>5.4997770047024693E-3</v>
      </c>
      <c r="D101">
        <f t="shared" si="35"/>
        <v>5.4997770047024649E-3</v>
      </c>
      <c r="E101">
        <f t="shared" si="35"/>
        <v>5.4997770047024554E-3</v>
      </c>
      <c r="F101">
        <f t="shared" si="35"/>
        <v>5.4997770047024519E-3</v>
      </c>
      <c r="G101">
        <f t="shared" si="35"/>
        <v>5.4997770047024407E-3</v>
      </c>
      <c r="H101">
        <f t="shared" si="35"/>
        <v>5.4997770047024563E-3</v>
      </c>
      <c r="I101">
        <f t="shared" si="35"/>
        <v>5.499777004702445E-3</v>
      </c>
      <c r="J101">
        <f t="shared" si="35"/>
        <v>5.4997770047024476E-3</v>
      </c>
    </row>
    <row r="102" spans="2:10" x14ac:dyDescent="0.25">
      <c r="B102">
        <f t="shared" ref="B102:J102" si="36">B88/B23</f>
        <v>0.31316676864743626</v>
      </c>
      <c r="C102">
        <f t="shared" si="36"/>
        <v>2.5415405186331226</v>
      </c>
      <c r="D102">
        <f t="shared" si="36"/>
        <v>9.6256133944914914</v>
      </c>
      <c r="E102">
        <f t="shared" si="36"/>
        <v>22.281632552025542</v>
      </c>
      <c r="F102">
        <f t="shared" si="36"/>
        <v>33.189121783584604</v>
      </c>
      <c r="G102">
        <f t="shared" si="36"/>
        <v>104.72252391217681</v>
      </c>
      <c r="H102">
        <f t="shared" si="36"/>
        <v>71.233551951311398</v>
      </c>
      <c r="I102">
        <f t="shared" si="36"/>
        <v>299.8259796553445</v>
      </c>
      <c r="J102">
        <f t="shared" si="36"/>
        <v>819.84430814951111</v>
      </c>
    </row>
    <row r="103" spans="2:10" x14ac:dyDescent="0.25">
      <c r="B103">
        <f t="shared" ref="B103:J103" si="37">B89/B24</f>
        <v>0.34363729663823134</v>
      </c>
      <c r="C103">
        <f t="shared" si="37"/>
        <v>1.3948578033966086</v>
      </c>
      <c r="D103">
        <f t="shared" si="37"/>
        <v>3.4001117262309521</v>
      </c>
      <c r="E103">
        <f t="shared" si="37"/>
        <v>5.9620232820839787</v>
      </c>
      <c r="F103">
        <f t="shared" si="37"/>
        <v>7.7836106745038611</v>
      </c>
      <c r="G103">
        <f t="shared" si="37"/>
        <v>16.791641882601116</v>
      </c>
      <c r="H103">
        <f t="shared" si="37"/>
        <v>12.975230997289211</v>
      </c>
      <c r="I103">
        <f t="shared" si="37"/>
        <v>33.943679602967158</v>
      </c>
      <c r="J103">
        <f t="shared" si="37"/>
        <v>66.537223100061766</v>
      </c>
    </row>
    <row r="104" spans="2:10" x14ac:dyDescent="0.25">
      <c r="B104">
        <f t="shared" ref="B104:J104" si="38">B90/B25</f>
        <v>0.37720373637365978</v>
      </c>
      <c r="C104">
        <f t="shared" si="38"/>
        <v>0.85172177832804785</v>
      </c>
      <c r="D104">
        <f t="shared" si="38"/>
        <v>1.4297692670059008</v>
      </c>
      <c r="E104">
        <f t="shared" si="38"/>
        <v>1.9818098773661141</v>
      </c>
      <c r="F104">
        <f t="shared" si="38"/>
        <v>2.3140734814871307</v>
      </c>
      <c r="G104">
        <f t="shared" si="38"/>
        <v>3.6182874328248422</v>
      </c>
      <c r="H104">
        <f t="shared" si="38"/>
        <v>3.114601981207159</v>
      </c>
      <c r="I104">
        <f t="shared" si="38"/>
        <v>5.4476283896866118</v>
      </c>
      <c r="J104">
        <f t="shared" si="38"/>
        <v>8.0564701310273641</v>
      </c>
    </row>
    <row r="105" spans="2:10" x14ac:dyDescent="0.25">
      <c r="B105">
        <f t="shared" ref="B105:J105" si="39">B91/B26</f>
        <v>0.40879234312750001</v>
      </c>
      <c r="C105">
        <f t="shared" si="39"/>
        <v>0.55401252389715205</v>
      </c>
      <c r="D105">
        <f t="shared" si="39"/>
        <v>0.67217556339979478</v>
      </c>
      <c r="E105">
        <f t="shared" si="39"/>
        <v>0.75928383178769976</v>
      </c>
      <c r="F105">
        <f t="shared" si="39"/>
        <v>0.80450299587959251</v>
      </c>
      <c r="G105">
        <f t="shared" si="39"/>
        <v>0.95056052668920998</v>
      </c>
      <c r="H105">
        <f t="shared" si="39"/>
        <v>0.89884088398947304</v>
      </c>
      <c r="I105">
        <f t="shared" si="39"/>
        <v>1.107396161482902</v>
      </c>
      <c r="J105">
        <f t="shared" si="39"/>
        <v>1.2815259462399353</v>
      </c>
    </row>
    <row r="106" spans="2:10" x14ac:dyDescent="0.25">
      <c r="B106">
        <f t="shared" ref="B106:J106" si="40">B92/B27</f>
        <v>0.43723056809696803</v>
      </c>
      <c r="C106">
        <f>C92/C27</f>
        <v>0.37767505008056884</v>
      </c>
      <c r="D106">
        <f t="shared" si="40"/>
        <v>0.3440910951761299</v>
      </c>
      <c r="E106">
        <f t="shared" si="40"/>
        <v>0.32447503949418188</v>
      </c>
      <c r="F106">
        <f t="shared" si="40"/>
        <v>0.31555811399511252</v>
      </c>
      <c r="G106">
        <f t="shared" si="40"/>
        <v>0.29119192461909382</v>
      </c>
      <c r="H106">
        <f t="shared" si="40"/>
        <v>0.29914594401559841</v>
      </c>
      <c r="I106">
        <f t="shared" si="40"/>
        <v>0.27054005024775352</v>
      </c>
      <c r="J106">
        <f t="shared" si="40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7"/>
  <sheetViews>
    <sheetView topLeftCell="A7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17" t="s">
        <v>109</v>
      </c>
      <c r="D1" s="8" t="s">
        <v>4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12" x14ac:dyDescent="0.25">
      <c r="A2" s="4" t="s">
        <v>93</v>
      </c>
      <c r="B2" s="10">
        <v>2.2222222222222197</v>
      </c>
      <c r="D2" s="10">
        <v>5.5089585124776503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2">
        <f>R46</f>
        <v>1.354476349765084</v>
      </c>
      <c r="J2" s="22">
        <f>S46</f>
        <v>0.48552365023491539</v>
      </c>
      <c r="K2" s="5">
        <f>SUM(I2:J2)</f>
        <v>1.8399999999999994</v>
      </c>
      <c r="L2" s="21">
        <f>K2-E2</f>
        <v>-11.96</v>
      </c>
    </row>
    <row r="3" spans="1:12" x14ac:dyDescent="0.25">
      <c r="A3" s="4" t="s">
        <v>94</v>
      </c>
      <c r="B3" s="10">
        <v>4.4444444444444393</v>
      </c>
      <c r="D3" s="10">
        <v>4.190319451963604</v>
      </c>
    </row>
    <row r="4" spans="1:12" x14ac:dyDescent="0.25">
      <c r="A4" s="4" t="s">
        <v>95</v>
      </c>
      <c r="B4" s="10">
        <v>6.6666666666666696</v>
      </c>
      <c r="D4" s="10">
        <v>3.4655700890093284</v>
      </c>
    </row>
    <row r="5" spans="1:12" x14ac:dyDescent="0.25">
      <c r="A5" s="4" t="s">
        <v>96</v>
      </c>
      <c r="B5" s="10">
        <v>8.8888888888888911</v>
      </c>
      <c r="D5" s="10">
        <v>2.9750119191022524</v>
      </c>
    </row>
    <row r="6" spans="1:12" x14ac:dyDescent="0.25">
      <c r="A6" s="4" t="s">
        <v>97</v>
      </c>
      <c r="B6" s="10">
        <v>11.1111111111111</v>
      </c>
      <c r="D6" s="10">
        <v>2.803208735305406</v>
      </c>
    </row>
    <row r="7" spans="1:12" x14ac:dyDescent="0.25">
      <c r="A7" s="4" t="s">
        <v>98</v>
      </c>
      <c r="B7" s="10">
        <v>13.3333333333333</v>
      </c>
      <c r="D7" s="10">
        <v>2.3285545044327418</v>
      </c>
    </row>
    <row r="8" spans="1:12" x14ac:dyDescent="0.25">
      <c r="A8" s="4" t="s">
        <v>99</v>
      </c>
      <c r="B8" s="10">
        <v>15.5555555555556</v>
      </c>
      <c r="D8" s="10">
        <v>2.1845322840798302</v>
      </c>
    </row>
    <row r="9" spans="1:12" x14ac:dyDescent="0.25">
      <c r="A9" s="4" t="s">
        <v>100</v>
      </c>
      <c r="B9" s="10">
        <v>17.7777777777778</v>
      </c>
      <c r="D9" s="10">
        <v>1.5783501169062975</v>
      </c>
    </row>
    <row r="10" spans="1:12" x14ac:dyDescent="0.25">
      <c r="A10" s="4" t="s">
        <v>101</v>
      </c>
      <c r="B10" s="10">
        <v>20</v>
      </c>
      <c r="D10" s="10">
        <v>1</v>
      </c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F2</f>
        <v>4.5</v>
      </c>
      <c r="D13" s="4">
        <f>B13</f>
        <v>0</v>
      </c>
      <c r="E13" s="4">
        <f>I2</f>
        <v>1.354476349765084</v>
      </c>
    </row>
    <row r="14" spans="1:12" x14ac:dyDescent="0.25">
      <c r="A14" s="4">
        <v>1</v>
      </c>
      <c r="B14" s="4">
        <f t="shared" ref="B14:B19" si="0">$F$2+$G$2</f>
        <v>18</v>
      </c>
      <c r="C14" s="4">
        <f>G2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 t="shared" si="0"/>
        <v>18</v>
      </c>
      <c r="C15" s="4">
        <f>$E$2+$G$2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 t="shared" si="0"/>
        <v>18</v>
      </c>
      <c r="C16" s="4">
        <f>$E$2+$G$2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 t="shared" si="0"/>
        <v>18</v>
      </c>
      <c r="C17" s="4">
        <f>$E$2+$G$2</f>
        <v>27.3</v>
      </c>
    </row>
    <row r="18" spans="1:15" x14ac:dyDescent="0.25">
      <c r="A18" s="4">
        <v>5</v>
      </c>
      <c r="B18" s="4">
        <f t="shared" si="0"/>
        <v>18</v>
      </c>
      <c r="C18" s="4">
        <f>$E$2+$G$2</f>
        <v>27.3</v>
      </c>
      <c r="D18" s="35"/>
      <c r="E18" s="35"/>
    </row>
    <row r="19" spans="1:15" x14ac:dyDescent="0.25">
      <c r="A19" s="4">
        <v>6</v>
      </c>
      <c r="B19" s="4">
        <f t="shared" si="0"/>
        <v>18</v>
      </c>
      <c r="C19" s="4">
        <f>$H$2</f>
        <v>9.3000000000000007</v>
      </c>
      <c r="D19" s="4">
        <f>B17</f>
        <v>18</v>
      </c>
      <c r="E19" s="10">
        <f>J2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 t="shared" ref="B24:B32" si="1">$G$2/$F$2</f>
        <v>3</v>
      </c>
      <c r="C24" s="10">
        <f>B24+1</f>
        <v>4</v>
      </c>
      <c r="D24" s="10">
        <f>C63</f>
        <v>4.190319451963604</v>
      </c>
      <c r="E24" s="10">
        <f>$D$24*D2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 t="shared" si="1"/>
        <v>3</v>
      </c>
      <c r="C25" s="10">
        <f t="shared" ref="C25" si="2">B25+1</f>
        <v>4</v>
      </c>
      <c r="E25" s="10">
        <f t="shared" ref="E24:E32" si="3">$D$24*D3</f>
        <v>17.558777109504558</v>
      </c>
      <c r="F25" s="10">
        <f t="shared" ref="F25:F32" si="4">$C$14/(E25*$B$14)</f>
        <v>4.2713680760491313E-2</v>
      </c>
      <c r="G25" s="10">
        <f t="shared" ref="G25:G26" si="5">F25*C25</f>
        <v>0.17085472304196525</v>
      </c>
      <c r="H25" s="10">
        <f t="shared" ref="H25:H26" si="6">G25+1</f>
        <v>1.1708547230419653</v>
      </c>
      <c r="I25" s="10">
        <f>C25*R38</f>
        <v>1.9037570820732548</v>
      </c>
      <c r="J25" s="10">
        <f t="shared" ref="J25:J32" si="7">G25*R38</f>
        <v>8.1316472249201466E-2</v>
      </c>
      <c r="K25" s="10">
        <f t="shared" ref="K25:K32" si="8">H25*R38</f>
        <v>0.55725574276751511</v>
      </c>
      <c r="L25" s="10">
        <f t="shared" ref="L25:L32" si="9">E38*S38</f>
        <v>2.5716325399075197</v>
      </c>
      <c r="M25" s="10">
        <f t="shared" ref="M25:M32" si="10">I38*S38</f>
        <v>21.137548324773917</v>
      </c>
      <c r="N25" s="10">
        <f t="shared" ref="N25:N32" si="11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 t="shared" si="1"/>
        <v>3</v>
      </c>
      <c r="C26" s="10">
        <f>B26+1</f>
        <v>4</v>
      </c>
      <c r="E26" s="10">
        <f t="shared" si="3"/>
        <v>14.521845756119028</v>
      </c>
      <c r="F26" s="10">
        <f t="shared" si="4"/>
        <v>5.1646327374326687E-2</v>
      </c>
      <c r="G26" s="10">
        <f t="shared" si="5"/>
        <v>0.20658530949730675</v>
      </c>
      <c r="H26" s="10">
        <f t="shared" si="6"/>
        <v>1.2065853094973067</v>
      </c>
      <c r="I26" s="10">
        <f t="shared" ref="I26:I32" si="12">C26*R39</f>
        <v>2.4233186243338114</v>
      </c>
      <c r="J26" s="10">
        <f t="shared" si="7"/>
        <v>0.125155507004647</v>
      </c>
      <c r="K26" s="10">
        <f t="shared" si="8"/>
        <v>0.7309851630880998</v>
      </c>
      <c r="L26" s="10">
        <f t="shared" si="9"/>
        <v>4.9176676984451877</v>
      </c>
      <c r="M26" s="10">
        <f t="shared" si="10"/>
        <v>33.42969648114385</v>
      </c>
      <c r="N26" s="10">
        <f t="shared" si="11"/>
        <v>33.743866825060401</v>
      </c>
      <c r="O26" s="10">
        <f t="shared" ref="O26:O32" si="13">N39*S39</f>
        <v>267.2108445502742</v>
      </c>
    </row>
    <row r="27" spans="1:15" x14ac:dyDescent="0.25">
      <c r="A27" s="4" t="s">
        <v>96</v>
      </c>
      <c r="B27" s="10">
        <f t="shared" si="1"/>
        <v>3</v>
      </c>
      <c r="C27" s="10">
        <f t="shared" ref="C27:C32" si="14">B27+1</f>
        <v>4</v>
      </c>
      <c r="E27" s="10">
        <f t="shared" si="3"/>
        <v>12.46625031443774</v>
      </c>
      <c r="F27" s="10">
        <f t="shared" si="4"/>
        <v>6.016243706669281E-2</v>
      </c>
      <c r="G27" s="10">
        <f t="shared" ref="G27:G32" si="15">F27*C27</f>
        <v>0.24064974826677124</v>
      </c>
      <c r="H27" s="10">
        <f t="shared" ref="H27:H32" si="16">G27+1</f>
        <v>1.2406497482667713</v>
      </c>
      <c r="I27" s="10">
        <f t="shared" si="12"/>
        <v>2.6791367858313815</v>
      </c>
      <c r="J27" s="10">
        <f t="shared" si="7"/>
        <v>0.16118339827064215</v>
      </c>
      <c r="K27" s="10">
        <f t="shared" si="8"/>
        <v>0.83096759472848758</v>
      </c>
      <c r="L27" s="10">
        <f t="shared" si="9"/>
        <v>7.5617557161077524</v>
      </c>
      <c r="M27" s="10">
        <f t="shared" si="10"/>
        <v>44.127560739903949</v>
      </c>
      <c r="N27" s="10">
        <f t="shared" si="11"/>
        <v>44.684443210112768</v>
      </c>
      <c r="O27" s="10">
        <f t="shared" si="13"/>
        <v>303.75931550138449</v>
      </c>
    </row>
    <row r="28" spans="1:15" x14ac:dyDescent="0.25">
      <c r="A28" s="4" t="s">
        <v>97</v>
      </c>
      <c r="B28" s="10">
        <f t="shared" si="1"/>
        <v>3</v>
      </c>
      <c r="C28" s="10">
        <f t="shared" si="14"/>
        <v>4</v>
      </c>
      <c r="E28" s="10">
        <f t="shared" si="3"/>
        <v>11.746340091464537</v>
      </c>
      <c r="F28" s="10">
        <f t="shared" si="4"/>
        <v>6.3849675231605674E-2</v>
      </c>
      <c r="G28" s="10">
        <f t="shared" si="15"/>
        <v>0.25539870092642269</v>
      </c>
      <c r="H28" s="10">
        <f t="shared" si="16"/>
        <v>1.2553987009264227</v>
      </c>
      <c r="I28" s="10">
        <f t="shared" si="12"/>
        <v>3.0671987956989666</v>
      </c>
      <c r="J28" s="10">
        <f t="shared" si="7"/>
        <v>0.19583964697615105</v>
      </c>
      <c r="K28" s="10">
        <f t="shared" si="8"/>
        <v>0.96263934590089273</v>
      </c>
      <c r="L28" s="10">
        <f t="shared" si="9"/>
        <v>9.8517375105740115</v>
      </c>
      <c r="M28" s="10">
        <f t="shared" si="10"/>
        <v>54.170998147352037</v>
      </c>
      <c r="N28" s="10">
        <f t="shared" si="11"/>
        <v>54.937531781760626</v>
      </c>
      <c r="O28" s="10">
        <f t="shared" si="13"/>
        <v>351.89178331448488</v>
      </c>
    </row>
    <row r="29" spans="1:15" x14ac:dyDescent="0.25">
      <c r="A29" s="4" t="s">
        <v>98</v>
      </c>
      <c r="B29" s="10">
        <f t="shared" si="1"/>
        <v>3</v>
      </c>
      <c r="C29" s="10">
        <f t="shared" si="14"/>
        <v>4</v>
      </c>
      <c r="E29" s="10">
        <f t="shared" si="3"/>
        <v>9.757387234881989</v>
      </c>
      <c r="F29" s="10">
        <f t="shared" si="4"/>
        <v>7.6864839115824118E-2</v>
      </c>
      <c r="G29" s="10">
        <f t="shared" si="15"/>
        <v>0.30745935646329647</v>
      </c>
      <c r="H29" s="10">
        <f t="shared" si="16"/>
        <v>1.3074593564632964</v>
      </c>
      <c r="I29" s="10">
        <f t="shared" si="12"/>
        <v>2.6499356055097598</v>
      </c>
      <c r="J29" s="10">
        <f t="shared" si="7"/>
        <v>0.20368687398480165</v>
      </c>
      <c r="K29" s="10">
        <f t="shared" si="8"/>
        <v>0.86617077536224152</v>
      </c>
      <c r="L29" s="10">
        <f t="shared" si="9"/>
        <v>12.770661561897038</v>
      </c>
      <c r="M29" s="10">
        <f t="shared" si="10"/>
        <v>58.330858955945786</v>
      </c>
      <c r="N29" s="10">
        <f t="shared" si="11"/>
        <v>59.508375054568347</v>
      </c>
      <c r="O29" s="10">
        <f t="shared" si="13"/>
        <v>316.62780053090557</v>
      </c>
    </row>
    <row r="30" spans="1:15" x14ac:dyDescent="0.25">
      <c r="A30" s="4" t="s">
        <v>99</v>
      </c>
      <c r="B30" s="10">
        <f t="shared" si="1"/>
        <v>3</v>
      </c>
      <c r="C30" s="10">
        <f t="shared" si="14"/>
        <v>4</v>
      </c>
      <c r="E30" s="10">
        <f t="shared" si="3"/>
        <v>9.1538881234221936</v>
      </c>
      <c r="F30" s="10">
        <f t="shared" si="4"/>
        <v>8.1932397456438599E-2</v>
      </c>
      <c r="G30" s="10">
        <f t="shared" si="15"/>
        <v>0.3277295898257544</v>
      </c>
      <c r="H30" s="10">
        <f t="shared" si="16"/>
        <v>1.3277295898257544</v>
      </c>
      <c r="I30" s="10">
        <f t="shared" si="12"/>
        <v>2.7110552688810521</v>
      </c>
      <c r="J30" s="10">
        <f t="shared" si="7"/>
        <v>0.22212325781633438</v>
      </c>
      <c r="K30" s="10">
        <f t="shared" si="8"/>
        <v>0.89988707503659737</v>
      </c>
      <c r="L30" s="10">
        <f t="shared" si="9"/>
        <v>15.03639454606502</v>
      </c>
      <c r="M30" s="10">
        <f t="shared" si="10"/>
        <v>64.431871810322448</v>
      </c>
      <c r="N30" s="10">
        <f t="shared" si="11"/>
        <v>65.900774659768857</v>
      </c>
      <c r="O30" s="10">
        <f t="shared" si="13"/>
        <v>328.9527578159948</v>
      </c>
    </row>
    <row r="31" spans="1:15" x14ac:dyDescent="0.25">
      <c r="A31" s="4" t="s">
        <v>100</v>
      </c>
      <c r="B31" s="10">
        <f t="shared" si="1"/>
        <v>3</v>
      </c>
      <c r="C31" s="10">
        <f t="shared" si="14"/>
        <v>4</v>
      </c>
      <c r="E31" s="10">
        <f t="shared" si="3"/>
        <v>6.6137911968814862</v>
      </c>
      <c r="F31" s="10">
        <f t="shared" si="4"/>
        <v>0.11339940703807487</v>
      </c>
      <c r="G31" s="10">
        <f t="shared" si="15"/>
        <v>0.45359762815229948</v>
      </c>
      <c r="H31" s="10">
        <f t="shared" si="16"/>
        <v>1.4535976281522995</v>
      </c>
      <c r="I31" s="10">
        <f t="shared" si="12"/>
        <v>1.4117535450540002</v>
      </c>
      <c r="J31" s="10">
        <f t="shared" si="7"/>
        <v>0.16009201489302374</v>
      </c>
      <c r="K31" s="10">
        <f t="shared" si="8"/>
        <v>0.51303040115652376</v>
      </c>
      <c r="L31" s="10">
        <f t="shared" si="9"/>
        <v>16.117306581170091</v>
      </c>
      <c r="M31" s="10">
        <f t="shared" si="10"/>
        <v>49.899291803566911</v>
      </c>
      <c r="N31" s="10">
        <f t="shared" si="11"/>
        <v>51.999686750636748</v>
      </c>
      <c r="O31" s="10">
        <f t="shared" si="13"/>
        <v>187.53771443713779</v>
      </c>
    </row>
    <row r="32" spans="1:15" x14ac:dyDescent="0.25">
      <c r="A32" s="4" t="s">
        <v>101</v>
      </c>
      <c r="B32" s="10">
        <f t="shared" si="1"/>
        <v>3</v>
      </c>
      <c r="C32" s="10">
        <f t="shared" si="14"/>
        <v>4</v>
      </c>
      <c r="E32" s="10">
        <f t="shared" si="3"/>
        <v>4.190319451963604</v>
      </c>
      <c r="F32" s="10">
        <f t="shared" si="4"/>
        <v>0.17898396735565028</v>
      </c>
      <c r="G32" s="10">
        <f t="shared" si="15"/>
        <v>0.71593586942260112</v>
      </c>
      <c r="H32" s="10">
        <f t="shared" si="16"/>
        <v>1.715935869422601</v>
      </c>
      <c r="I32" s="10">
        <f t="shared" si="12"/>
        <v>0.43482022692835792</v>
      </c>
      <c r="J32" s="10">
        <f t="shared" si="7"/>
        <v>7.7825849302121664E-2</v>
      </c>
      <c r="K32" s="10">
        <f t="shared" si="8"/>
        <v>0.18653090603421113</v>
      </c>
      <c r="L32" s="10">
        <f t="shared" si="9"/>
        <v>13.861306681693108</v>
      </c>
      <c r="M32" s="10">
        <f t="shared" si="10"/>
        <v>27.189595115847485</v>
      </c>
      <c r="N32" s="10">
        <f t="shared" si="11"/>
        <v>29.840890059115395</v>
      </c>
      <c r="O32" s="10">
        <f t="shared" si="13"/>
        <v>68.18617319886998</v>
      </c>
    </row>
    <row r="33" spans="1:19" x14ac:dyDescent="0.25">
      <c r="I33" s="11">
        <f t="shared" ref="I33:O33" si="17">SUM(I24:I26)</f>
        <v>5.4179053990603361</v>
      </c>
      <c r="J33" s="13">
        <f t="shared" si="17"/>
        <v>0.24191262119337495</v>
      </c>
      <c r="K33" s="13">
        <f t="shared" si="17"/>
        <v>1.5963889709584587</v>
      </c>
      <c r="L33" s="13">
        <f t="shared" si="17"/>
        <v>8.3142577500898494</v>
      </c>
      <c r="M33" s="13">
        <f t="shared" si="17"/>
        <v>63.481799445946464</v>
      </c>
      <c r="N33" s="13">
        <f t="shared" si="17"/>
        <v>63.967323096181381</v>
      </c>
      <c r="O33" s="13">
        <f t="shared" si="17"/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 t="shared" ref="C37:C45" si="18">$B$37*D2</f>
        <v>12.034497722163826</v>
      </c>
      <c r="D37" s="10">
        <f t="shared" ref="D37:D45" si="19">C37*$B$17/$H$2</f>
        <v>23.292576236446113</v>
      </c>
      <c r="E37" s="10">
        <f>D37+1</f>
        <v>24.292576236446113</v>
      </c>
      <c r="F37" s="10">
        <f>C65</f>
        <v>2.9750119191022524</v>
      </c>
      <c r="G37" s="10">
        <f t="shared" ref="G37:G45" si="20">$F$37*D2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 t="shared" ref="L37:L45" si="21">$K$37*D2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 t="shared" ref="P37:P45" si="22">$E$2*B2/100/(1+G24)</f>
        <v>0.27139640292350731</v>
      </c>
      <c r="Q37" s="10">
        <f t="shared" ref="Q37:Q45" si="23">$E$2*B2/100-P37</f>
        <v>3.5270263743159003E-2</v>
      </c>
      <c r="R37" s="10">
        <f t="shared" ref="R37:R45" si="24">$E$2*B2/100/(1+$B$148*O37)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 t="shared" si="18"/>
        <v>9.1538881234221936</v>
      </c>
      <c r="D38" s="10">
        <f t="shared" si="19"/>
        <v>17.717202819526825</v>
      </c>
      <c r="E38" s="10">
        <f t="shared" ref="E38:E39" si="25">D38+1</f>
        <v>18.717202819526825</v>
      </c>
      <c r="G38" s="10">
        <f t="shared" si="20"/>
        <v>12.46625031443774</v>
      </c>
      <c r="H38" s="10">
        <f t="shared" ref="H38:H39" si="26">G38*$B$16/$C$16</f>
        <v>8.2195057018270816</v>
      </c>
      <c r="I38" s="10">
        <f t="shared" ref="I38:I39" si="27">H38*E38</f>
        <v>153.84615529735467</v>
      </c>
      <c r="J38" s="10">
        <f t="shared" ref="J38:J39" si="28">I38+1</f>
        <v>154.84615529735467</v>
      </c>
      <c r="L38" s="10">
        <f t="shared" si="21"/>
        <v>14.521845756119028</v>
      </c>
      <c r="M38" s="10">
        <f t="shared" ref="M38:M39" si="29">L38*$B$15/$C$15</f>
        <v>9.5748433556828765</v>
      </c>
      <c r="N38" s="10">
        <f t="shared" ref="N38:N39" si="30">M38*J38</f>
        <v>1482.6276812019153</v>
      </c>
      <c r="O38" s="19">
        <f>H25/N38</f>
        <v>7.8971594682003619E-4</v>
      </c>
      <c r="P38" s="12">
        <f t="shared" si="22"/>
        <v>0.52383384655941623</v>
      </c>
      <c r="Q38" s="10">
        <f t="shared" si="23"/>
        <v>8.9499486773916392E-2</v>
      </c>
      <c r="R38" s="10">
        <f t="shared" si="24"/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 t="shared" si="18"/>
        <v>7.5706497421822885</v>
      </c>
      <c r="D39" s="10">
        <f t="shared" si="19"/>
        <v>14.652870468739911</v>
      </c>
      <c r="E39" s="10">
        <f t="shared" si="25"/>
        <v>15.652870468739911</v>
      </c>
      <c r="G39" s="10">
        <f t="shared" si="20"/>
        <v>10.310112321287006</v>
      </c>
      <c r="H39" s="10">
        <f t="shared" si="26"/>
        <v>6.7978762557936303</v>
      </c>
      <c r="I39" s="10">
        <f t="shared" si="27"/>
        <v>106.40627649446036</v>
      </c>
      <c r="J39" s="10">
        <f t="shared" si="28"/>
        <v>107.40627649446036</v>
      </c>
      <c r="L39" s="10">
        <f t="shared" si="21"/>
        <v>12.010176041836125</v>
      </c>
      <c r="M39" s="10">
        <f t="shared" si="29"/>
        <v>7.9187973902216209</v>
      </c>
      <c r="N39" s="10">
        <f t="shared" si="30"/>
        <v>850.52854199775447</v>
      </c>
      <c r="O39" s="20">
        <f>H26/N39</f>
        <v>1.4186300046594936E-3</v>
      </c>
      <c r="P39" s="12">
        <f t="shared" si="22"/>
        <v>0.76248234812613058</v>
      </c>
      <c r="Q39" s="10">
        <f t="shared" si="23"/>
        <v>0.15751765187386979</v>
      </c>
      <c r="R39" s="10">
        <f t="shared" si="24"/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 t="shared" si="18"/>
        <v>6.4990095828011629</v>
      </c>
      <c r="D40" s="10">
        <f t="shared" si="19"/>
        <v>12.578728224776444</v>
      </c>
      <c r="E40" s="10">
        <f t="shared" ref="E40:E45" si="31">D40+1</f>
        <v>13.578728224776444</v>
      </c>
      <c r="G40" s="10">
        <f t="shared" si="20"/>
        <v>8.8506959188004668</v>
      </c>
      <c r="H40" s="10">
        <f t="shared" ref="H40:H45" si="32">G40*$B$16/$C$16</f>
        <v>5.8356236827255827</v>
      </c>
      <c r="I40" s="10">
        <f t="shared" ref="I40:I45" si="33">H40*E40</f>
        <v>79.240348009799732</v>
      </c>
      <c r="J40" s="10">
        <f t="shared" ref="J40:J45" si="34">I40+1</f>
        <v>80.240348009799732</v>
      </c>
      <c r="L40" s="10">
        <f t="shared" si="21"/>
        <v>10.310112321287006</v>
      </c>
      <c r="M40" s="10">
        <f t="shared" ref="M40:M45" si="35">L40*$B$15/$C$15</f>
        <v>6.7978762557936303</v>
      </c>
      <c r="N40" s="10">
        <f t="shared" ref="N40:N45" si="36">M40*J40</f>
        <v>545.46395649243527</v>
      </c>
      <c r="O40" s="20">
        <f t="shared" ref="O40:O45" si="37">H27/N40</f>
        <v>2.2744852954990386E-3</v>
      </c>
      <c r="P40" s="12">
        <f t="shared" si="22"/>
        <v>0.98872922706860733</v>
      </c>
      <c r="Q40" s="10">
        <f t="shared" si="23"/>
        <v>0.23793743959805969</v>
      </c>
      <c r="R40" s="10">
        <f t="shared" si="24"/>
        <v>0.66978419645784537</v>
      </c>
      <c r="S40" s="10">
        <f t="shared" ref="S40:S45" si="38">$B$148*O40*R40</f>
        <v>0.55688247020882153</v>
      </c>
    </row>
    <row r="41" spans="1:19" x14ac:dyDescent="0.25">
      <c r="A41" s="4" t="s">
        <v>97</v>
      </c>
      <c r="C41" s="10">
        <f t="shared" si="18"/>
        <v>6.123699981289251</v>
      </c>
      <c r="D41" s="10">
        <f t="shared" si="19"/>
        <v>11.852322544430807</v>
      </c>
      <c r="E41" s="10">
        <f t="shared" si="31"/>
        <v>12.852322544430807</v>
      </c>
      <c r="G41" s="10">
        <f t="shared" si="20"/>
        <v>8.3395793992651335</v>
      </c>
      <c r="H41" s="10">
        <f t="shared" si="32"/>
        <v>5.4986237797352526</v>
      </c>
      <c r="I41" s="10">
        <f t="shared" si="33"/>
        <v>70.670086367634724</v>
      </c>
      <c r="J41" s="10">
        <f t="shared" si="34"/>
        <v>71.670086367634724</v>
      </c>
      <c r="L41" s="10">
        <f t="shared" si="21"/>
        <v>9.7147163463240833</v>
      </c>
      <c r="M41" s="10">
        <f t="shared" si="35"/>
        <v>6.4053074810928017</v>
      </c>
      <c r="N41" s="10">
        <f t="shared" si="36"/>
        <v>459.06894038117792</v>
      </c>
      <c r="O41" s="20">
        <f t="shared" si="37"/>
        <v>2.7346626846155822E-3</v>
      </c>
      <c r="P41" s="12">
        <f t="shared" si="22"/>
        <v>1.2213915246222633</v>
      </c>
      <c r="Q41" s="10">
        <f t="shared" si="23"/>
        <v>0.3119418087110688</v>
      </c>
      <c r="R41" s="10">
        <f t="shared" si="24"/>
        <v>0.76679969892474165</v>
      </c>
      <c r="S41" s="10">
        <f t="shared" si="38"/>
        <v>0.76653363440859057</v>
      </c>
    </row>
    <row r="42" spans="1:19" x14ac:dyDescent="0.25">
      <c r="A42" s="4" t="s">
        <v>98</v>
      </c>
      <c r="C42" s="10">
        <f t="shared" si="18"/>
        <v>5.0868024901728344</v>
      </c>
      <c r="D42" s="10">
        <f t="shared" si="19"/>
        <v>9.8454241745280662</v>
      </c>
      <c r="E42" s="10">
        <f t="shared" si="31"/>
        <v>10.845424174528066</v>
      </c>
      <c r="G42" s="10">
        <f t="shared" si="20"/>
        <v>6.9274774049666457</v>
      </c>
      <c r="H42" s="10">
        <f t="shared" si="32"/>
        <v>4.5675675197582279</v>
      </c>
      <c r="I42" s="10">
        <f t="shared" si="33"/>
        <v>49.537207197575086</v>
      </c>
      <c r="J42" s="10">
        <f t="shared" si="34"/>
        <v>50.537207197575086</v>
      </c>
      <c r="L42" s="10">
        <f t="shared" si="21"/>
        <v>8.069768841190049</v>
      </c>
      <c r="M42" s="10">
        <f t="shared" si="35"/>
        <v>5.3207267084769558</v>
      </c>
      <c r="N42" s="10">
        <f t="shared" si="36"/>
        <v>268.8946681079716</v>
      </c>
      <c r="O42" s="20">
        <f t="shared" si="37"/>
        <v>4.8623476458755999E-3</v>
      </c>
      <c r="P42" s="12">
        <f t="shared" si="22"/>
        <v>1.4073095204865351</v>
      </c>
      <c r="Q42" s="10">
        <f t="shared" si="23"/>
        <v>0.43269047951346029</v>
      </c>
      <c r="R42" s="10">
        <f t="shared" si="24"/>
        <v>0.66248390137743995</v>
      </c>
      <c r="S42" s="10">
        <f t="shared" si="38"/>
        <v>1.1775160986225555</v>
      </c>
    </row>
    <row r="43" spans="1:19" x14ac:dyDescent="0.25">
      <c r="A43" s="4" t="s">
        <v>99</v>
      </c>
      <c r="C43" s="10">
        <f t="shared" si="18"/>
        <v>4.7721813001870403</v>
      </c>
      <c r="D43" s="10">
        <f t="shared" si="19"/>
        <v>9.2364799358458836</v>
      </c>
      <c r="E43" s="10">
        <f t="shared" si="31"/>
        <v>10.236479935845884</v>
      </c>
      <c r="G43" s="10">
        <f t="shared" si="20"/>
        <v>6.4990095828011629</v>
      </c>
      <c r="H43" s="10">
        <f t="shared" si="32"/>
        <v>4.2850612633853817</v>
      </c>
      <c r="I43" s="10">
        <f t="shared" si="33"/>
        <v>43.863943646514876</v>
      </c>
      <c r="J43" s="10">
        <f t="shared" si="34"/>
        <v>44.863943646514876</v>
      </c>
      <c r="L43" s="10">
        <f t="shared" si="21"/>
        <v>7.5706497421822885</v>
      </c>
      <c r="M43" s="10">
        <f t="shared" si="35"/>
        <v>4.9916371926476621</v>
      </c>
      <c r="N43" s="10">
        <f t="shared" si="36"/>
        <v>223.94452971479242</v>
      </c>
      <c r="O43" s="20">
        <f t="shared" si="37"/>
        <v>5.928832427908386E-3</v>
      </c>
      <c r="P43" s="12">
        <f t="shared" si="22"/>
        <v>1.6167950786939924</v>
      </c>
      <c r="Q43" s="10">
        <f t="shared" si="23"/>
        <v>0.5298715879726803</v>
      </c>
      <c r="R43" s="10">
        <f t="shared" si="24"/>
        <v>0.67776381722026302</v>
      </c>
      <c r="S43" s="10">
        <f t="shared" si="38"/>
        <v>1.4689028494464098</v>
      </c>
    </row>
    <row r="44" spans="1:19" x14ac:dyDescent="0.25">
      <c r="A44" s="4" t="s">
        <v>100</v>
      </c>
      <c r="C44" s="10">
        <f t="shared" si="18"/>
        <v>3.4479567859629809</v>
      </c>
      <c r="D44" s="10">
        <f t="shared" si="19"/>
        <v>6.6734647470251236</v>
      </c>
      <c r="E44" s="10">
        <f t="shared" si="31"/>
        <v>7.6734647470251236</v>
      </c>
      <c r="G44" s="10">
        <f t="shared" si="20"/>
        <v>4.6956104103126686</v>
      </c>
      <c r="H44" s="10">
        <f t="shared" si="32"/>
        <v>3.0960068639424185</v>
      </c>
      <c r="I44" s="10">
        <f t="shared" si="33"/>
        <v>23.757099527009956</v>
      </c>
      <c r="J44" s="10">
        <f t="shared" si="34"/>
        <v>24.757099527009956</v>
      </c>
      <c r="L44" s="10">
        <f t="shared" si="21"/>
        <v>5.4698829551348416</v>
      </c>
      <c r="M44" s="10">
        <f t="shared" si="35"/>
        <v>3.6065162341548405</v>
      </c>
      <c r="N44" s="10">
        <f t="shared" si="36"/>
        <v>89.28688135474853</v>
      </c>
      <c r="O44" s="20">
        <f t="shared" si="37"/>
        <v>1.6280080635552325E-2</v>
      </c>
      <c r="P44" s="12">
        <f t="shared" si="22"/>
        <v>1.6877664670186781</v>
      </c>
      <c r="Q44" s="10">
        <f t="shared" si="23"/>
        <v>0.76556686631465865</v>
      </c>
      <c r="R44" s="10">
        <f t="shared" si="24"/>
        <v>0.35293838626350005</v>
      </c>
      <c r="S44" s="10">
        <f t="shared" si="38"/>
        <v>2.1003949470698364</v>
      </c>
    </row>
    <row r="45" spans="1:19" x14ac:dyDescent="0.25">
      <c r="A45" s="4" t="s">
        <v>101</v>
      </c>
      <c r="C45" s="10">
        <f t="shared" si="18"/>
        <v>2.1845322840798302</v>
      </c>
      <c r="D45" s="10">
        <f t="shared" si="19"/>
        <v>4.2281270014448324</v>
      </c>
      <c r="E45" s="10">
        <f t="shared" si="31"/>
        <v>5.2281270014448324</v>
      </c>
      <c r="G45" s="10">
        <f t="shared" si="20"/>
        <v>2.9750119191022524</v>
      </c>
      <c r="H45" s="10">
        <f t="shared" si="32"/>
        <v>1.9615463202871992</v>
      </c>
      <c r="I45" s="10">
        <f t="shared" si="33"/>
        <v>10.255213281678261</v>
      </c>
      <c r="J45" s="10">
        <f t="shared" si="34"/>
        <v>11.255213281678261</v>
      </c>
      <c r="L45" s="10">
        <f t="shared" si="21"/>
        <v>3.4655700890093284</v>
      </c>
      <c r="M45" s="10">
        <f t="shared" si="35"/>
        <v>2.2849912674786781</v>
      </c>
      <c r="N45" s="10">
        <f t="shared" si="36"/>
        <v>25.71806406224486</v>
      </c>
      <c r="O45" s="20">
        <f t="shared" si="37"/>
        <v>6.6721035660754227E-2</v>
      </c>
      <c r="P45" s="12">
        <f t="shared" si="22"/>
        <v>1.6084517196605479</v>
      </c>
      <c r="Q45" s="10">
        <f t="shared" si="23"/>
        <v>1.1515482803394519</v>
      </c>
      <c r="R45" s="10">
        <f t="shared" si="24"/>
        <v>0.10870505673208948</v>
      </c>
      <c r="S45" s="10">
        <f t="shared" si="38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 t="shared" ref="C50:C58" si="39">B50*D2</f>
        <v>1.1091621352502476</v>
      </c>
      <c r="D50" s="4">
        <f>S37/$S$46</f>
        <v>6.9943541343286009E-2</v>
      </c>
      <c r="E50" s="4">
        <f t="shared" ref="E50:E58" si="40">D50*D2</f>
        <v>0.38531606747592795</v>
      </c>
      <c r="F50" s="4">
        <f>G24*R37</f>
        <v>3.5440641939526472E-2</v>
      </c>
      <c r="G50" s="4">
        <f>F50/$F$59</f>
        <v>2.8068157019059077E-2</v>
      </c>
      <c r="H50" s="4">
        <f t="shared" ref="H50:H58" si="41">D2*G50</f>
        <v>0.15462631253970482</v>
      </c>
      <c r="I50" s="4">
        <f>J37*S37</f>
        <v>8.9485138835320459</v>
      </c>
      <c r="J50" s="4">
        <f>I50/$I$59</f>
        <v>2.4130453619036412E-2</v>
      </c>
      <c r="K50" s="4">
        <f t="shared" ref="K50:K58" si="42">D2*J50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 t="shared" ref="N50:N58" si="43">D2*M50</f>
        <v>5.4418280173427015E-2</v>
      </c>
    </row>
    <row r="51" spans="1:14" x14ac:dyDescent="0.25">
      <c r="A51" s="4" t="s">
        <v>94</v>
      </c>
      <c r="B51" s="4">
        <f t="shared" ref="B51:B58" si="44">R38/$R$46</f>
        <v>0.35138248859115118</v>
      </c>
      <c r="C51" s="4">
        <f t="shared" si="39"/>
        <v>1.4724048770228799</v>
      </c>
      <c r="D51" s="4">
        <f t="shared" ref="D51:D58" si="45">S38/$S$46</f>
        <v>0.28298119514578202</v>
      </c>
      <c r="E51" s="4">
        <f t="shared" si="40"/>
        <v>1.185781606559279</v>
      </c>
      <c r="F51" s="4">
        <f t="shared" ref="F51:F58" si="46">G25*R38</f>
        <v>8.1316472249201466E-2</v>
      </c>
      <c r="G51" s="4">
        <f t="shared" ref="G51:G58" si="47">F51/$F$59</f>
        <v>6.4400738429656171E-2</v>
      </c>
      <c r="H51" s="4">
        <f t="shared" si="41"/>
        <v>0.26985966696260827</v>
      </c>
      <c r="I51" s="4">
        <f t="shared" ref="I51:I58" si="48">J38*S38</f>
        <v>21.274942387588936</v>
      </c>
      <c r="J51" s="4">
        <f t="shared" ref="J51:J58" si="49">I51/$I$59</f>
        <v>5.7369750688563946E-2</v>
      </c>
      <c r="K51" s="4">
        <f t="shared" si="42"/>
        <v>0.24039758226459187</v>
      </c>
      <c r="L51" s="4">
        <f t="shared" ref="L51:L58" si="50">E38*S38</f>
        <v>2.5716325399075197</v>
      </c>
      <c r="M51" s="4">
        <f t="shared" ref="M51:M58" si="51">L51/$L$59</f>
        <v>3.0793045347729187E-2</v>
      </c>
      <c r="N51" s="4">
        <f t="shared" si="43"/>
        <v>0.12903269690578698</v>
      </c>
    </row>
    <row r="52" spans="1:14" x14ac:dyDescent="0.25">
      <c r="A52" s="4" t="s">
        <v>95</v>
      </c>
      <c r="B52" s="4">
        <f t="shared" si="44"/>
        <v>0.44727961192421412</v>
      </c>
      <c r="C52" s="4">
        <f t="shared" si="39"/>
        <v>1.5500788445082565</v>
      </c>
      <c r="D52" s="4">
        <f t="shared" si="45"/>
        <v>0.64707526351093203</v>
      </c>
      <c r="E52" s="4">
        <f t="shared" si="40"/>
        <v>2.2424846785613153</v>
      </c>
      <c r="F52" s="4">
        <f t="shared" si="46"/>
        <v>0.125155507004647</v>
      </c>
      <c r="G52" s="4">
        <f t="shared" si="47"/>
        <v>9.9120225542204621E-2</v>
      </c>
      <c r="H52" s="4">
        <f t="shared" si="41"/>
        <v>0.34350808885492279</v>
      </c>
      <c r="I52" s="4">
        <f t="shared" si="48"/>
        <v>33.743866825060401</v>
      </c>
      <c r="J52" s="4">
        <f t="shared" si="49"/>
        <v>9.0993300557708809E-2</v>
      </c>
      <c r="K52" s="4">
        <f t="shared" si="42"/>
        <v>0.31534366071303149</v>
      </c>
      <c r="L52" s="4">
        <f t="shared" si="50"/>
        <v>4.9176676984451877</v>
      </c>
      <c r="M52" s="4">
        <f t="shared" si="51"/>
        <v>5.8884759814375104E-2</v>
      </c>
      <c r="N52" s="4">
        <f t="shared" si="43"/>
        <v>0.20406926231119685</v>
      </c>
    </row>
    <row r="53" spans="1:14" x14ac:dyDescent="0.25">
      <c r="A53" s="4" t="s">
        <v>96</v>
      </c>
      <c r="B53" s="4">
        <f t="shared" si="44"/>
        <v>0.49449678215054149</v>
      </c>
      <c r="C53" s="4">
        <f t="shared" si="39"/>
        <v>1.4711338208555709</v>
      </c>
      <c r="D53" s="4">
        <f t="shared" si="45"/>
        <v>1.1469729022250099</v>
      </c>
      <c r="E53" s="4">
        <f t="shared" si="40"/>
        <v>3.4122580550067068</v>
      </c>
      <c r="F53" s="4">
        <f t="shared" si="46"/>
        <v>0.16118339827064215</v>
      </c>
      <c r="G53" s="4">
        <f t="shared" si="47"/>
        <v>0.12765347025162735</v>
      </c>
      <c r="H53" s="4">
        <f t="shared" si="41"/>
        <v>0.37977059551335618</v>
      </c>
      <c r="I53" s="4">
        <f t="shared" si="48"/>
        <v>44.684443210112768</v>
      </c>
      <c r="J53" s="4">
        <f t="shared" si="49"/>
        <v>0.12049552567140868</v>
      </c>
      <c r="K53" s="4">
        <f t="shared" si="42"/>
        <v>0.35847562507093228</v>
      </c>
      <c r="L53" s="4">
        <f t="shared" si="50"/>
        <v>7.5617557161077524</v>
      </c>
      <c r="M53" s="4">
        <f t="shared" si="51"/>
        <v>9.0545395993056652E-2</v>
      </c>
      <c r="N53" s="4">
        <f t="shared" si="43"/>
        <v>0.26937363229917688</v>
      </c>
    </row>
    <row r="54" spans="1:14" x14ac:dyDescent="0.25">
      <c r="A54" s="4" t="s">
        <v>97</v>
      </c>
      <c r="B54" s="4">
        <f t="shared" si="44"/>
        <v>0.56612261931168673</v>
      </c>
      <c r="C54" s="4">
        <f t="shared" si="39"/>
        <v>1.5869598717084972</v>
      </c>
      <c r="D54" s="4">
        <f t="shared" si="45"/>
        <v>1.578777128648031</v>
      </c>
      <c r="E54" s="4">
        <f t="shared" si="40"/>
        <v>4.4256418381265474</v>
      </c>
      <c r="F54" s="4">
        <f t="shared" si="46"/>
        <v>0.19583964697615105</v>
      </c>
      <c r="G54" s="4">
        <f t="shared" si="47"/>
        <v>0.15510040623031532</v>
      </c>
      <c r="H54" s="4">
        <f t="shared" si="41"/>
        <v>0.43477881359423692</v>
      </c>
      <c r="I54" s="4">
        <f t="shared" si="48"/>
        <v>54.937531781760626</v>
      </c>
      <c r="J54" s="4">
        <f t="shared" si="49"/>
        <v>0.14814387951542884</v>
      </c>
      <c r="K54" s="4">
        <f t="shared" si="42"/>
        <v>0.41527821713968172</v>
      </c>
      <c r="L54" s="4">
        <f t="shared" si="50"/>
        <v>9.8517375105740115</v>
      </c>
      <c r="M54" s="4">
        <f t="shared" si="51"/>
        <v>0.11796592056186213</v>
      </c>
      <c r="N54" s="4">
        <f t="shared" si="43"/>
        <v>0.33068309898735554</v>
      </c>
    </row>
    <row r="55" spans="1:14" x14ac:dyDescent="0.25">
      <c r="A55" s="4" t="s">
        <v>98</v>
      </c>
      <c r="B55" s="4">
        <f t="shared" si="44"/>
        <v>0.48910702759213109</v>
      </c>
      <c r="C55" s="4">
        <f t="shared" si="39"/>
        <v>1.1389123722493661</v>
      </c>
      <c r="D55" s="4">
        <f t="shared" si="45"/>
        <v>2.4252497237834385</v>
      </c>
      <c r="E55" s="4">
        <f t="shared" si="40"/>
        <v>5.6473261686901886</v>
      </c>
      <c r="F55" s="4">
        <f t="shared" si="46"/>
        <v>0.20368687398480165</v>
      </c>
      <c r="G55" s="4">
        <f t="shared" si="47"/>
        <v>0.16131522593416939</v>
      </c>
      <c r="H55" s="4">
        <f t="shared" si="41"/>
        <v>0.37563129598259559</v>
      </c>
      <c r="I55" s="4">
        <f t="shared" si="48"/>
        <v>59.508375054568347</v>
      </c>
      <c r="J55" s="4">
        <f t="shared" si="49"/>
        <v>0.16046955984960701</v>
      </c>
      <c r="K55" s="4">
        <f t="shared" si="42"/>
        <v>0.37366211641214186</v>
      </c>
      <c r="L55" s="4">
        <f t="shared" si="50"/>
        <v>12.770661561897038</v>
      </c>
      <c r="M55" s="4">
        <f t="shared" si="51"/>
        <v>0.15291747731973379</v>
      </c>
      <c r="N55" s="4">
        <f t="shared" si="43"/>
        <v>0.35607668061935777</v>
      </c>
    </row>
    <row r="56" spans="1:14" x14ac:dyDescent="0.25">
      <c r="A56" s="4" t="s">
        <v>99</v>
      </c>
      <c r="B56" s="4">
        <f t="shared" si="44"/>
        <v>0.50038807790022477</v>
      </c>
      <c r="C56" s="4">
        <f t="shared" si="39"/>
        <v>1.0931139107416941</v>
      </c>
      <c r="D56" s="4">
        <f t="shared" si="45"/>
        <v>3.0253991720809008</v>
      </c>
      <c r="E56" s="4">
        <f t="shared" si="40"/>
        <v>6.6090821636391173</v>
      </c>
      <c r="F56" s="4">
        <f t="shared" si="46"/>
        <v>0.22212325781633438</v>
      </c>
      <c r="G56" s="4">
        <f t="shared" si="47"/>
        <v>0.17591640943220219</v>
      </c>
      <c r="H56" s="4">
        <f t="shared" si="41"/>
        <v>0.38429507570405125</v>
      </c>
      <c r="I56" s="4">
        <f t="shared" si="48"/>
        <v>65.900774659768857</v>
      </c>
      <c r="J56" s="4">
        <f t="shared" si="49"/>
        <v>0.17770722681814205</v>
      </c>
      <c r="K56" s="4">
        <f t="shared" si="42"/>
        <v>0.38820717409852834</v>
      </c>
      <c r="L56" s="4">
        <f t="shared" si="50"/>
        <v>15.03639454606502</v>
      </c>
      <c r="M56" s="4">
        <f t="shared" si="51"/>
        <v>0.18004764364195627</v>
      </c>
      <c r="N56" s="4">
        <f t="shared" si="43"/>
        <v>0.39331989020835406</v>
      </c>
    </row>
    <row r="57" spans="1:14" x14ac:dyDescent="0.25">
      <c r="A57" s="4" t="s">
        <v>100</v>
      </c>
      <c r="B57" s="4">
        <f t="shared" si="44"/>
        <v>0.26057183377525384</v>
      </c>
      <c r="C57" s="4">
        <f t="shared" si="39"/>
        <v>0.41127358430166022</v>
      </c>
      <c r="D57" s="4">
        <f t="shared" si="45"/>
        <v>4.3260404432484041</v>
      </c>
      <c r="E57" s="4">
        <f t="shared" si="40"/>
        <v>6.8280064393424897</v>
      </c>
      <c r="F57" s="4">
        <f t="shared" si="46"/>
        <v>0.16009201489302374</v>
      </c>
      <c r="G57" s="4">
        <f t="shared" si="47"/>
        <v>0.12678912021916308</v>
      </c>
      <c r="H57" s="4">
        <f t="shared" si="41"/>
        <v>0.20011762272036265</v>
      </c>
      <c r="I57" s="4">
        <f t="shared" si="48"/>
        <v>51.999686750636748</v>
      </c>
      <c r="J57" s="4">
        <f t="shared" si="49"/>
        <v>0.14022172236328842</v>
      </c>
      <c r="K57" s="4">
        <f t="shared" si="42"/>
        <v>0.22131897188489866</v>
      </c>
      <c r="L57" s="4">
        <f t="shared" si="50"/>
        <v>16.117306581170091</v>
      </c>
      <c r="M57" s="4">
        <f t="shared" si="51"/>
        <v>0.1929906177245185</v>
      </c>
      <c r="N57" s="4">
        <f t="shared" si="43"/>
        <v>0.30460676404731235</v>
      </c>
    </row>
    <row r="58" spans="1:14" x14ac:dyDescent="0.25">
      <c r="A58" s="4" t="s">
        <v>101</v>
      </c>
      <c r="B58" s="4">
        <f t="shared" si="44"/>
        <v>8.0256149729703977E-2</v>
      </c>
      <c r="C58" s="4">
        <f t="shared" si="39"/>
        <v>8.0256149729703977E-2</v>
      </c>
      <c r="D58" s="4">
        <f t="shared" si="45"/>
        <v>5.4606916511381272</v>
      </c>
      <c r="E58" s="4">
        <f t="shared" si="40"/>
        <v>5.4606916511381272</v>
      </c>
      <c r="F58" s="4">
        <f t="shared" si="46"/>
        <v>7.7825849302121664E-2</v>
      </c>
      <c r="G58" s="4">
        <f t="shared" si="47"/>
        <v>6.163624694160285E-2</v>
      </c>
      <c r="H58" s="4">
        <f t="shared" si="41"/>
        <v>6.163624694160285E-2</v>
      </c>
      <c r="I58" s="4">
        <f t="shared" si="48"/>
        <v>29.840890059115395</v>
      </c>
      <c r="J58" s="4">
        <f t="shared" si="49"/>
        <v>8.0468580916815885E-2</v>
      </c>
      <c r="K58" s="4">
        <f t="shared" si="42"/>
        <v>8.0468580916815885E-2</v>
      </c>
      <c r="L58" s="4">
        <f t="shared" si="50"/>
        <v>13.861306681693108</v>
      </c>
      <c r="M58" s="4">
        <f t="shared" si="51"/>
        <v>0.16597699655935566</v>
      </c>
      <c r="N58" s="4">
        <f t="shared" si="43"/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>D2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 t="shared" ref="C62:C68" si="52">D3</f>
        <v>4.190319451963604</v>
      </c>
      <c r="D63" s="1">
        <f>1/H59</f>
        <v>0.38399158750294643</v>
      </c>
      <c r="E63">
        <f t="shared" ref="E63:E68" si="53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 t="shared" si="52"/>
        <v>3.4655700890093284</v>
      </c>
      <c r="D64" s="1">
        <f>1/K59</f>
        <v>0.39586940420188593</v>
      </c>
      <c r="E64">
        <f t="shared" si="53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 t="shared" si="52"/>
        <v>2.9750119191022524</v>
      </c>
      <c r="D65" s="1">
        <f>1/N59</f>
        <v>0.45298937384030441</v>
      </c>
      <c r="E65">
        <f t="shared" si="53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 t="shared" si="52"/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 t="shared" si="52"/>
        <v>2.3285545044327418</v>
      </c>
      <c r="D67" s="1"/>
    </row>
    <row r="68" spans="1:7" x14ac:dyDescent="0.25">
      <c r="A68">
        <v>6</v>
      </c>
      <c r="B68">
        <v>71.16</v>
      </c>
      <c r="C68" s="2">
        <f t="shared" si="52"/>
        <v>2.1845322840798302</v>
      </c>
      <c r="D68" s="1">
        <f>1/E59</f>
        <v>2.7626912833063493E-2</v>
      </c>
      <c r="E68">
        <f t="shared" si="53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 t="shared" ref="C76:C84" si="54">$E$2*B2/100/(1+$B$76*O37)</f>
        <v>0.30666666666666631</v>
      </c>
      <c r="D76" s="27">
        <f>C85-$F$2</f>
        <v>9.3000000000000025</v>
      </c>
      <c r="E76" s="4">
        <f t="shared" ref="E76:E84" si="55">-O37*$E$2*B2/100/((1+$B$76*O37)^2)</f>
        <v>-1.0446771664749031E-4</v>
      </c>
    </row>
    <row r="77" spans="1:7" x14ac:dyDescent="0.25">
      <c r="A77" s="4" t="s">
        <v>94</v>
      </c>
      <c r="C77" s="4">
        <f t="shared" si="54"/>
        <v>0.61333333333333262</v>
      </c>
      <c r="E77" s="4">
        <f t="shared" si="55"/>
        <v>-4.8435911404962165E-4</v>
      </c>
    </row>
    <row r="78" spans="1:7" x14ac:dyDescent="0.25">
      <c r="A78" s="4" t="s">
        <v>95</v>
      </c>
      <c r="C78" s="4">
        <f t="shared" si="54"/>
        <v>0.92000000000000037</v>
      </c>
      <c r="E78" s="4">
        <f t="shared" si="55"/>
        <v>-1.3051396042867347E-3</v>
      </c>
    </row>
    <row r="79" spans="1:7" x14ac:dyDescent="0.25">
      <c r="A79" s="4" t="s">
        <v>96</v>
      </c>
      <c r="C79" s="4">
        <f t="shared" si="54"/>
        <v>1.226666666666667</v>
      </c>
      <c r="E79" s="4">
        <f t="shared" si="55"/>
        <v>-2.7900352958121549E-3</v>
      </c>
    </row>
    <row r="80" spans="1:7" x14ac:dyDescent="0.25">
      <c r="A80" s="4" t="s">
        <v>97</v>
      </c>
      <c r="C80" s="4">
        <f t="shared" si="54"/>
        <v>1.5333333333333321</v>
      </c>
      <c r="E80" s="4">
        <f t="shared" si="55"/>
        <v>-4.193149449743889E-3</v>
      </c>
    </row>
    <row r="81" spans="1:5" x14ac:dyDescent="0.25">
      <c r="A81" s="4" t="s">
        <v>98</v>
      </c>
      <c r="C81" s="4">
        <f t="shared" si="54"/>
        <v>1.8399999999999954</v>
      </c>
      <c r="E81" s="4">
        <f t="shared" si="55"/>
        <v>-8.9467196684110822E-3</v>
      </c>
    </row>
    <row r="82" spans="1:5" x14ac:dyDescent="0.25">
      <c r="A82" s="4" t="s">
        <v>99</v>
      </c>
      <c r="C82" s="4">
        <f t="shared" si="54"/>
        <v>2.1466666666666727</v>
      </c>
      <c r="E82" s="4">
        <f t="shared" si="55"/>
        <v>-1.2727226945243373E-2</v>
      </c>
    </row>
    <row r="83" spans="1:5" x14ac:dyDescent="0.25">
      <c r="A83" s="4" t="s">
        <v>100</v>
      </c>
      <c r="C83" s="4">
        <f t="shared" si="54"/>
        <v>2.4533333333333367</v>
      </c>
      <c r="E83" s="4">
        <f t="shared" si="55"/>
        <v>-3.9940464492555089E-2</v>
      </c>
    </row>
    <row r="84" spans="1:5" x14ac:dyDescent="0.25">
      <c r="A84" s="4" t="s">
        <v>101</v>
      </c>
      <c r="C84" s="4">
        <f t="shared" si="54"/>
        <v>2.76</v>
      </c>
      <c r="E84" s="4">
        <f t="shared" si="55"/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 t="shared" ref="C88:C96" si="56">$E$2*B2/100/(1+$B$88*O37)</f>
        <v>0.30289819054704309</v>
      </c>
      <c r="D88" s="27">
        <f>C97-$F$2</f>
        <v>5.4691262812124268</v>
      </c>
      <c r="E88" s="4">
        <f t="shared" ref="E88:E96" si="57">-O37*$E$2*B2/100/((1+$B$88*O37)^2)</f>
        <v>-1.0191598708119252E-4</v>
      </c>
    </row>
    <row r="89" spans="1:5" x14ac:dyDescent="0.25">
      <c r="A89" s="4" t="s">
        <v>94</v>
      </c>
      <c r="C89" s="4">
        <f t="shared" si="56"/>
        <v>0.59613951335265025</v>
      </c>
      <c r="E89" s="4">
        <f t="shared" si="57"/>
        <v>-4.5758329048784001E-4</v>
      </c>
    </row>
    <row r="90" spans="1:5" x14ac:dyDescent="0.25">
      <c r="A90" s="4" t="s">
        <v>95</v>
      </c>
      <c r="C90" s="4">
        <f t="shared" si="56"/>
        <v>0.87468178628927828</v>
      </c>
      <c r="E90" s="4">
        <f t="shared" si="57"/>
        <v>-1.1797268943603077E-3</v>
      </c>
    </row>
    <row r="91" spans="1:5" x14ac:dyDescent="0.25">
      <c r="A91" s="4" t="s">
        <v>96</v>
      </c>
      <c r="C91" s="4">
        <f t="shared" si="56"/>
        <v>1.1325845008780446</v>
      </c>
      <c r="E91" s="4">
        <f t="shared" si="57"/>
        <v>-2.3784706560867953E-3</v>
      </c>
    </row>
    <row r="92" spans="1:5" x14ac:dyDescent="0.25">
      <c r="A92" s="4" t="s">
        <v>97</v>
      </c>
      <c r="C92" s="4">
        <f t="shared" si="56"/>
        <v>1.3940976593496259</v>
      </c>
      <c r="E92" s="4">
        <f t="shared" si="57"/>
        <v>-3.4661997267132799E-3</v>
      </c>
    </row>
    <row r="93" spans="1:5" x14ac:dyDescent="0.25">
      <c r="A93" s="4" t="s">
        <v>98</v>
      </c>
      <c r="C93" s="4">
        <f t="shared" si="56"/>
        <v>1.562523545934043</v>
      </c>
      <c r="E93" s="4">
        <f t="shared" si="57"/>
        <v>-6.4518063650134561E-3</v>
      </c>
    </row>
    <row r="94" spans="1:5" x14ac:dyDescent="0.25">
      <c r="A94" s="4" t="s">
        <v>99</v>
      </c>
      <c r="C94" s="4">
        <f t="shared" si="56"/>
        <v>1.7645784059107434</v>
      </c>
      <c r="E94" s="4">
        <f t="shared" si="57"/>
        <v>-8.5997630146268673E-3</v>
      </c>
    </row>
    <row r="95" spans="1:5" x14ac:dyDescent="0.25">
      <c r="A95" s="4" t="s">
        <v>100</v>
      </c>
      <c r="C95" s="4">
        <f t="shared" si="56"/>
        <v>1.5385454010766904</v>
      </c>
      <c r="E95" s="4">
        <f t="shared" si="57"/>
        <v>-1.5707990314933057E-2</v>
      </c>
    </row>
    <row r="96" spans="1:5" x14ac:dyDescent="0.25">
      <c r="A96" s="4" t="s">
        <v>101</v>
      </c>
      <c r="C96" s="4">
        <f t="shared" si="56"/>
        <v>0.80307727787430638</v>
      </c>
      <c r="E96" s="4">
        <f t="shared" si="57"/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 t="shared" ref="C100:C108" si="58">$E$2*B2/100/(1+$B$100*O37)</f>
        <v>0.29290452119436794</v>
      </c>
      <c r="D100" s="27">
        <f>C109-$F$2</f>
        <v>2.4713522978101601</v>
      </c>
      <c r="E100" s="4">
        <f t="shared" ref="E100:E108" si="59">-O37*$E$2*B2/100/((1+$B$100*O37)^2)</f>
        <v>-9.5301800998629025E-5</v>
      </c>
    </row>
    <row r="101" spans="1:5" x14ac:dyDescent="0.25">
      <c r="A101" s="4" t="s">
        <v>94</v>
      </c>
      <c r="C101" s="4">
        <f t="shared" si="58"/>
        <v>0.55308971736788759</v>
      </c>
      <c r="E101" s="4">
        <f t="shared" si="59"/>
        <v>-3.9388143229048727E-4</v>
      </c>
    </row>
    <row r="102" spans="1:5" x14ac:dyDescent="0.25">
      <c r="A102" s="4" t="s">
        <v>95</v>
      </c>
      <c r="C102" s="4">
        <f t="shared" si="58"/>
        <v>0.76944613687888608</v>
      </c>
      <c r="E102" s="4">
        <f t="shared" si="59"/>
        <v>-9.1293059305534924E-4</v>
      </c>
    </row>
    <row r="103" spans="1:5" x14ac:dyDescent="0.25">
      <c r="A103" s="4" t="s">
        <v>96</v>
      </c>
      <c r="C103" s="4">
        <f t="shared" si="58"/>
        <v>0.9337427074558543</v>
      </c>
      <c r="E103" s="4">
        <f t="shared" si="59"/>
        <v>-1.6166314208671758E-3</v>
      </c>
    </row>
    <row r="104" spans="1:5" x14ac:dyDescent="0.25">
      <c r="A104" s="4" t="s">
        <v>97</v>
      </c>
      <c r="C104" s="4">
        <f t="shared" si="58"/>
        <v>1.113386539330659</v>
      </c>
      <c r="E104" s="4">
        <f t="shared" si="59"/>
        <v>-2.2108491987897819E-3</v>
      </c>
    </row>
    <row r="105" spans="1:5" x14ac:dyDescent="0.25">
      <c r="A105" s="4" t="s">
        <v>98</v>
      </c>
      <c r="C105" s="4">
        <f t="shared" si="58"/>
        <v>1.1013732114279526</v>
      </c>
      <c r="E105" s="4">
        <f t="shared" si="59"/>
        <v>-3.2055104834043694E-3</v>
      </c>
    </row>
    <row r="106" spans="1:5" x14ac:dyDescent="0.25">
      <c r="A106" s="4" t="s">
        <v>99</v>
      </c>
      <c r="C106" s="4">
        <f t="shared" si="58"/>
        <v>1.1809555066497719</v>
      </c>
      <c r="E106" s="4">
        <f t="shared" si="59"/>
        <v>-3.8518701135997159E-3</v>
      </c>
    </row>
    <row r="107" spans="1:5" x14ac:dyDescent="0.25">
      <c r="A107" s="4" t="s">
        <v>100</v>
      </c>
      <c r="C107" s="4">
        <f t="shared" si="58"/>
        <v>0.75593286478603328</v>
      </c>
      <c r="E107" s="4">
        <f t="shared" si="59"/>
        <v>-3.7919835627113789E-3</v>
      </c>
    </row>
    <row r="108" spans="1:5" x14ac:dyDescent="0.25">
      <c r="A108" s="4" t="s">
        <v>101</v>
      </c>
      <c r="C108" s="4">
        <f t="shared" si="58"/>
        <v>0.27052109271874725</v>
      </c>
      <c r="E108" s="4">
        <f t="shared" si="59"/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 t="shared" ref="C112:C120" si="60">$E$2*B2/100/(1+$B$112*O37)</f>
        <v>0.28027734198433374</v>
      </c>
      <c r="D112" s="27">
        <f>C121-$F$2</f>
        <v>0.75765930149332839</v>
      </c>
      <c r="E112" s="4">
        <f t="shared" ref="E112:E120" si="61">-O37*$E$2*B2/100/((1+$B$112*O37)^2)</f>
        <v>-8.7261954792726995E-5</v>
      </c>
    </row>
    <row r="113" spans="1:5" x14ac:dyDescent="0.25">
      <c r="A113" s="4" t="s">
        <v>94</v>
      </c>
      <c r="C113" s="4">
        <f t="shared" si="60"/>
        <v>0.50344580795916705</v>
      </c>
      <c r="E113" s="4">
        <f t="shared" si="61"/>
        <v>-3.2634712983485781E-4</v>
      </c>
    </row>
    <row r="114" spans="1:5" x14ac:dyDescent="0.25">
      <c r="A114" s="4" t="s">
        <v>95</v>
      </c>
      <c r="C114" s="4">
        <f t="shared" si="60"/>
        <v>0.66087332588443315</v>
      </c>
      <c r="E114" s="4">
        <f t="shared" si="61"/>
        <v>-6.7346923340946569E-4</v>
      </c>
    </row>
    <row r="115" spans="1:5" x14ac:dyDescent="0.25">
      <c r="A115" s="4" t="s">
        <v>96</v>
      </c>
      <c r="C115" s="4">
        <f t="shared" si="60"/>
        <v>0.75318072606655828</v>
      </c>
      <c r="E115" s="4">
        <f t="shared" si="61"/>
        <v>-1.0518527948875159E-3</v>
      </c>
    </row>
    <row r="116" spans="1:5" x14ac:dyDescent="0.25">
      <c r="A116" s="4" t="s">
        <v>97</v>
      </c>
      <c r="C116" s="4">
        <f t="shared" si="60"/>
        <v>0.87327739763620804</v>
      </c>
      <c r="E116" s="4">
        <f t="shared" si="61"/>
        <v>-1.3601024634301699E-3</v>
      </c>
    </row>
    <row r="117" spans="1:5" x14ac:dyDescent="0.25">
      <c r="A117" s="4" t="s">
        <v>98</v>
      </c>
      <c r="C117" s="4">
        <f t="shared" si="60"/>
        <v>0.78501247782630112</v>
      </c>
      <c r="E117" s="4">
        <f t="shared" si="61"/>
        <v>-1.6284757788792464E-3</v>
      </c>
    </row>
    <row r="118" spans="1:5" x14ac:dyDescent="0.25">
      <c r="A118" s="4" t="s">
        <v>99</v>
      </c>
      <c r="C118" s="4">
        <f t="shared" si="60"/>
        <v>0.81353833930578701</v>
      </c>
      <c r="E118" s="4">
        <f t="shared" si="61"/>
        <v>-1.8279344262753048E-3</v>
      </c>
    </row>
    <row r="119" spans="1:5" x14ac:dyDescent="0.25">
      <c r="A119" s="4" t="s">
        <v>100</v>
      </c>
      <c r="C119" s="4">
        <f t="shared" si="60"/>
        <v>0.44608683026076978</v>
      </c>
      <c r="E119" s="4">
        <f t="shared" si="61"/>
        <v>-1.3205011862356644E-3</v>
      </c>
    </row>
    <row r="120" spans="1:5" x14ac:dyDescent="0.25">
      <c r="A120" s="4" t="s">
        <v>101</v>
      </c>
      <c r="C120" s="4">
        <f t="shared" si="60"/>
        <v>0.14196705456977066</v>
      </c>
      <c r="E120" s="4">
        <f t="shared" si="61"/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 t="shared" ref="C124:C132" si="62">$E$2*B2/100/(1+$B$124*O37)</f>
        <v>0.2729304821541999</v>
      </c>
      <c r="D124" s="27">
        <f>C133-$F$2</f>
        <v>0.11018908757720425</v>
      </c>
      <c r="E124" s="4">
        <f t="shared" ref="E124:E132" si="63">-O37*$E$2*B2/100/((1+$B$124*O37)^2)</f>
        <v>-8.2747149504672449E-5</v>
      </c>
    </row>
    <row r="125" spans="1:5" x14ac:dyDescent="0.25">
      <c r="A125" s="4" t="s">
        <v>94</v>
      </c>
      <c r="C125" s="4">
        <f t="shared" si="62"/>
        <v>0.47672743670880707</v>
      </c>
      <c r="E125" s="4">
        <f t="shared" si="63"/>
        <v>-2.9262716110369554E-4</v>
      </c>
    </row>
    <row r="126" spans="1:5" x14ac:dyDescent="0.25">
      <c r="A126" s="4" t="s">
        <v>95</v>
      </c>
      <c r="C126" s="4">
        <f t="shared" si="62"/>
        <v>0.60736039133090869</v>
      </c>
      <c r="E126" s="4">
        <f t="shared" si="63"/>
        <v>-5.6881919875551501E-4</v>
      </c>
    </row>
    <row r="127" spans="1:5" x14ac:dyDescent="0.25">
      <c r="A127" s="4" t="s">
        <v>96</v>
      </c>
      <c r="C127" s="4">
        <f t="shared" si="62"/>
        <v>0.67203587139900733</v>
      </c>
      <c r="E127" s="4">
        <f t="shared" si="63"/>
        <v>-8.3741643438949845E-4</v>
      </c>
    </row>
    <row r="128" spans="1:5" x14ac:dyDescent="0.25">
      <c r="A128" s="4" t="s">
        <v>97</v>
      </c>
      <c r="C128" s="4">
        <f t="shared" si="62"/>
        <v>0.76963930524419177</v>
      </c>
      <c r="E128" s="4">
        <f t="shared" si="63"/>
        <v>-1.0564322860543633E-3</v>
      </c>
    </row>
    <row r="129" spans="1:5" x14ac:dyDescent="0.25">
      <c r="A129" s="4" t="s">
        <v>98</v>
      </c>
      <c r="C129" s="4">
        <f t="shared" si="62"/>
        <v>0.66562771421229106</v>
      </c>
      <c r="E129" s="4">
        <f t="shared" si="63"/>
        <v>-1.1708222731876797E-3</v>
      </c>
    </row>
    <row r="130" spans="1:5" x14ac:dyDescent="0.25">
      <c r="A130" s="4" t="s">
        <v>99</v>
      </c>
      <c r="C130" s="4">
        <f t="shared" si="62"/>
        <v>0.68120400309512852</v>
      </c>
      <c r="E130" s="4">
        <f t="shared" si="63"/>
        <v>-1.2816190255745957E-3</v>
      </c>
    </row>
    <row r="131" spans="1:5" x14ac:dyDescent="0.25">
      <c r="A131" s="4" t="s">
        <v>100</v>
      </c>
      <c r="C131" s="4">
        <f t="shared" si="62"/>
        <v>0.35518264226470836</v>
      </c>
      <c r="E131" s="4">
        <f t="shared" si="63"/>
        <v>-8.3715034281335089E-4</v>
      </c>
    </row>
    <row r="132" spans="1:5" x14ac:dyDescent="0.25">
      <c r="A132" s="4" t="s">
        <v>101</v>
      </c>
      <c r="C132" s="4">
        <f t="shared" si="62"/>
        <v>0.10948124116796119</v>
      </c>
      <c r="E132" s="4">
        <f t="shared" si="63"/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 t="shared" ref="C136:C144" si="64">$E$2*B2/100/(1+$B$136*O37)</f>
        <v>0.26360373641007984</v>
      </c>
      <c r="D136" s="27">
        <f>C145-$F$2</f>
        <v>-0.52089509266219158</v>
      </c>
      <c r="E136" s="4">
        <f t="shared" ref="E136:E144" si="65">-O37*$E$2*B2/100/((1+$B$136*O37)^2)</f>
        <v>-7.7188407471476963E-5</v>
      </c>
    </row>
    <row r="137" spans="1:5" x14ac:dyDescent="0.25">
      <c r="A137" s="4" t="s">
        <v>94</v>
      </c>
      <c r="C137" s="4">
        <f t="shared" si="64"/>
        <v>0.4448601171814508</v>
      </c>
      <c r="E137" s="4">
        <f t="shared" si="65"/>
        <v>-2.5481282539442933E-4</v>
      </c>
    </row>
    <row r="138" spans="1:5" x14ac:dyDescent="0.25">
      <c r="A138" s="4" t="s">
        <v>95</v>
      </c>
      <c r="C138" s="4">
        <f t="shared" si="64"/>
        <v>0.54751864369550596</v>
      </c>
      <c r="E138" s="4">
        <f t="shared" si="65"/>
        <v>-4.6225236080566038E-4</v>
      </c>
    </row>
    <row r="139" spans="1:5" x14ac:dyDescent="0.25">
      <c r="A139" s="4" t="s">
        <v>96</v>
      </c>
      <c r="C139" s="4">
        <f t="shared" si="64"/>
        <v>0.58671525554371307</v>
      </c>
      <c r="E139" s="4">
        <f t="shared" si="65"/>
        <v>-6.3828013901756479E-4</v>
      </c>
    </row>
    <row r="140" spans="1:5" x14ac:dyDescent="0.25">
      <c r="A140" s="4" t="s">
        <v>97</v>
      </c>
      <c r="C140" s="4">
        <f t="shared" si="64"/>
        <v>0.66337422046391759</v>
      </c>
      <c r="E140" s="4">
        <f t="shared" si="65"/>
        <v>-7.8484585361335269E-4</v>
      </c>
    </row>
    <row r="141" spans="1:5" x14ac:dyDescent="0.25">
      <c r="A141" s="4" t="s">
        <v>98</v>
      </c>
      <c r="C141" s="4">
        <f t="shared" si="64"/>
        <v>0.55226187248668945</v>
      </c>
      <c r="E141" s="4">
        <f t="shared" si="65"/>
        <v>-8.0596894041925755E-4</v>
      </c>
    </row>
    <row r="142" spans="1:5" x14ac:dyDescent="0.25">
      <c r="A142" s="4" t="s">
        <v>99</v>
      </c>
      <c r="C142" s="4">
        <f t="shared" si="64"/>
        <v>0.55856397234400579</v>
      </c>
      <c r="E142" s="4">
        <f t="shared" si="65"/>
        <v>-8.6168871068491261E-4</v>
      </c>
    </row>
    <row r="143" spans="1:5" x14ac:dyDescent="0.25">
      <c r="A143" s="4" t="s">
        <v>100</v>
      </c>
      <c r="C143" s="4">
        <f t="shared" si="64"/>
        <v>0.27856125478622612</v>
      </c>
      <c r="E143" s="4">
        <f t="shared" si="65"/>
        <v>-5.1492195817771349E-4</v>
      </c>
    </row>
    <row r="144" spans="1:5" x14ac:dyDescent="0.25">
      <c r="A144" s="4" t="s">
        <v>101</v>
      </c>
      <c r="C144" s="4">
        <f t="shared" si="64"/>
        <v>8.3645834426220103E-2</v>
      </c>
      <c r="E144" s="4">
        <f t="shared" si="65"/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 t="shared" ref="C148:C156" si="66">$E$2*B2/100/(1+$B$148*O37)</f>
        <v>0.27270742316331736</v>
      </c>
      <c r="D148" s="29">
        <f>C157-$F$2</f>
        <v>9.2951406740963805E-2</v>
      </c>
      <c r="E148" s="4">
        <f t="shared" ref="E148:E156" si="67">-O37*$E$2*B2/100/((1+$B$148*O37)^2)</f>
        <v>-8.2611950584379615E-5</v>
      </c>
    </row>
    <row r="149" spans="1:5" x14ac:dyDescent="0.25">
      <c r="A149" s="4" t="s">
        <v>94</v>
      </c>
      <c r="C149" s="4">
        <f t="shared" si="66"/>
        <v>0.4759392705183137</v>
      </c>
      <c r="E149" s="4">
        <f t="shared" si="67"/>
        <v>-2.916603689234035E-4</v>
      </c>
    </row>
    <row r="150" spans="1:5" x14ac:dyDescent="0.25">
      <c r="A150" s="4" t="s">
        <v>95</v>
      </c>
      <c r="C150" s="4">
        <f t="shared" si="66"/>
        <v>0.60582965608345285</v>
      </c>
      <c r="E150" s="4">
        <f t="shared" si="67"/>
        <v>-5.6595561272429116E-4</v>
      </c>
    </row>
    <row r="151" spans="1:5" x14ac:dyDescent="0.25">
      <c r="A151" s="4" t="s">
        <v>96</v>
      </c>
      <c r="C151" s="4">
        <f t="shared" si="66"/>
        <v>0.66978419645784537</v>
      </c>
      <c r="E151" s="4">
        <f t="shared" si="67"/>
        <v>-8.3181426099234097E-4</v>
      </c>
    </row>
    <row r="152" spans="1:5" x14ac:dyDescent="0.25">
      <c r="A152" s="4" t="s">
        <v>97</v>
      </c>
      <c r="C152" s="4">
        <f t="shared" si="66"/>
        <v>0.76679969892474165</v>
      </c>
      <c r="E152" s="4">
        <f t="shared" si="67"/>
        <v>-1.048651192351188E-3</v>
      </c>
    </row>
    <row r="153" spans="1:5" x14ac:dyDescent="0.25">
      <c r="A153" s="4" t="s">
        <v>98</v>
      </c>
      <c r="C153" s="4">
        <f t="shared" si="66"/>
        <v>0.66248390137743995</v>
      </c>
      <c r="E153" s="4">
        <f t="shared" si="67"/>
        <v>-1.1597886171472284E-3</v>
      </c>
    </row>
    <row r="154" spans="1:5" x14ac:dyDescent="0.25">
      <c r="A154" s="4" t="s">
        <v>99</v>
      </c>
      <c r="C154" s="4">
        <f t="shared" si="66"/>
        <v>0.67776381722026302</v>
      </c>
      <c r="E154" s="4">
        <f t="shared" si="67"/>
        <v>-1.2687069623381448E-3</v>
      </c>
    </row>
    <row r="155" spans="1:5" x14ac:dyDescent="0.25">
      <c r="A155" s="4" t="s">
        <v>100</v>
      </c>
      <c r="C155" s="4">
        <f t="shared" si="66"/>
        <v>0.35293838626350005</v>
      </c>
      <c r="E155" s="4">
        <f t="shared" si="67"/>
        <v>-8.2660453436425661E-4</v>
      </c>
    </row>
    <row r="156" spans="1:5" x14ac:dyDescent="0.25">
      <c r="A156" s="4" t="s">
        <v>101</v>
      </c>
      <c r="C156" s="4">
        <f t="shared" si="66"/>
        <v>0.10870505673208948</v>
      </c>
      <c r="E156" s="4">
        <f t="shared" si="67"/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2019-12-22T15:03:24Z</dcterms:modified>
</cp:coreProperties>
</file>