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va\Documents\GitHub\SA\2021\ЛБ4_хтс_реактор\"/>
    </mc:Choice>
  </mc:AlternateContent>
  <xr:revisionPtr revIDLastSave="0" documentId="13_ncr:1_{5F2BDC82-9D6E-4E98-ABE4-DA08ABD0019E}" xr6:coauthVersionLast="37" xr6:coauthVersionMax="37" xr10:uidLastSave="{00000000-0000-0000-0000-000000000000}"/>
  <bookViews>
    <workbookView xWindow="0" yWindow="0" windowWidth="23016" windowHeight="8880" xr2:uid="{39045648-E489-4451-B674-D135CC3A9D3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4" i="1" l="1"/>
  <c r="U34" i="1"/>
  <c r="W35" i="1"/>
  <c r="V34" i="1"/>
  <c r="W34" i="1" s="1"/>
  <c r="U35" i="1"/>
  <c r="V35" i="1"/>
  <c r="T35" i="1"/>
  <c r="M35" i="1"/>
  <c r="N35" i="1"/>
  <c r="O35" i="1"/>
  <c r="P35" i="1"/>
  <c r="Q35" i="1"/>
  <c r="L35" i="1"/>
  <c r="P34" i="1"/>
  <c r="Q34" i="1"/>
  <c r="L34" i="1"/>
  <c r="N32" i="1"/>
  <c r="N29" i="1"/>
  <c r="N30" i="1"/>
  <c r="N31" i="1"/>
  <c r="N28" i="1"/>
  <c r="J32" i="1"/>
  <c r="J3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" i="1"/>
  <c r="I29" i="1"/>
  <c r="I30" i="1"/>
  <c r="J30" i="1" s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Z21" i="1"/>
  <c r="Z22" i="1"/>
  <c r="Z23" i="1"/>
  <c r="Z24" i="1"/>
  <c r="Z20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" i="1"/>
  <c r="Y21" i="1"/>
  <c r="Y22" i="1"/>
  <c r="Y23" i="1"/>
  <c r="Y24" i="1"/>
  <c r="Y20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" i="1"/>
  <c r="X21" i="1"/>
  <c r="X22" i="1"/>
  <c r="X23" i="1"/>
  <c r="X24" i="1"/>
  <c r="X20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3" i="1"/>
  <c r="X2" i="1"/>
  <c r="W21" i="1"/>
  <c r="W22" i="1"/>
  <c r="W23" i="1"/>
  <c r="W24" i="1"/>
  <c r="W20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3" i="1"/>
  <c r="W2" i="1"/>
  <c r="V21" i="1"/>
  <c r="V22" i="1"/>
  <c r="V23" i="1"/>
  <c r="V24" i="1"/>
  <c r="V20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3" i="1"/>
  <c r="V2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3" i="1"/>
  <c r="U2" i="1"/>
</calcChain>
</file>

<file path=xl/sharedStrings.xml><?xml version="1.0" encoding="utf-8"?>
<sst xmlns="http://schemas.openxmlformats.org/spreadsheetml/2006/main" count="318" uniqueCount="110">
  <si>
    <t>n</t>
  </si>
  <si>
    <t>-</t>
  </si>
  <si>
    <t>Butane</t>
  </si>
  <si>
    <t>7.91E</t>
  </si>
  <si>
    <t>−</t>
  </si>
  <si>
    <t>2.65E</t>
  </si>
  <si>
    <t>6.74E</t>
  </si>
  <si>
    <t>i</t>
  </si>
  <si>
    <t>9.19E</t>
  </si>
  <si>
    <t>4.41E</t>
  </si>
  <si>
    <t>6.92E</t>
  </si>
  <si>
    <t>Pentane</t>
  </si>
  <si>
    <t>1.16E</t>
  </si>
  <si>
    <t>6.16E</t>
  </si>
  <si>
    <t>1.27E</t>
  </si>
  <si>
    <t>Methylbutane</t>
  </si>
  <si>
    <t>1.21E</t>
  </si>
  <si>
    <t>6.52E</t>
  </si>
  <si>
    <t>1.37E</t>
  </si>
  <si>
    <t>2,2</t>
  </si>
  <si>
    <t>Dimethylpropane</t>
  </si>
  <si>
    <t>1.33E</t>
  </si>
  <si>
    <t>7.90E</t>
  </si>
  <si>
    <t>1.82E</t>
  </si>
  <si>
    <t>Hexane</t>
  </si>
  <si>
    <t>1.39E</t>
  </si>
  <si>
    <t>7.45E</t>
  </si>
  <si>
    <t>1.55E</t>
  </si>
  <si>
    <t>Methylpentane</t>
  </si>
  <si>
    <t>1.48E</t>
  </si>
  <si>
    <t>8.53E</t>
  </si>
  <si>
    <t>1.93E</t>
  </si>
  <si>
    <t>1.36E</t>
  </si>
  <si>
    <t>6.85E</t>
  </si>
  <si>
    <t>1.20E</t>
  </si>
  <si>
    <t>Dimethylbutane</t>
  </si>
  <si>
    <t>1.50E</t>
  </si>
  <si>
    <t>8.31E</t>
  </si>
  <si>
    <t>1.64E</t>
  </si>
  <si>
    <t>2,3</t>
  </si>
  <si>
    <t>1.47E</t>
  </si>
  <si>
    <t>8.06E</t>
  </si>
  <si>
    <t>1.63E</t>
  </si>
  <si>
    <t>Heptane</t>
  </si>
  <si>
    <t>1.62E</t>
  </si>
  <si>
    <t>8.72E</t>
  </si>
  <si>
    <t>1.83E</t>
  </si>
  <si>
    <t>Methylhexane</t>
  </si>
  <si>
    <t>2.06E</t>
  </si>
  <si>
    <t>4.39E</t>
  </si>
  <si>
    <t>8.92E</t>
  </si>
  <si>
    <t>1.87E</t>
  </si>
  <si>
    <t>Dimethylpentane</t>
  </si>
  <si>
    <t>2.14E</t>
  </si>
  <si>
    <t>1.52E</t>
  </si>
  <si>
    <t>4.15E</t>
  </si>
  <si>
    <t>2,4</t>
  </si>
  <si>
    <t>3,3</t>
  </si>
  <si>
    <t>Ethylpentane</t>
  </si>
  <si>
    <t>Octane</t>
  </si>
  <si>
    <t>1.84E−</t>
  </si>
  <si>
    <t>1.00E−</t>
  </si>
  <si>
    <t>2.12E</t>
  </si>
  <si>
    <t>Methylheptane</t>
  </si>
  <si>
    <t>2.97E−</t>
  </si>
  <si>
    <t>2.81E−</t>
  </si>
  <si>
    <t>1.10E</t>
  </si>
  <si>
    <t>1.88E−</t>
  </si>
  <si>
    <t>1.05E−</t>
  </si>
  <si>
    <t>2.32E</t>
  </si>
  <si>
    <t>Dimethylhexane</t>
  </si>
  <si>
    <t>A</t>
  </si>
  <si>
    <t>B</t>
  </si>
  <si>
    <t>C</t>
  </si>
  <si>
    <t>D</t>
  </si>
  <si>
    <t>H°</t>
  </si>
  <si>
    <t>G°</t>
  </si>
  <si>
    <t>Ke</t>
  </si>
  <si>
    <t>T, K</t>
  </si>
  <si>
    <t>yi</t>
  </si>
  <si>
    <t>n-Butane</t>
  </si>
  <si>
    <t>i-Butane</t>
  </si>
  <si>
    <t>n-Pentane</t>
  </si>
  <si>
    <t>2-Methylbutane</t>
  </si>
  <si>
    <t>2,2-Dimethylpropane</t>
  </si>
  <si>
    <t>n-Hexane</t>
  </si>
  <si>
    <t>2-Methylpentane</t>
  </si>
  <si>
    <t>3-Methylpentane</t>
  </si>
  <si>
    <t>2,2-Dimethylbutane</t>
  </si>
  <si>
    <t>2,3-Dimethylbutane</t>
  </si>
  <si>
    <t>n-Heptane</t>
  </si>
  <si>
    <t>2-Methylhexane</t>
  </si>
  <si>
    <t>3-Methylhexane</t>
  </si>
  <si>
    <t>2,2-Dimethylpentane</t>
  </si>
  <si>
    <t>2,3-Dimethylpentane</t>
  </si>
  <si>
    <t>2,4-Dimethylpentane</t>
  </si>
  <si>
    <t>3,3-Dimethylpentane</t>
  </si>
  <si>
    <t>3-Ethylpentane</t>
  </si>
  <si>
    <t>n-Octane</t>
  </si>
  <si>
    <t>2-Methylheptane</t>
  </si>
  <si>
    <t>3-Methylheptane</t>
  </si>
  <si>
    <t>4-Methylheptane</t>
  </si>
  <si>
    <t>2,2-Dimethylhexane</t>
  </si>
  <si>
    <t>400K</t>
  </si>
  <si>
    <t>dG°/RT</t>
  </si>
  <si>
    <t>T0</t>
  </si>
  <si>
    <t>T</t>
  </si>
  <si>
    <t>tau</t>
  </si>
  <si>
    <t>dCpdt</t>
  </si>
  <si>
    <t>dCp/Tdt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</si>
</sst>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7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1" fontId="0" fillId="0" borderId="0" xfId="0" applyNumberFormat="1"/>
    <xf numFmtId="166" fontId="0" fillId="0" borderId="0" xfId="0" applyNumberFormat="1"/>
    <xf numFmtId="0" fontId="0" fillId="2" borderId="0" xfId="0" applyFill="1"/>
    <xf numFmtId="2" fontId="0" fillId="2" borderId="0" xfId="0" applyNumberFormat="1" applyFill="1"/>
    <xf numFmtId="11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A495-7C5B-44FB-9F23-25D09B7702E8}">
  <dimension ref="A1:AA51"/>
  <sheetViews>
    <sheetView tabSelected="1" topLeftCell="A7" workbookViewId="0">
      <selection activeCell="T35" sqref="T35"/>
    </sheetView>
  </sheetViews>
  <sheetFormatPr defaultRowHeight="14.4" x14ac:dyDescent="0.3"/>
  <cols>
    <col min="1" max="1" width="18.33203125" bestFit="1" customWidth="1"/>
    <col min="18" max="18" width="9.5546875" bestFit="1" customWidth="1"/>
    <col min="24" max="24" width="9.5546875" bestFit="1" customWidth="1"/>
  </cols>
  <sheetData>
    <row r="1" spans="1:27" x14ac:dyDescent="0.3"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</row>
    <row r="2" spans="1:27" x14ac:dyDescent="0.3">
      <c r="A2" t="s">
        <v>0</v>
      </c>
      <c r="B2" t="s">
        <v>1</v>
      </c>
      <c r="C2" t="s">
        <v>2</v>
      </c>
      <c r="D2">
        <v>2.266</v>
      </c>
      <c r="E2" t="s">
        <v>3</v>
      </c>
      <c r="F2" t="s">
        <v>4</v>
      </c>
      <c r="G2">
        <v>2</v>
      </c>
      <c r="H2" t="s">
        <v>4</v>
      </c>
      <c r="I2" t="s">
        <v>5</v>
      </c>
      <c r="J2" t="s">
        <v>4</v>
      </c>
      <c r="K2">
        <v>5</v>
      </c>
      <c r="L2" t="s">
        <v>4</v>
      </c>
      <c r="M2" t="s">
        <v>6</v>
      </c>
      <c r="N2" t="s">
        <v>4</v>
      </c>
      <c r="O2">
        <v>10</v>
      </c>
      <c r="P2" t="s">
        <v>4</v>
      </c>
      <c r="Q2">
        <v>30.15</v>
      </c>
      <c r="R2" t="s">
        <v>4</v>
      </c>
      <c r="S2">
        <v>4.0999999999999996</v>
      </c>
      <c r="U2">
        <f>D2</f>
        <v>2.266</v>
      </c>
      <c r="V2" t="str">
        <f>_xlfn.CONCAT(E2:G2)</f>
        <v>7.91E−2</v>
      </c>
      <c r="W2" t="str">
        <f>_xlfn.CONCAT(H2:K2)</f>
        <v>−2.65E−5</v>
      </c>
      <c r="X2" t="str">
        <f>_xlfn.CONCAT(L2:O2)</f>
        <v>−6.74E−10</v>
      </c>
      <c r="Y2" t="str">
        <f>_xlfn.CONCAT(P2:Q2)</f>
        <v>−30.15</v>
      </c>
      <c r="Z2" t="str">
        <f>_xlfn.CONCAT(R2:S2)</f>
        <v>−4.1</v>
      </c>
      <c r="AA2" t="str">
        <f>_xlfn.CONCAT(A2:C2)</f>
        <v>n-Butane</v>
      </c>
    </row>
    <row r="3" spans="1:27" x14ac:dyDescent="0.3">
      <c r="A3" t="s">
        <v>7</v>
      </c>
      <c r="B3" t="s">
        <v>1</v>
      </c>
      <c r="C3" t="s">
        <v>2</v>
      </c>
      <c r="D3" t="s">
        <v>4</v>
      </c>
      <c r="E3">
        <v>0.33200000000000002</v>
      </c>
      <c r="F3" t="s">
        <v>8</v>
      </c>
      <c r="G3" t="s">
        <v>4</v>
      </c>
      <c r="H3">
        <v>2</v>
      </c>
      <c r="I3" t="s">
        <v>4</v>
      </c>
      <c r="J3" t="s">
        <v>9</v>
      </c>
      <c r="K3" t="s">
        <v>4</v>
      </c>
      <c r="L3">
        <v>5</v>
      </c>
      <c r="M3" t="s">
        <v>10</v>
      </c>
      <c r="N3" t="s">
        <v>4</v>
      </c>
      <c r="O3">
        <v>9</v>
      </c>
      <c r="P3" t="s">
        <v>4</v>
      </c>
      <c r="Q3">
        <v>32.15</v>
      </c>
      <c r="R3" t="s">
        <v>4</v>
      </c>
      <c r="S3">
        <v>4.99</v>
      </c>
      <c r="U3" t="str">
        <f>_xlfn.CONCAT(D3:E3)</f>
        <v>−0.332</v>
      </c>
      <c r="V3" t="str">
        <f>_xlfn.CONCAT(F3:H3)</f>
        <v>9.19E−2</v>
      </c>
      <c r="W3" t="str">
        <f>_xlfn.CONCAT(I3:L3)</f>
        <v>−4.41E−5</v>
      </c>
      <c r="X3" t="str">
        <f>_xlfn.CONCAT(M3:O3)</f>
        <v>6.92E−9</v>
      </c>
      <c r="Y3" t="str">
        <f t="shared" ref="Y3:Y24" si="0">_xlfn.CONCAT(P3:Q3)</f>
        <v>−32.15</v>
      </c>
      <c r="Z3" t="str">
        <f t="shared" ref="Z3:Z24" si="1">_xlfn.CONCAT(R3:S3)</f>
        <v>−4.99</v>
      </c>
      <c r="AA3" t="str">
        <f t="shared" ref="AA3:AA24" si="2">_xlfn.CONCAT(A3:C3)</f>
        <v>i-Butane</v>
      </c>
    </row>
    <row r="4" spans="1:27" x14ac:dyDescent="0.3">
      <c r="A4" t="s">
        <v>0</v>
      </c>
      <c r="B4" t="s">
        <v>1</v>
      </c>
      <c r="C4" t="s">
        <v>11</v>
      </c>
      <c r="D4" t="s">
        <v>4</v>
      </c>
      <c r="E4">
        <v>0.86599999999999999</v>
      </c>
      <c r="F4" t="s">
        <v>12</v>
      </c>
      <c r="G4" t="s">
        <v>4</v>
      </c>
      <c r="H4">
        <v>1</v>
      </c>
      <c r="I4" t="s">
        <v>4</v>
      </c>
      <c r="J4" t="s">
        <v>13</v>
      </c>
      <c r="K4" t="s">
        <v>4</v>
      </c>
      <c r="L4">
        <v>5</v>
      </c>
      <c r="M4" t="s">
        <v>14</v>
      </c>
      <c r="N4" t="s">
        <v>4</v>
      </c>
      <c r="O4">
        <v>8</v>
      </c>
      <c r="P4" t="s">
        <v>4</v>
      </c>
      <c r="Q4">
        <v>35</v>
      </c>
      <c r="R4" t="s">
        <v>4</v>
      </c>
      <c r="S4">
        <v>2</v>
      </c>
      <c r="U4" t="str">
        <f t="shared" ref="U4:U24" si="3">_xlfn.CONCAT(D4:E4)</f>
        <v>−0.866</v>
      </c>
      <c r="V4" t="str">
        <f t="shared" ref="V4:V25" si="4">_xlfn.CONCAT(F4:H4)</f>
        <v>1.16E−1</v>
      </c>
      <c r="W4" t="str">
        <f t="shared" ref="W4:W25" si="5">_xlfn.CONCAT(I4:L4)</f>
        <v>−6.16E−5</v>
      </c>
      <c r="X4" t="str">
        <f t="shared" ref="X4:X25" si="6">_xlfn.CONCAT(M4:O4)</f>
        <v>1.27E−8</v>
      </c>
      <c r="Y4" t="str">
        <f t="shared" si="0"/>
        <v>−35</v>
      </c>
      <c r="Z4" t="str">
        <f t="shared" si="1"/>
        <v>−2</v>
      </c>
      <c r="AA4" t="str">
        <f t="shared" si="2"/>
        <v>n-Pentane</v>
      </c>
    </row>
    <row r="5" spans="1:27" x14ac:dyDescent="0.3">
      <c r="A5">
        <v>2</v>
      </c>
      <c r="B5" t="s">
        <v>1</v>
      </c>
      <c r="C5" t="s">
        <v>15</v>
      </c>
      <c r="D5" t="s">
        <v>4</v>
      </c>
      <c r="E5">
        <v>2.2749999999999999</v>
      </c>
      <c r="F5" t="s">
        <v>16</v>
      </c>
      <c r="G5" t="s">
        <v>4</v>
      </c>
      <c r="H5">
        <v>1</v>
      </c>
      <c r="I5" t="s">
        <v>4</v>
      </c>
      <c r="J5" t="s">
        <v>17</v>
      </c>
      <c r="K5" t="s">
        <v>4</v>
      </c>
      <c r="L5">
        <v>5</v>
      </c>
      <c r="M5" t="s">
        <v>18</v>
      </c>
      <c r="N5" t="s">
        <v>4</v>
      </c>
      <c r="O5">
        <v>8</v>
      </c>
      <c r="P5" t="s">
        <v>4</v>
      </c>
      <c r="Q5">
        <v>36.92</v>
      </c>
      <c r="R5" t="s">
        <v>4</v>
      </c>
      <c r="S5">
        <v>3.54</v>
      </c>
      <c r="U5" t="str">
        <f t="shared" si="3"/>
        <v>−2.275</v>
      </c>
      <c r="V5" t="str">
        <f t="shared" si="4"/>
        <v>1.21E−1</v>
      </c>
      <c r="W5" t="str">
        <f t="shared" si="5"/>
        <v>−6.52E−5</v>
      </c>
      <c r="X5" t="str">
        <f t="shared" si="6"/>
        <v>1.37E−8</v>
      </c>
      <c r="Y5" t="str">
        <f t="shared" si="0"/>
        <v>−36.92</v>
      </c>
      <c r="Z5" t="str">
        <f t="shared" si="1"/>
        <v>−3.54</v>
      </c>
      <c r="AA5" t="str">
        <f t="shared" si="2"/>
        <v>2-Methylbutane</v>
      </c>
    </row>
    <row r="6" spans="1:27" x14ac:dyDescent="0.3">
      <c r="A6" t="s">
        <v>19</v>
      </c>
      <c r="B6" t="s">
        <v>1</v>
      </c>
      <c r="C6" t="s">
        <v>20</v>
      </c>
      <c r="D6" t="s">
        <v>4</v>
      </c>
      <c r="E6">
        <v>3.9630000000000001</v>
      </c>
      <c r="F6" t="s">
        <v>21</v>
      </c>
      <c r="G6" t="s">
        <v>4</v>
      </c>
      <c r="H6">
        <v>1</v>
      </c>
      <c r="I6" t="s">
        <v>4</v>
      </c>
      <c r="J6" t="s">
        <v>22</v>
      </c>
      <c r="K6" t="s">
        <v>4</v>
      </c>
      <c r="L6">
        <v>5</v>
      </c>
      <c r="M6" t="s">
        <v>23</v>
      </c>
      <c r="N6" t="s">
        <v>4</v>
      </c>
      <c r="O6">
        <v>8</v>
      </c>
      <c r="P6" t="s">
        <v>4</v>
      </c>
      <c r="Q6">
        <v>39.67</v>
      </c>
      <c r="R6" t="s">
        <v>4</v>
      </c>
      <c r="S6">
        <v>3.64</v>
      </c>
      <c r="U6" t="str">
        <f t="shared" si="3"/>
        <v>−3.963</v>
      </c>
      <c r="V6" t="str">
        <f t="shared" si="4"/>
        <v>1.33E−1</v>
      </c>
      <c r="W6" t="str">
        <f t="shared" si="5"/>
        <v>−7.90E−5</v>
      </c>
      <c r="X6" t="str">
        <f t="shared" si="6"/>
        <v>1.82E−8</v>
      </c>
      <c r="Y6" t="str">
        <f t="shared" si="0"/>
        <v>−39.67</v>
      </c>
      <c r="Z6" t="str">
        <f t="shared" si="1"/>
        <v>−3.64</v>
      </c>
      <c r="AA6" t="str">
        <f t="shared" si="2"/>
        <v>2,2-Dimethylpropane</v>
      </c>
    </row>
    <row r="7" spans="1:27" x14ac:dyDescent="0.3">
      <c r="A7" t="s">
        <v>0</v>
      </c>
      <c r="B7" t="s">
        <v>1</v>
      </c>
      <c r="C7" t="s">
        <v>24</v>
      </c>
      <c r="D7" t="s">
        <v>4</v>
      </c>
      <c r="E7">
        <v>1.054</v>
      </c>
      <c r="F7" t="s">
        <v>25</v>
      </c>
      <c r="G7" t="s">
        <v>4</v>
      </c>
      <c r="H7">
        <v>1</v>
      </c>
      <c r="I7" t="s">
        <v>4</v>
      </c>
      <c r="J7" t="s">
        <v>26</v>
      </c>
      <c r="K7" t="s">
        <v>4</v>
      </c>
      <c r="L7">
        <v>5</v>
      </c>
      <c r="M7" t="s">
        <v>27</v>
      </c>
      <c r="N7" t="s">
        <v>4</v>
      </c>
      <c r="O7">
        <v>8</v>
      </c>
      <c r="P7" t="s">
        <v>4</v>
      </c>
      <c r="Q7">
        <v>39.96</v>
      </c>
      <c r="R7" t="s">
        <v>4</v>
      </c>
      <c r="S7">
        <v>0.06</v>
      </c>
      <c r="U7" t="str">
        <f t="shared" si="3"/>
        <v>−1.054</v>
      </c>
      <c r="V7" t="str">
        <f t="shared" si="4"/>
        <v>1.39E−1</v>
      </c>
      <c r="W7" t="str">
        <f t="shared" si="5"/>
        <v>−7.45E−5</v>
      </c>
      <c r="X7" t="str">
        <f t="shared" si="6"/>
        <v>1.55E−8</v>
      </c>
      <c r="Y7" t="str">
        <f t="shared" si="0"/>
        <v>−39.96</v>
      </c>
      <c r="Z7" t="str">
        <f t="shared" si="1"/>
        <v>−0.06</v>
      </c>
      <c r="AA7" t="str">
        <f t="shared" si="2"/>
        <v>n-Hexane</v>
      </c>
    </row>
    <row r="8" spans="1:27" x14ac:dyDescent="0.3">
      <c r="A8">
        <v>2</v>
      </c>
      <c r="B8" t="s">
        <v>1</v>
      </c>
      <c r="C8" t="s">
        <v>28</v>
      </c>
      <c r="D8" t="s">
        <v>4</v>
      </c>
      <c r="E8">
        <v>2.524</v>
      </c>
      <c r="F8" t="s">
        <v>29</v>
      </c>
      <c r="G8" t="s">
        <v>4</v>
      </c>
      <c r="H8">
        <v>1</v>
      </c>
      <c r="I8" t="s">
        <v>4</v>
      </c>
      <c r="J8" t="s">
        <v>30</v>
      </c>
      <c r="K8" t="s">
        <v>4</v>
      </c>
      <c r="L8">
        <v>5</v>
      </c>
      <c r="M8" t="s">
        <v>31</v>
      </c>
      <c r="N8" t="s">
        <v>4</v>
      </c>
      <c r="O8">
        <v>8</v>
      </c>
      <c r="P8" t="s">
        <v>4</v>
      </c>
      <c r="Q8">
        <v>41.66</v>
      </c>
      <c r="R8" t="s">
        <v>4</v>
      </c>
      <c r="S8">
        <v>1.2</v>
      </c>
      <c r="U8" t="str">
        <f t="shared" si="3"/>
        <v>−2.524</v>
      </c>
      <c r="V8" t="str">
        <f t="shared" si="4"/>
        <v>1.48E−1</v>
      </c>
      <c r="W8" t="str">
        <f t="shared" si="5"/>
        <v>−8.53E−5</v>
      </c>
      <c r="X8" t="str">
        <f t="shared" si="6"/>
        <v>1.93E−8</v>
      </c>
      <c r="Y8" t="str">
        <f t="shared" si="0"/>
        <v>−41.66</v>
      </c>
      <c r="Z8" t="str">
        <f t="shared" si="1"/>
        <v>−1.2</v>
      </c>
      <c r="AA8" t="str">
        <f t="shared" si="2"/>
        <v>2-Methylpentane</v>
      </c>
    </row>
    <row r="9" spans="1:27" x14ac:dyDescent="0.3">
      <c r="A9">
        <v>3</v>
      </c>
      <c r="B9" t="s">
        <v>1</v>
      </c>
      <c r="C9" t="s">
        <v>28</v>
      </c>
      <c r="D9" t="s">
        <v>4</v>
      </c>
      <c r="E9">
        <v>0.56999999999999995</v>
      </c>
      <c r="F9" t="s">
        <v>32</v>
      </c>
      <c r="G9" t="s">
        <v>4</v>
      </c>
      <c r="H9">
        <v>1</v>
      </c>
      <c r="I9" t="s">
        <v>4</v>
      </c>
      <c r="J9" t="s">
        <v>33</v>
      </c>
      <c r="K9" t="s">
        <v>4</v>
      </c>
      <c r="L9">
        <v>5</v>
      </c>
      <c r="M9" t="s">
        <v>34</v>
      </c>
      <c r="N9" t="s">
        <v>4</v>
      </c>
      <c r="O9">
        <v>8</v>
      </c>
      <c r="P9" t="s">
        <v>4</v>
      </c>
      <c r="Q9">
        <v>41.02</v>
      </c>
      <c r="R9" t="s">
        <v>4</v>
      </c>
      <c r="S9">
        <v>0.51</v>
      </c>
      <c r="U9" t="str">
        <f t="shared" si="3"/>
        <v>−0.57</v>
      </c>
      <c r="V9" t="str">
        <f t="shared" si="4"/>
        <v>1.36E−1</v>
      </c>
      <c r="W9" t="str">
        <f t="shared" si="5"/>
        <v>−6.85E−5</v>
      </c>
      <c r="X9" t="str">
        <f t="shared" si="6"/>
        <v>1.20E−8</v>
      </c>
      <c r="Y9" t="str">
        <f t="shared" si="0"/>
        <v>−41.02</v>
      </c>
      <c r="Z9" t="str">
        <f t="shared" si="1"/>
        <v>−0.51</v>
      </c>
      <c r="AA9" t="str">
        <f t="shared" si="2"/>
        <v>3-Methylpentane</v>
      </c>
    </row>
    <row r="10" spans="1:27" x14ac:dyDescent="0.3">
      <c r="A10" t="s">
        <v>19</v>
      </c>
      <c r="B10" t="s">
        <v>1</v>
      </c>
      <c r="C10" t="s">
        <v>35</v>
      </c>
      <c r="D10" t="s">
        <v>4</v>
      </c>
      <c r="E10">
        <v>3.9729999999999999</v>
      </c>
      <c r="F10" t="s">
        <v>36</v>
      </c>
      <c r="G10" t="s">
        <v>4</v>
      </c>
      <c r="H10">
        <v>1</v>
      </c>
      <c r="I10" t="s">
        <v>4</v>
      </c>
      <c r="J10" t="s">
        <v>37</v>
      </c>
      <c r="K10" t="s">
        <v>4</v>
      </c>
      <c r="L10">
        <v>5</v>
      </c>
      <c r="M10" t="s">
        <v>38</v>
      </c>
      <c r="N10" t="s">
        <v>4</v>
      </c>
      <c r="O10">
        <v>8</v>
      </c>
      <c r="P10" t="s">
        <v>4</v>
      </c>
      <c r="Q10">
        <v>44.35</v>
      </c>
      <c r="R10" t="s">
        <v>4</v>
      </c>
      <c r="S10">
        <v>2.2999999999999998</v>
      </c>
      <c r="U10" t="str">
        <f t="shared" si="3"/>
        <v>−3.973</v>
      </c>
      <c r="V10" t="str">
        <f t="shared" si="4"/>
        <v>1.50E−1</v>
      </c>
      <c r="W10" t="str">
        <f t="shared" si="5"/>
        <v>−8.31E−5</v>
      </c>
      <c r="X10" t="str">
        <f t="shared" si="6"/>
        <v>1.64E−8</v>
      </c>
      <c r="Y10" t="str">
        <f t="shared" si="0"/>
        <v>−44.35</v>
      </c>
      <c r="Z10" t="str">
        <f t="shared" si="1"/>
        <v>−2.3</v>
      </c>
      <c r="AA10" t="str">
        <f t="shared" si="2"/>
        <v>2,2-Dimethylbutane</v>
      </c>
    </row>
    <row r="11" spans="1:27" x14ac:dyDescent="0.3">
      <c r="A11" t="s">
        <v>39</v>
      </c>
      <c r="B11" t="s">
        <v>1</v>
      </c>
      <c r="C11" t="s">
        <v>35</v>
      </c>
      <c r="D11" t="s">
        <v>4</v>
      </c>
      <c r="E11">
        <v>3.4889999999999999</v>
      </c>
      <c r="F11" t="s">
        <v>40</v>
      </c>
      <c r="G11" t="s">
        <v>4</v>
      </c>
      <c r="H11">
        <v>1</v>
      </c>
      <c r="I11" t="s">
        <v>4</v>
      </c>
      <c r="J11" t="s">
        <v>41</v>
      </c>
      <c r="K11" t="s">
        <v>4</v>
      </c>
      <c r="L11">
        <v>5</v>
      </c>
      <c r="M11" t="s">
        <v>42</v>
      </c>
      <c r="N11" t="s">
        <v>4</v>
      </c>
      <c r="O11">
        <v>8</v>
      </c>
      <c r="P11" t="s">
        <v>4</v>
      </c>
      <c r="Q11">
        <v>42.49</v>
      </c>
      <c r="R11" t="s">
        <v>4</v>
      </c>
      <c r="S11">
        <v>0.98</v>
      </c>
      <c r="U11" t="str">
        <f t="shared" si="3"/>
        <v>−3.489</v>
      </c>
      <c r="V11" t="str">
        <f t="shared" si="4"/>
        <v>1.47E−1</v>
      </c>
      <c r="W11" t="str">
        <f t="shared" si="5"/>
        <v>−8.06E−5</v>
      </c>
      <c r="X11" t="str">
        <f t="shared" si="6"/>
        <v>1.63E−8</v>
      </c>
      <c r="Y11" t="str">
        <f t="shared" si="0"/>
        <v>−42.49</v>
      </c>
      <c r="Z11" t="str">
        <f t="shared" si="1"/>
        <v>−0.98</v>
      </c>
      <c r="AA11" t="str">
        <f t="shared" si="2"/>
        <v>2,3-Dimethylbutane</v>
      </c>
    </row>
    <row r="12" spans="1:27" x14ac:dyDescent="0.3">
      <c r="A12" t="s">
        <v>0</v>
      </c>
      <c r="B12" t="s">
        <v>1</v>
      </c>
      <c r="C12" t="s">
        <v>43</v>
      </c>
      <c r="D12" t="s">
        <v>4</v>
      </c>
      <c r="E12">
        <v>1.2290000000000001</v>
      </c>
      <c r="F12" t="s">
        <v>44</v>
      </c>
      <c r="G12" t="s">
        <v>4</v>
      </c>
      <c r="H12">
        <v>1</v>
      </c>
      <c r="I12" t="s">
        <v>4</v>
      </c>
      <c r="J12" t="s">
        <v>45</v>
      </c>
      <c r="K12" t="s">
        <v>4</v>
      </c>
      <c r="L12">
        <v>5</v>
      </c>
      <c r="M12" t="s">
        <v>46</v>
      </c>
      <c r="N12" t="s">
        <v>4</v>
      </c>
      <c r="O12">
        <v>8</v>
      </c>
      <c r="P12" t="s">
        <v>4</v>
      </c>
      <c r="Q12">
        <v>44.88</v>
      </c>
      <c r="R12">
        <v>1.91</v>
      </c>
      <c r="U12" t="str">
        <f t="shared" si="3"/>
        <v>−1.229</v>
      </c>
      <c r="V12" t="str">
        <f t="shared" si="4"/>
        <v>1.62E−1</v>
      </c>
      <c r="W12" t="str">
        <f t="shared" si="5"/>
        <v>−8.72E−5</v>
      </c>
      <c r="X12" t="str">
        <f t="shared" si="6"/>
        <v>1.83E−8</v>
      </c>
      <c r="Y12" t="str">
        <f t="shared" si="0"/>
        <v>−44.88</v>
      </c>
      <c r="Z12" t="str">
        <f t="shared" si="1"/>
        <v>1.91</v>
      </c>
      <c r="AA12" t="str">
        <f t="shared" si="2"/>
        <v>n-Heptane</v>
      </c>
    </row>
    <row r="13" spans="1:27" x14ac:dyDescent="0.3">
      <c r="A13">
        <v>2</v>
      </c>
      <c r="B13" t="s">
        <v>1</v>
      </c>
      <c r="C13" t="s">
        <v>47</v>
      </c>
      <c r="D13" t="s">
        <v>4</v>
      </c>
      <c r="E13">
        <v>9.4079999999999995</v>
      </c>
      <c r="F13" t="s">
        <v>48</v>
      </c>
      <c r="G13" t="s">
        <v>4</v>
      </c>
      <c r="H13">
        <v>1</v>
      </c>
      <c r="I13" t="s">
        <v>4</v>
      </c>
      <c r="J13" t="s">
        <v>36</v>
      </c>
      <c r="K13" t="s">
        <v>4</v>
      </c>
      <c r="L13">
        <v>4</v>
      </c>
      <c r="M13" t="s">
        <v>49</v>
      </c>
      <c r="N13" t="s">
        <v>4</v>
      </c>
      <c r="O13">
        <v>8</v>
      </c>
      <c r="P13" t="s">
        <v>4</v>
      </c>
      <c r="Q13">
        <v>46.59</v>
      </c>
      <c r="R13">
        <v>0.77</v>
      </c>
      <c r="U13" t="str">
        <f t="shared" si="3"/>
        <v>−9.408</v>
      </c>
      <c r="V13" t="str">
        <f t="shared" si="4"/>
        <v>2.06E−1</v>
      </c>
      <c r="W13" t="str">
        <f t="shared" si="5"/>
        <v>−1.50E−4</v>
      </c>
      <c r="X13" t="str">
        <f t="shared" si="6"/>
        <v>4.39E−8</v>
      </c>
      <c r="Y13" t="str">
        <f t="shared" si="0"/>
        <v>−46.59</v>
      </c>
      <c r="Z13" t="str">
        <f t="shared" si="1"/>
        <v>0.77</v>
      </c>
      <c r="AA13" t="str">
        <f t="shared" si="2"/>
        <v>2-Methylhexane</v>
      </c>
    </row>
    <row r="14" spans="1:27" x14ac:dyDescent="0.3">
      <c r="A14">
        <v>3</v>
      </c>
      <c r="B14" t="s">
        <v>1</v>
      </c>
      <c r="C14" t="s">
        <v>47</v>
      </c>
      <c r="D14" t="s">
        <v>4</v>
      </c>
      <c r="E14">
        <v>1.6830000000000001</v>
      </c>
      <c r="F14" t="s">
        <v>42</v>
      </c>
      <c r="G14" t="s">
        <v>4</v>
      </c>
      <c r="H14">
        <v>1</v>
      </c>
      <c r="I14" t="s">
        <v>4</v>
      </c>
      <c r="J14" t="s">
        <v>50</v>
      </c>
      <c r="K14" t="s">
        <v>4</v>
      </c>
      <c r="L14">
        <v>5</v>
      </c>
      <c r="M14" t="s">
        <v>51</v>
      </c>
      <c r="N14" t="s">
        <v>4</v>
      </c>
      <c r="O14">
        <v>8</v>
      </c>
      <c r="P14" t="s">
        <v>4</v>
      </c>
      <c r="Q14">
        <v>45.96</v>
      </c>
      <c r="R14">
        <v>1.1000000000000001</v>
      </c>
      <c r="U14" t="str">
        <f t="shared" si="3"/>
        <v>−1.683</v>
      </c>
      <c r="V14" t="str">
        <f t="shared" si="4"/>
        <v>1.63E−1</v>
      </c>
      <c r="W14" t="str">
        <f t="shared" si="5"/>
        <v>−8.92E−5</v>
      </c>
      <c r="X14" t="str">
        <f t="shared" si="6"/>
        <v>1.87E−8</v>
      </c>
      <c r="Y14" t="str">
        <f t="shared" si="0"/>
        <v>−45.96</v>
      </c>
      <c r="Z14" t="str">
        <f t="shared" si="1"/>
        <v>1.1</v>
      </c>
      <c r="AA14" t="str">
        <f t="shared" si="2"/>
        <v>3-Methylhexane</v>
      </c>
    </row>
    <row r="15" spans="1:27" x14ac:dyDescent="0.3">
      <c r="A15" t="s">
        <v>19</v>
      </c>
      <c r="B15" t="s">
        <v>1</v>
      </c>
      <c r="C15" t="s">
        <v>52</v>
      </c>
      <c r="D15" t="s">
        <v>4</v>
      </c>
      <c r="E15">
        <v>11.965999999999999</v>
      </c>
      <c r="F15" t="s">
        <v>53</v>
      </c>
      <c r="G15" t="s">
        <v>4</v>
      </c>
      <c r="H15">
        <v>1</v>
      </c>
      <c r="I15" t="s">
        <v>4</v>
      </c>
      <c r="J15" t="s">
        <v>54</v>
      </c>
      <c r="K15" t="s">
        <v>4</v>
      </c>
      <c r="L15">
        <v>4</v>
      </c>
      <c r="M15" t="s">
        <v>55</v>
      </c>
      <c r="N15" t="s">
        <v>4</v>
      </c>
      <c r="O15">
        <v>8</v>
      </c>
      <c r="P15" t="s">
        <v>4</v>
      </c>
      <c r="Q15">
        <v>49.27</v>
      </c>
      <c r="R15">
        <v>0.02</v>
      </c>
      <c r="U15" t="str">
        <f t="shared" si="3"/>
        <v>−11.966</v>
      </c>
      <c r="V15" t="str">
        <f t="shared" si="4"/>
        <v>2.14E−1</v>
      </c>
      <c r="W15" t="str">
        <f t="shared" si="5"/>
        <v>−1.52E−4</v>
      </c>
      <c r="X15" t="str">
        <f t="shared" si="6"/>
        <v>4.15E−8</v>
      </c>
      <c r="Y15" t="str">
        <f t="shared" si="0"/>
        <v>−49.27</v>
      </c>
      <c r="Z15" t="str">
        <f t="shared" si="1"/>
        <v>0.02</v>
      </c>
      <c r="AA15" t="str">
        <f t="shared" si="2"/>
        <v>2,2-Dimethylpentane</v>
      </c>
    </row>
    <row r="16" spans="1:27" x14ac:dyDescent="0.3">
      <c r="A16" t="s">
        <v>39</v>
      </c>
      <c r="B16" t="s">
        <v>1</v>
      </c>
      <c r="C16" t="s">
        <v>52</v>
      </c>
      <c r="D16" t="s">
        <v>4</v>
      </c>
      <c r="E16">
        <v>1.6830000000000001</v>
      </c>
      <c r="F16" t="s">
        <v>42</v>
      </c>
      <c r="G16" t="s">
        <v>4</v>
      </c>
      <c r="H16">
        <v>1</v>
      </c>
      <c r="I16" t="s">
        <v>4</v>
      </c>
      <c r="J16" t="s">
        <v>50</v>
      </c>
      <c r="K16" t="s">
        <v>4</v>
      </c>
      <c r="L16">
        <v>5</v>
      </c>
      <c r="M16" t="s">
        <v>51</v>
      </c>
      <c r="N16" t="s">
        <v>4</v>
      </c>
      <c r="O16">
        <v>8</v>
      </c>
      <c r="P16" t="s">
        <v>4</v>
      </c>
      <c r="Q16">
        <v>47.62</v>
      </c>
      <c r="R16">
        <v>0.16</v>
      </c>
      <c r="U16" t="str">
        <f t="shared" si="3"/>
        <v>−1.683</v>
      </c>
      <c r="V16" t="str">
        <f t="shared" si="4"/>
        <v>1.63E−1</v>
      </c>
      <c r="W16" t="str">
        <f t="shared" si="5"/>
        <v>−8.92E−5</v>
      </c>
      <c r="X16" t="str">
        <f t="shared" si="6"/>
        <v>1.87E−8</v>
      </c>
      <c r="Y16" t="str">
        <f t="shared" si="0"/>
        <v>−47.62</v>
      </c>
      <c r="Z16" t="str">
        <f t="shared" si="1"/>
        <v>0.16</v>
      </c>
      <c r="AA16" t="str">
        <f t="shared" si="2"/>
        <v>2,3-Dimethylpentane</v>
      </c>
    </row>
    <row r="17" spans="1:27" x14ac:dyDescent="0.3">
      <c r="A17" t="s">
        <v>56</v>
      </c>
      <c r="B17" t="s">
        <v>1</v>
      </c>
      <c r="C17" t="s">
        <v>52</v>
      </c>
      <c r="D17" t="s">
        <v>4</v>
      </c>
      <c r="E17">
        <v>1.6830000000000001</v>
      </c>
      <c r="F17" t="s">
        <v>42</v>
      </c>
      <c r="G17" t="s">
        <v>4</v>
      </c>
      <c r="H17">
        <v>1</v>
      </c>
      <c r="I17" t="s">
        <v>4</v>
      </c>
      <c r="J17" t="s">
        <v>50</v>
      </c>
      <c r="K17" t="s">
        <v>4</v>
      </c>
      <c r="L17">
        <v>5</v>
      </c>
      <c r="M17" t="s">
        <v>51</v>
      </c>
      <c r="N17" t="s">
        <v>4</v>
      </c>
      <c r="O17">
        <v>8</v>
      </c>
      <c r="P17" t="s">
        <v>4</v>
      </c>
      <c r="Q17">
        <v>48.28</v>
      </c>
      <c r="R17">
        <v>0.74</v>
      </c>
      <c r="U17" t="str">
        <f t="shared" si="3"/>
        <v>−1.683</v>
      </c>
      <c r="V17" t="str">
        <f t="shared" si="4"/>
        <v>1.63E−1</v>
      </c>
      <c r="W17" t="str">
        <f t="shared" si="5"/>
        <v>−8.92E−5</v>
      </c>
      <c r="X17" t="str">
        <f t="shared" si="6"/>
        <v>1.87E−8</v>
      </c>
      <c r="Y17" t="str">
        <f t="shared" si="0"/>
        <v>−48.28</v>
      </c>
      <c r="Z17" t="str">
        <f t="shared" si="1"/>
        <v>0.74</v>
      </c>
      <c r="AA17" t="str">
        <f t="shared" si="2"/>
        <v>2,4-Dimethylpentane</v>
      </c>
    </row>
    <row r="18" spans="1:27" x14ac:dyDescent="0.3">
      <c r="A18" t="s">
        <v>57</v>
      </c>
      <c r="B18" t="s">
        <v>1</v>
      </c>
      <c r="C18" t="s">
        <v>52</v>
      </c>
      <c r="D18" t="s">
        <v>4</v>
      </c>
      <c r="E18">
        <v>1.6830000000000001</v>
      </c>
      <c r="F18" t="s">
        <v>42</v>
      </c>
      <c r="G18" t="s">
        <v>4</v>
      </c>
      <c r="H18">
        <v>1</v>
      </c>
      <c r="I18" t="s">
        <v>4</v>
      </c>
      <c r="J18" t="s">
        <v>50</v>
      </c>
      <c r="K18" t="s">
        <v>4</v>
      </c>
      <c r="L18">
        <v>5</v>
      </c>
      <c r="M18" t="s">
        <v>51</v>
      </c>
      <c r="N18" t="s">
        <v>4</v>
      </c>
      <c r="O18">
        <v>8</v>
      </c>
      <c r="P18" t="s">
        <v>4</v>
      </c>
      <c r="Q18">
        <v>48.17</v>
      </c>
      <c r="R18">
        <v>0.63</v>
      </c>
      <c r="U18" t="str">
        <f t="shared" si="3"/>
        <v>−1.683</v>
      </c>
      <c r="V18" t="str">
        <f t="shared" si="4"/>
        <v>1.63E−1</v>
      </c>
      <c r="W18" t="str">
        <f t="shared" si="5"/>
        <v>−8.92E−5</v>
      </c>
      <c r="X18" t="str">
        <f t="shared" si="6"/>
        <v>1.87E−8</v>
      </c>
      <c r="Y18" t="str">
        <f t="shared" si="0"/>
        <v>−48.17</v>
      </c>
      <c r="Z18" t="str">
        <f t="shared" si="1"/>
        <v>0.63</v>
      </c>
      <c r="AA18" t="str">
        <f t="shared" si="2"/>
        <v>3,3-Dimethylpentane</v>
      </c>
    </row>
    <row r="19" spans="1:27" x14ac:dyDescent="0.3">
      <c r="A19">
        <v>3</v>
      </c>
      <c r="B19" t="s">
        <v>1</v>
      </c>
      <c r="C19" t="s">
        <v>58</v>
      </c>
      <c r="D19" t="s">
        <v>4</v>
      </c>
      <c r="E19">
        <v>1.6830000000000001</v>
      </c>
      <c r="F19" t="s">
        <v>42</v>
      </c>
      <c r="G19" t="s">
        <v>4</v>
      </c>
      <c r="H19">
        <v>1</v>
      </c>
      <c r="I19" t="s">
        <v>4</v>
      </c>
      <c r="J19" t="s">
        <v>50</v>
      </c>
      <c r="K19" t="s">
        <v>4</v>
      </c>
      <c r="L19">
        <v>5</v>
      </c>
      <c r="M19" t="s">
        <v>51</v>
      </c>
      <c r="N19" t="s">
        <v>4</v>
      </c>
      <c r="O19">
        <v>8</v>
      </c>
      <c r="P19" t="s">
        <v>4</v>
      </c>
      <c r="Q19">
        <v>45.33</v>
      </c>
      <c r="R19">
        <v>2.63</v>
      </c>
      <c r="U19" t="str">
        <f t="shared" si="3"/>
        <v>−1.683</v>
      </c>
      <c r="V19" t="str">
        <f t="shared" si="4"/>
        <v>1.63E−1</v>
      </c>
      <c r="W19" t="str">
        <f t="shared" si="5"/>
        <v>−8.92E−5</v>
      </c>
      <c r="X19" t="str">
        <f t="shared" si="6"/>
        <v>1.87E−8</v>
      </c>
      <c r="Y19" t="str">
        <f t="shared" si="0"/>
        <v>−45.33</v>
      </c>
      <c r="Z19" t="str">
        <f t="shared" si="1"/>
        <v>2.63</v>
      </c>
      <c r="AA19" t="str">
        <f t="shared" si="2"/>
        <v>3-Ethylpentane</v>
      </c>
    </row>
    <row r="20" spans="1:27" x14ac:dyDescent="0.3">
      <c r="A20" t="s">
        <v>0</v>
      </c>
      <c r="B20" t="s">
        <v>1</v>
      </c>
      <c r="C20" t="s">
        <v>59</v>
      </c>
      <c r="D20" t="s">
        <v>4</v>
      </c>
      <c r="E20">
        <v>1.456</v>
      </c>
      <c r="F20" t="s">
        <v>60</v>
      </c>
      <c r="G20">
        <v>1</v>
      </c>
      <c r="H20" t="s">
        <v>4</v>
      </c>
      <c r="I20" t="s">
        <v>61</v>
      </c>
      <c r="J20">
        <v>4</v>
      </c>
      <c r="K20" t="s">
        <v>62</v>
      </c>
      <c r="L20" t="s">
        <v>4</v>
      </c>
      <c r="M20">
        <v>8</v>
      </c>
      <c r="N20" t="s">
        <v>4</v>
      </c>
      <c r="O20">
        <v>49.82</v>
      </c>
      <c r="P20">
        <v>3.92</v>
      </c>
      <c r="U20" t="str">
        <f t="shared" si="3"/>
        <v>−1.456</v>
      </c>
      <c r="V20" t="str">
        <f>_xlfn.CONCAT(F20:G20)</f>
        <v>1.84E−1</v>
      </c>
      <c r="W20" t="str">
        <f>_xlfn.CONCAT(H20:J20)</f>
        <v>−1.00E−4</v>
      </c>
      <c r="X20" t="str">
        <f>_xlfn.CONCAT(K20:M20)</f>
        <v>2.12E−8</v>
      </c>
      <c r="Y20" t="str">
        <f>_xlfn.CONCAT(N20:O20)</f>
        <v>−49.82</v>
      </c>
      <c r="Z20" t="str">
        <f>_xlfn.CONCAT(P20)</f>
        <v>3.92</v>
      </c>
      <c r="AA20" t="str">
        <f t="shared" si="2"/>
        <v>n-Octane</v>
      </c>
    </row>
    <row r="21" spans="1:27" x14ac:dyDescent="0.3">
      <c r="A21">
        <v>2</v>
      </c>
      <c r="B21" t="s">
        <v>1</v>
      </c>
      <c r="C21" t="s">
        <v>63</v>
      </c>
      <c r="D21" t="s">
        <v>4</v>
      </c>
      <c r="E21">
        <v>21.434999999999999</v>
      </c>
      <c r="F21" t="s">
        <v>64</v>
      </c>
      <c r="G21">
        <v>1</v>
      </c>
      <c r="H21" t="s">
        <v>4</v>
      </c>
      <c r="I21" t="s">
        <v>65</v>
      </c>
      <c r="J21">
        <v>4</v>
      </c>
      <c r="K21" t="s">
        <v>66</v>
      </c>
      <c r="L21" t="s">
        <v>4</v>
      </c>
      <c r="M21">
        <v>7</v>
      </c>
      <c r="N21" t="s">
        <v>4</v>
      </c>
      <c r="O21">
        <v>51.5</v>
      </c>
      <c r="P21">
        <v>3.05</v>
      </c>
      <c r="U21" t="str">
        <f t="shared" si="3"/>
        <v>−21.435</v>
      </c>
      <c r="V21" t="str">
        <f t="shared" ref="V21:V25" si="7">_xlfn.CONCAT(F21:G21)</f>
        <v>2.97E−1</v>
      </c>
      <c r="W21" t="str">
        <f t="shared" ref="W21:W25" si="8">_xlfn.CONCAT(H21:J21)</f>
        <v>−2.81E−4</v>
      </c>
      <c r="X21" t="str">
        <f t="shared" ref="X21:X25" si="9">_xlfn.CONCAT(K21:M21)</f>
        <v>1.10E−7</v>
      </c>
      <c r="Y21" t="str">
        <f t="shared" ref="Y21:Y24" si="10">_xlfn.CONCAT(N21:O21)</f>
        <v>−51.5</v>
      </c>
      <c r="Z21" t="str">
        <f t="shared" ref="Z21:Z24" si="11">_xlfn.CONCAT(P21)</f>
        <v>3.05</v>
      </c>
      <c r="AA21" t="str">
        <f t="shared" si="2"/>
        <v>2-Methylheptane</v>
      </c>
    </row>
    <row r="22" spans="1:27" x14ac:dyDescent="0.3">
      <c r="A22">
        <v>3</v>
      </c>
      <c r="B22" t="s">
        <v>1</v>
      </c>
      <c r="C22" t="s">
        <v>63</v>
      </c>
      <c r="D22" t="s">
        <v>4</v>
      </c>
      <c r="E22">
        <v>2.2010000000000001</v>
      </c>
      <c r="F22" t="s">
        <v>67</v>
      </c>
      <c r="G22">
        <v>1</v>
      </c>
      <c r="H22" t="s">
        <v>4</v>
      </c>
      <c r="I22" t="s">
        <v>68</v>
      </c>
      <c r="J22">
        <v>4</v>
      </c>
      <c r="K22" t="s">
        <v>69</v>
      </c>
      <c r="L22" t="s">
        <v>4</v>
      </c>
      <c r="M22">
        <v>8</v>
      </c>
      <c r="N22" t="s">
        <v>4</v>
      </c>
      <c r="O22">
        <v>50.82</v>
      </c>
      <c r="P22">
        <v>3.28</v>
      </c>
      <c r="U22" t="str">
        <f t="shared" si="3"/>
        <v>−2.201</v>
      </c>
      <c r="V22" t="str">
        <f t="shared" si="7"/>
        <v>1.88E−1</v>
      </c>
      <c r="W22" t="str">
        <f t="shared" si="8"/>
        <v>−1.05E−4</v>
      </c>
      <c r="X22" t="str">
        <f t="shared" si="9"/>
        <v>2.32E−8</v>
      </c>
      <c r="Y22" t="str">
        <f t="shared" si="10"/>
        <v>−50.82</v>
      </c>
      <c r="Z22" t="str">
        <f t="shared" si="11"/>
        <v>3.28</v>
      </c>
      <c r="AA22" t="str">
        <f t="shared" si="2"/>
        <v>3-Methylheptane</v>
      </c>
    </row>
    <row r="23" spans="1:27" x14ac:dyDescent="0.3">
      <c r="A23">
        <v>4</v>
      </c>
      <c r="B23" t="s">
        <v>1</v>
      </c>
      <c r="C23" t="s">
        <v>63</v>
      </c>
      <c r="D23" t="s">
        <v>4</v>
      </c>
      <c r="E23">
        <v>2.2010000000000001</v>
      </c>
      <c r="F23" t="s">
        <v>67</v>
      </c>
      <c r="G23">
        <v>1</v>
      </c>
      <c r="H23" t="s">
        <v>4</v>
      </c>
      <c r="I23" t="s">
        <v>68</v>
      </c>
      <c r="J23">
        <v>4</v>
      </c>
      <c r="K23" t="s">
        <v>69</v>
      </c>
      <c r="L23" t="s">
        <v>4</v>
      </c>
      <c r="M23">
        <v>8</v>
      </c>
      <c r="N23" t="s">
        <v>4</v>
      </c>
      <c r="O23">
        <v>50.69</v>
      </c>
      <c r="P23">
        <v>4</v>
      </c>
      <c r="U23" t="str">
        <f t="shared" si="3"/>
        <v>−2.201</v>
      </c>
      <c r="V23" t="str">
        <f t="shared" si="7"/>
        <v>1.88E−1</v>
      </c>
      <c r="W23" t="str">
        <f t="shared" si="8"/>
        <v>−1.05E−4</v>
      </c>
      <c r="X23" t="str">
        <f t="shared" si="9"/>
        <v>2.32E−8</v>
      </c>
      <c r="Y23" t="str">
        <f t="shared" si="10"/>
        <v>−50.69</v>
      </c>
      <c r="Z23" t="str">
        <f t="shared" si="11"/>
        <v>4</v>
      </c>
      <c r="AA23" t="str">
        <f t="shared" si="2"/>
        <v>4-Methylheptane</v>
      </c>
    </row>
    <row r="24" spans="1:27" x14ac:dyDescent="0.3">
      <c r="A24" t="s">
        <v>19</v>
      </c>
      <c r="B24" t="s">
        <v>1</v>
      </c>
      <c r="C24" t="s">
        <v>70</v>
      </c>
      <c r="D24" t="s">
        <v>4</v>
      </c>
      <c r="E24">
        <v>2.2010000000000001</v>
      </c>
      <c r="F24" t="s">
        <v>67</v>
      </c>
      <c r="G24">
        <v>1</v>
      </c>
      <c r="H24" t="s">
        <v>4</v>
      </c>
      <c r="I24" t="s">
        <v>68</v>
      </c>
      <c r="J24">
        <v>4</v>
      </c>
      <c r="K24" t="s">
        <v>69</v>
      </c>
      <c r="L24" t="s">
        <v>4</v>
      </c>
      <c r="M24">
        <v>8</v>
      </c>
      <c r="N24" t="s">
        <v>4</v>
      </c>
      <c r="O24">
        <v>53.71</v>
      </c>
      <c r="P24">
        <v>2.56</v>
      </c>
      <c r="U24" t="str">
        <f t="shared" si="3"/>
        <v>−2.201</v>
      </c>
      <c r="V24" t="str">
        <f t="shared" si="7"/>
        <v>1.88E−1</v>
      </c>
      <c r="W24" t="str">
        <f t="shared" si="8"/>
        <v>−1.05E−4</v>
      </c>
      <c r="X24" t="str">
        <f t="shared" si="9"/>
        <v>2.32E−8</v>
      </c>
      <c r="Y24" t="str">
        <f t="shared" si="10"/>
        <v>−53.71</v>
      </c>
      <c r="Z24" t="str">
        <f t="shared" si="11"/>
        <v>2.56</v>
      </c>
      <c r="AA24" t="str">
        <f t="shared" si="2"/>
        <v>2,2-Dimethylhexane</v>
      </c>
    </row>
    <row r="28" spans="1:27" x14ac:dyDescent="0.3">
      <c r="B28" t="s">
        <v>71</v>
      </c>
      <c r="C28" t="s">
        <v>72</v>
      </c>
      <c r="D28" t="s">
        <v>73</v>
      </c>
      <c r="E28" t="s">
        <v>74</v>
      </c>
      <c r="F28" t="s">
        <v>75</v>
      </c>
      <c r="G28" t="s">
        <v>76</v>
      </c>
      <c r="H28" t="s">
        <v>78</v>
      </c>
      <c r="I28" t="s">
        <v>77</v>
      </c>
      <c r="J28" t="s">
        <v>79</v>
      </c>
      <c r="L28" t="s">
        <v>103</v>
      </c>
      <c r="M28">
        <v>3.32</v>
      </c>
      <c r="N28">
        <f>M28/(1+$M$28+$M$29+$M$30+$M$31)</f>
        <v>0.23936553713049749</v>
      </c>
    </row>
    <row r="29" spans="1:27" x14ac:dyDescent="0.3">
      <c r="A29" t="s">
        <v>80</v>
      </c>
      <c r="B29" s="1">
        <v>2.266</v>
      </c>
      <c r="C29" s="2">
        <v>7.9100000000000004E-2</v>
      </c>
      <c r="D29" s="2">
        <v>-2.65E-5</v>
      </c>
      <c r="E29" s="2">
        <v>-6.7400000000000005E-10</v>
      </c>
      <c r="F29" s="1">
        <v>-30.15</v>
      </c>
      <c r="G29" s="1">
        <v>-4.0999999999999996</v>
      </c>
      <c r="H29" s="1">
        <v>273.14999999999998</v>
      </c>
      <c r="I29" s="3">
        <f>EXP(-G29/(8.314*H29))</f>
        <v>1.0018070273573643</v>
      </c>
      <c r="M29">
        <v>1.35</v>
      </c>
      <c r="N29">
        <f t="shared" ref="N29:N31" si="12">M29/(1+$M$28+$M$29+$M$30+$M$31)</f>
        <v>9.7332372025955308E-2</v>
      </c>
    </row>
    <row r="30" spans="1:27" x14ac:dyDescent="0.3">
      <c r="A30" t="s">
        <v>81</v>
      </c>
      <c r="B30" s="1">
        <v>-0.33200000000000002</v>
      </c>
      <c r="C30" s="2">
        <v>9.1899999999999996E-2</v>
      </c>
      <c r="D30" s="2">
        <v>-4.4100000000000001E-5</v>
      </c>
      <c r="E30" s="2">
        <v>6.9200000000000001E-9</v>
      </c>
      <c r="F30" s="1">
        <v>-32.15</v>
      </c>
      <c r="G30" s="1">
        <v>-4.99</v>
      </c>
      <c r="H30" s="1">
        <v>273.14999999999998</v>
      </c>
      <c r="I30" s="3">
        <f t="shared" ref="I30:I51" si="13">EXP(-G30/(8.314*H30))</f>
        <v>1.00219971565472</v>
      </c>
      <c r="J30">
        <f>I30/(1+I30)</f>
        <v>0.50054932473457092</v>
      </c>
      <c r="M30">
        <v>6.62</v>
      </c>
      <c r="N30">
        <f t="shared" si="12"/>
        <v>0.47728911319394379</v>
      </c>
    </row>
    <row r="31" spans="1:27" x14ac:dyDescent="0.3">
      <c r="A31" t="s">
        <v>82</v>
      </c>
      <c r="B31" s="1">
        <v>-0.86599999999999999</v>
      </c>
      <c r="C31" s="2">
        <v>0.11600000000000001</v>
      </c>
      <c r="D31" s="2">
        <v>-6.1600000000000007E-5</v>
      </c>
      <c r="E31" s="2">
        <v>1.27E-8</v>
      </c>
      <c r="F31" s="1">
        <v>-35</v>
      </c>
      <c r="G31" s="1">
        <v>-2</v>
      </c>
      <c r="H31" s="1">
        <v>273.14999999999998</v>
      </c>
      <c r="I31" s="3">
        <f t="shared" si="13"/>
        <v>1.0008810692051608</v>
      </c>
      <c r="M31">
        <v>1.58</v>
      </c>
      <c r="N31">
        <f t="shared" si="12"/>
        <v>0.11391492429704399</v>
      </c>
    </row>
    <row r="32" spans="1:27" x14ac:dyDescent="0.3">
      <c r="A32" t="s">
        <v>83</v>
      </c>
      <c r="B32" s="1">
        <v>-2.2749999999999999</v>
      </c>
      <c r="C32" s="2">
        <v>0.121</v>
      </c>
      <c r="D32" s="2">
        <v>-6.5199999999999999E-5</v>
      </c>
      <c r="E32" s="2">
        <v>1.37E-8</v>
      </c>
      <c r="F32" s="1">
        <v>-36.92</v>
      </c>
      <c r="G32" s="1">
        <v>-3.54</v>
      </c>
      <c r="H32" s="1">
        <v>273.14999999999998</v>
      </c>
      <c r="I32" s="3">
        <f t="shared" si="13"/>
        <v>1.0015600214554234</v>
      </c>
      <c r="J32">
        <f>I32/(1+I32+I33)</f>
        <v>0.33350159117203443</v>
      </c>
      <c r="N32">
        <f>1-N31-N30-N29-N28</f>
        <v>7.2098053352559449E-2</v>
      </c>
    </row>
    <row r="33" spans="1:23" x14ac:dyDescent="0.3">
      <c r="A33" t="s">
        <v>84</v>
      </c>
      <c r="B33" s="1">
        <v>-3.9630000000000001</v>
      </c>
      <c r="C33" s="2">
        <v>0.13300000000000001</v>
      </c>
      <c r="D33" s="2">
        <v>-7.8999999999999996E-5</v>
      </c>
      <c r="E33" s="2">
        <v>1.8200000000000001E-8</v>
      </c>
      <c r="F33" s="1">
        <v>-39.67</v>
      </c>
      <c r="G33" s="1">
        <v>-3.64</v>
      </c>
      <c r="H33" s="1">
        <v>273.14999999999998</v>
      </c>
      <c r="I33" s="3">
        <f t="shared" si="13"/>
        <v>1.0016041251851113</v>
      </c>
      <c r="J33">
        <f>I33/(1+I33+I32)</f>
        <v>0.33351627692597074</v>
      </c>
      <c r="L33" t="s">
        <v>71</v>
      </c>
      <c r="M33" t="s">
        <v>72</v>
      </c>
      <c r="N33" t="s">
        <v>73</v>
      </c>
      <c r="O33" t="s">
        <v>74</v>
      </c>
      <c r="P33" t="s">
        <v>75</v>
      </c>
      <c r="Q33" t="s">
        <v>76</v>
      </c>
      <c r="R33" t="s">
        <v>105</v>
      </c>
      <c r="S33" t="s">
        <v>106</v>
      </c>
      <c r="T33" t="s">
        <v>107</v>
      </c>
      <c r="U33" t="s">
        <v>108</v>
      </c>
      <c r="V33" t="s">
        <v>109</v>
      </c>
      <c r="W33" t="s">
        <v>104</v>
      </c>
    </row>
    <row r="34" spans="1:23" x14ac:dyDescent="0.3">
      <c r="A34" s="4" t="s">
        <v>85</v>
      </c>
      <c r="B34" s="5">
        <v>-1.054</v>
      </c>
      <c r="C34" s="6">
        <v>0.13900000000000001</v>
      </c>
      <c r="D34" s="6">
        <v>-7.4499999999999995E-5</v>
      </c>
      <c r="E34" s="6">
        <v>1.55E-8</v>
      </c>
      <c r="F34" s="5">
        <v>-39.96</v>
      </c>
      <c r="G34" s="5">
        <v>-0.06</v>
      </c>
      <c r="H34" s="5">
        <v>273.14999999999998</v>
      </c>
      <c r="I34" s="7">
        <f t="shared" si="13"/>
        <v>1.0000264207877685</v>
      </c>
      <c r="L34" s="1">
        <f>B35-B34</f>
        <v>-1.47</v>
      </c>
      <c r="M34" s="8">
        <v>8.6999999999999994E-3</v>
      </c>
      <c r="N34" s="8">
        <v>-1.1E-5</v>
      </c>
      <c r="O34" s="8">
        <v>3.8000000000000001E-9</v>
      </c>
      <c r="P34" s="1">
        <f t="shared" ref="M34:Q34" si="14">F35-F34</f>
        <v>-1.6999999999999957</v>
      </c>
      <c r="Q34" s="1">
        <f t="shared" si="14"/>
        <v>-1.1399999999999999</v>
      </c>
      <c r="R34" s="8">
        <v>273.14999999999998</v>
      </c>
      <c r="S34">
        <v>400</v>
      </c>
      <c r="T34">
        <f>S34/R34</f>
        <v>1.4643968515467694</v>
      </c>
      <c r="U34">
        <f>L34*(T34-1)*R34+M34/2*(T34^2-1)*R34^2+N34/3*(T34^3-1)*R34^3+O34/4*(T34^4-1)*R34^4</f>
        <v>44.06443961972235</v>
      </c>
      <c r="V34">
        <f>L34*LN(T34)+M34*(T34-1)*R34+N34/2*(T34^2-1)*R34^2+O34/3*(T34^3-1)*R34^3</f>
        <v>0.12848523250949614</v>
      </c>
      <c r="W34">
        <f>(Q34-P34)/(8.314*R34)+P34/(8.314*S34)-U34/S34-V34</f>
        <v>-0.23891092674858244</v>
      </c>
    </row>
    <row r="35" spans="1:23" x14ac:dyDescent="0.3">
      <c r="A35" s="4" t="s">
        <v>86</v>
      </c>
      <c r="B35" s="5">
        <v>-2.524</v>
      </c>
      <c r="C35" s="6">
        <v>0.14799999999999999</v>
      </c>
      <c r="D35" s="6">
        <v>-8.53E-5</v>
      </c>
      <c r="E35" s="6">
        <v>1.9300000000000001E-8</v>
      </c>
      <c r="F35" s="5">
        <v>-41.66</v>
      </c>
      <c r="G35" s="5">
        <v>-1.2</v>
      </c>
      <c r="H35" s="5">
        <v>273.14999999999998</v>
      </c>
      <c r="I35" s="7">
        <f t="shared" si="13"/>
        <v>1.0005285484074247</v>
      </c>
      <c r="L35" s="1">
        <f>B36-B34</f>
        <v>0.4840000000000001</v>
      </c>
      <c r="M35" s="8">
        <f t="shared" ref="M35:S35" si="15">C36-C34</f>
        <v>-3.0000000000000027E-3</v>
      </c>
      <c r="N35" s="8">
        <f t="shared" si="15"/>
        <v>5.9999999999999968E-6</v>
      </c>
      <c r="O35" s="8">
        <f t="shared" si="15"/>
        <v>-3.4999999999999999E-9</v>
      </c>
      <c r="P35" s="1">
        <f t="shared" si="15"/>
        <v>-1.0600000000000023</v>
      </c>
      <c r="Q35" s="1">
        <f t="shared" si="15"/>
        <v>-0.45</v>
      </c>
      <c r="R35" s="8">
        <v>273.14999999999998</v>
      </c>
      <c r="S35">
        <v>400</v>
      </c>
      <c r="T35">
        <f>S35/R35</f>
        <v>1.4643968515467694</v>
      </c>
      <c r="U35">
        <f>L35*(T35-1)*R35+M35/2*(T35^2-1)*R35^2+N35/3*(T35^3-1)*R35^3+O35/4*(T35^4-1)*R35^4</f>
        <v>3.022777825013236</v>
      </c>
      <c r="V35">
        <f>L35*LN(T35)+M35*(T35-1)*R35+N35/2*(T35^2-1)*R35^2+O35/3*(T35^3-1)*R35^3</f>
        <v>9.3458324578879828E-3</v>
      </c>
      <c r="W35">
        <f>(Q35-P35)/(8.314*R35)+P35/(8.314*S35)+U35/(S35*8.314)-V35/8.314</f>
        <v>-2.6529741360910102E-4</v>
      </c>
    </row>
    <row r="36" spans="1:23" x14ac:dyDescent="0.3">
      <c r="A36" t="s">
        <v>87</v>
      </c>
      <c r="B36" s="1">
        <v>-0.56999999999999995</v>
      </c>
      <c r="C36" s="2">
        <v>0.13600000000000001</v>
      </c>
      <c r="D36" s="2">
        <v>-6.8499999999999998E-5</v>
      </c>
      <c r="E36" s="2">
        <v>1.2E-8</v>
      </c>
      <c r="F36" s="1">
        <v>-41.02</v>
      </c>
      <c r="G36" s="1">
        <v>-0.51</v>
      </c>
      <c r="H36" s="1">
        <v>273.14999999999998</v>
      </c>
      <c r="I36" s="3">
        <f t="shared" si="13"/>
        <v>1.0002245989479064</v>
      </c>
    </row>
    <row r="37" spans="1:23" x14ac:dyDescent="0.3">
      <c r="A37" t="s">
        <v>88</v>
      </c>
      <c r="B37" s="1">
        <v>-3.9729999999999999</v>
      </c>
      <c r="C37" s="2">
        <v>0.15</v>
      </c>
      <c r="D37" s="2">
        <v>-8.3100000000000001E-5</v>
      </c>
      <c r="E37" s="2">
        <v>1.6400000000000001E-8</v>
      </c>
      <c r="F37" s="1">
        <v>-44.35</v>
      </c>
      <c r="G37" s="1">
        <v>-2.2999999999999998</v>
      </c>
      <c r="H37" s="1">
        <v>273.14999999999998</v>
      </c>
      <c r="I37" s="3">
        <f t="shared" si="13"/>
        <v>1.0010132965236314</v>
      </c>
    </row>
    <row r="38" spans="1:23" x14ac:dyDescent="0.3">
      <c r="A38" t="s">
        <v>89</v>
      </c>
      <c r="B38" s="1">
        <v>-3.4889999999999999</v>
      </c>
      <c r="C38" s="2">
        <v>0.14699999999999999</v>
      </c>
      <c r="D38" s="2">
        <v>-8.0599999999999994E-5</v>
      </c>
      <c r="E38" s="2">
        <v>1.63E-8</v>
      </c>
      <c r="F38" s="1">
        <v>-42.49</v>
      </c>
      <c r="G38" s="1">
        <v>-0.98</v>
      </c>
      <c r="H38" s="1">
        <v>273.14999999999998</v>
      </c>
      <c r="I38" s="3">
        <f t="shared" si="13"/>
        <v>1.0004316269569664</v>
      </c>
    </row>
    <row r="39" spans="1:23" x14ac:dyDescent="0.3">
      <c r="A39" t="s">
        <v>90</v>
      </c>
      <c r="B39" s="1">
        <v>-1.2290000000000001</v>
      </c>
      <c r="C39" s="2">
        <v>0.16200000000000001</v>
      </c>
      <c r="D39" s="2">
        <v>-8.7200000000000005E-5</v>
      </c>
      <c r="E39" s="2">
        <v>1.8299999999999998E-8</v>
      </c>
      <c r="F39" s="1">
        <v>-44.88</v>
      </c>
      <c r="G39" s="1">
        <v>1.91</v>
      </c>
      <c r="H39" s="1">
        <v>273.14999999999998</v>
      </c>
      <c r="I39" s="3">
        <f t="shared" si="13"/>
        <v>0.99915930295054389</v>
      </c>
    </row>
    <row r="40" spans="1:23" x14ac:dyDescent="0.3">
      <c r="A40" t="s">
        <v>91</v>
      </c>
      <c r="B40" s="1">
        <v>-9.4079999999999995</v>
      </c>
      <c r="C40" s="2">
        <v>0.20599999999999999</v>
      </c>
      <c r="D40" s="2">
        <v>-1.4999999999999999E-4</v>
      </c>
      <c r="E40" s="2">
        <v>4.3900000000000003E-8</v>
      </c>
      <c r="F40" s="1">
        <v>-46.59</v>
      </c>
      <c r="G40" s="1">
        <v>0.77</v>
      </c>
      <c r="H40" s="1">
        <v>273.14999999999998</v>
      </c>
      <c r="I40" s="3">
        <f t="shared" si="13"/>
        <v>0.99966099517788776</v>
      </c>
    </row>
    <row r="41" spans="1:23" x14ac:dyDescent="0.3">
      <c r="A41" t="s">
        <v>92</v>
      </c>
      <c r="B41" s="1">
        <v>-1.6830000000000001</v>
      </c>
      <c r="C41" s="2">
        <v>0.16300000000000001</v>
      </c>
      <c r="D41" s="2">
        <v>-8.92E-5</v>
      </c>
      <c r="E41" s="2">
        <v>1.8699999999999999E-8</v>
      </c>
      <c r="F41" s="1">
        <v>-45.96</v>
      </c>
      <c r="G41" s="1">
        <v>1.1000000000000001</v>
      </c>
      <c r="H41" s="1">
        <v>273.14999999999998</v>
      </c>
      <c r="I41" s="3">
        <f t="shared" si="13"/>
        <v>0.9995157425801533</v>
      </c>
    </row>
    <row r="42" spans="1:23" x14ac:dyDescent="0.3">
      <c r="A42" t="s">
        <v>93</v>
      </c>
      <c r="B42" s="1">
        <v>-11.965999999999999</v>
      </c>
      <c r="C42" s="2">
        <v>0.214</v>
      </c>
      <c r="D42" s="2">
        <v>-1.5200000000000001E-4</v>
      </c>
      <c r="E42" s="2">
        <v>4.1500000000000001E-8</v>
      </c>
      <c r="F42" s="1">
        <v>-49.27</v>
      </c>
      <c r="G42" s="1">
        <v>0.02</v>
      </c>
      <c r="H42" s="1">
        <v>273.14999999999998</v>
      </c>
      <c r="I42" s="3">
        <f t="shared" si="13"/>
        <v>0.99999119322586461</v>
      </c>
    </row>
    <row r="43" spans="1:23" x14ac:dyDescent="0.3">
      <c r="A43" t="s">
        <v>94</v>
      </c>
      <c r="B43" s="1">
        <v>-1.6830000000000001</v>
      </c>
      <c r="C43" s="2">
        <v>0.16300000000000001</v>
      </c>
      <c r="D43" s="2">
        <v>-8.92E-5</v>
      </c>
      <c r="E43" s="2">
        <v>1.8699999999999999E-8</v>
      </c>
      <c r="F43" s="1">
        <v>-47.62</v>
      </c>
      <c r="G43" s="1">
        <v>0.16</v>
      </c>
      <c r="H43" s="1">
        <v>273.14999999999998</v>
      </c>
      <c r="I43" s="3">
        <f t="shared" si="13"/>
        <v>0.99992954797853828</v>
      </c>
    </row>
    <row r="44" spans="1:23" x14ac:dyDescent="0.3">
      <c r="A44" t="s">
        <v>95</v>
      </c>
      <c r="B44" s="1">
        <v>-1.6830000000000001</v>
      </c>
      <c r="C44" s="2">
        <v>0.16300000000000001</v>
      </c>
      <c r="D44" s="2">
        <v>-8.92E-5</v>
      </c>
      <c r="E44" s="2">
        <v>1.8699999999999999E-8</v>
      </c>
      <c r="F44" s="1">
        <v>-48.28</v>
      </c>
      <c r="G44" s="1">
        <v>0.74</v>
      </c>
      <c r="H44" s="1">
        <v>273.14999999999998</v>
      </c>
      <c r="I44" s="3">
        <f t="shared" si="13"/>
        <v>0.99967420100615834</v>
      </c>
    </row>
    <row r="45" spans="1:23" x14ac:dyDescent="0.3">
      <c r="A45" t="s">
        <v>96</v>
      </c>
      <c r="B45" s="1">
        <v>-1.6830000000000001</v>
      </c>
      <c r="C45" s="2">
        <v>0.16300000000000001</v>
      </c>
      <c r="D45" s="2">
        <v>-8.92E-5</v>
      </c>
      <c r="E45" s="2">
        <v>1.8699999999999999E-8</v>
      </c>
      <c r="F45" s="1">
        <v>-48.17</v>
      </c>
      <c r="G45" s="1">
        <v>0.63</v>
      </c>
      <c r="H45" s="1">
        <v>273.14999999999998</v>
      </c>
      <c r="I45" s="3">
        <f t="shared" si="13"/>
        <v>0.99972262386904387</v>
      </c>
    </row>
    <row r="46" spans="1:23" x14ac:dyDescent="0.3">
      <c r="A46" t="s">
        <v>97</v>
      </c>
      <c r="B46" s="1">
        <v>-1.6830000000000001</v>
      </c>
      <c r="C46" s="2">
        <v>0.16300000000000001</v>
      </c>
      <c r="D46" s="2">
        <v>-8.92E-5</v>
      </c>
      <c r="E46" s="2">
        <v>1.8699999999999999E-8</v>
      </c>
      <c r="F46" s="1">
        <v>-45.33</v>
      </c>
      <c r="G46" s="1">
        <v>2.63</v>
      </c>
      <c r="H46" s="1">
        <v>273.14999999999998</v>
      </c>
      <c r="I46" s="3">
        <f t="shared" si="13"/>
        <v>0.99884257443590485</v>
      </c>
    </row>
    <row r="47" spans="1:23" x14ac:dyDescent="0.3">
      <c r="A47" t="s">
        <v>98</v>
      </c>
      <c r="B47" s="1">
        <v>-1.456</v>
      </c>
      <c r="C47" s="2">
        <v>0.184</v>
      </c>
      <c r="D47" s="2">
        <v>-1E-4</v>
      </c>
      <c r="E47" s="2">
        <v>2.1200000000000001E-8</v>
      </c>
      <c r="F47" s="1">
        <v>-49.82</v>
      </c>
      <c r="G47" s="1">
        <v>3.92</v>
      </c>
      <c r="H47" s="1">
        <v>273.14999999999998</v>
      </c>
      <c r="I47" s="3">
        <f t="shared" si="13"/>
        <v>0.99827535358339059</v>
      </c>
    </row>
    <row r="48" spans="1:23" x14ac:dyDescent="0.3">
      <c r="A48" t="s">
        <v>99</v>
      </c>
      <c r="B48" s="1">
        <v>-21.434999999999999</v>
      </c>
      <c r="C48" s="2">
        <v>0.29699999999999999</v>
      </c>
      <c r="D48" s="2">
        <v>-2.81E-4</v>
      </c>
      <c r="E48" s="2">
        <v>1.1000000000000001E-7</v>
      </c>
      <c r="F48" s="1">
        <v>-51.5</v>
      </c>
      <c r="G48" s="1">
        <v>3.05</v>
      </c>
      <c r="H48" s="1">
        <v>273.14999999999998</v>
      </c>
      <c r="I48" s="3">
        <f t="shared" si="13"/>
        <v>0.99865786250364585</v>
      </c>
    </row>
    <row r="49" spans="1:9" x14ac:dyDescent="0.3">
      <c r="A49" t="s">
        <v>100</v>
      </c>
      <c r="B49" s="1">
        <v>-2.2010000000000001</v>
      </c>
      <c r="C49" s="2">
        <v>0.188</v>
      </c>
      <c r="D49" s="2">
        <v>-1.05E-4</v>
      </c>
      <c r="E49" s="2">
        <v>2.3199999999999999E-8</v>
      </c>
      <c r="F49" s="1">
        <v>-50.82</v>
      </c>
      <c r="G49" s="1">
        <v>3.28</v>
      </c>
      <c r="H49" s="1">
        <v>273.14999999999998</v>
      </c>
      <c r="I49" s="3">
        <f t="shared" si="13"/>
        <v>0.99855672520618532</v>
      </c>
    </row>
    <row r="50" spans="1:9" x14ac:dyDescent="0.3">
      <c r="A50" t="s">
        <v>101</v>
      </c>
      <c r="B50" s="1">
        <v>-2.2010000000000001</v>
      </c>
      <c r="C50" s="2">
        <v>0.188</v>
      </c>
      <c r="D50" s="2">
        <v>-1.05E-4</v>
      </c>
      <c r="E50" s="2">
        <v>2.3199999999999999E-8</v>
      </c>
      <c r="F50" s="1">
        <v>-50.69</v>
      </c>
      <c r="G50" s="1">
        <v>4</v>
      </c>
      <c r="H50" s="1">
        <v>273.14999999999998</v>
      </c>
      <c r="I50" s="3">
        <f t="shared" si="13"/>
        <v>0.99824018770568523</v>
      </c>
    </row>
    <row r="51" spans="1:9" x14ac:dyDescent="0.3">
      <c r="A51" t="s">
        <v>102</v>
      </c>
      <c r="B51" s="1">
        <v>-2.2010000000000001</v>
      </c>
      <c r="C51" s="2">
        <v>0.188</v>
      </c>
      <c r="D51" s="2">
        <v>-1.05E-4</v>
      </c>
      <c r="E51" s="2">
        <v>2.3199999999999999E-8</v>
      </c>
      <c r="F51" s="1">
        <v>-53.71</v>
      </c>
      <c r="G51" s="1">
        <v>2.56</v>
      </c>
      <c r="H51" s="1">
        <v>273.14999999999998</v>
      </c>
      <c r="I51" s="3">
        <f t="shared" si="13"/>
        <v>0.99887336307931152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Чузлов</dc:creator>
  <cp:lastModifiedBy>Вячеслав Чузлов</cp:lastModifiedBy>
  <dcterms:created xsi:type="dcterms:W3CDTF">2021-03-21T05:42:52Z</dcterms:created>
  <dcterms:modified xsi:type="dcterms:W3CDTF">2021-03-21T09:13:02Z</dcterms:modified>
</cp:coreProperties>
</file>