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CFD2ECE-3CC8-4D97-AFDE-4AA410E481D7}" xr6:coauthVersionLast="37" xr6:coauthVersionMax="37" xr10:uidLastSave="{00000000-0000-0000-0000-000000000000}"/>
  <bookViews>
    <workbookView xWindow="0" yWindow="0" windowWidth="22260" windowHeight="12648" activeTab="2" xr2:uid="{00000000-000D-0000-FFFF-FFFF00000000}"/>
  </bookViews>
  <sheets>
    <sheet name="Лист1" sheetId="1" r:id="rId1"/>
    <sheet name="thermodynamics_vs_kinetics" sheetId="2" r:id="rId2"/>
    <sheet name="individual_properties" sheetId="3" r:id="rId3"/>
    <sheet name="Лист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3" i="2" l="1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I133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10" i="2"/>
  <c r="N28" i="4" l="1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27" i="4"/>
  <c r="L50" i="4"/>
  <c r="L49" i="4"/>
  <c r="L48" i="4"/>
  <c r="L47" i="4"/>
  <c r="L46" i="4"/>
  <c r="L45" i="4"/>
  <c r="L44" i="4"/>
  <c r="L43" i="4"/>
  <c r="L42" i="4"/>
  <c r="L41" i="4"/>
  <c r="L40" i="4"/>
  <c r="L39" i="4"/>
  <c r="L33" i="4"/>
  <c r="L32" i="4"/>
  <c r="L31" i="4"/>
  <c r="L30" i="4"/>
  <c r="L29" i="4"/>
  <c r="L28" i="4"/>
  <c r="L27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1" i="4"/>
  <c r="L7" i="4"/>
  <c r="L2" i="4"/>
  <c r="L3" i="4"/>
  <c r="L4" i="4"/>
  <c r="L5" i="4"/>
  <c r="L6" i="4"/>
  <c r="L13" i="4"/>
  <c r="L14" i="4"/>
  <c r="L15" i="4"/>
  <c r="L16" i="4"/>
  <c r="L17" i="4"/>
  <c r="L18" i="4"/>
  <c r="L19" i="4"/>
  <c r="L20" i="4"/>
  <c r="L21" i="4"/>
  <c r="L22" i="4"/>
  <c r="L23" i="4"/>
  <c r="L24" i="4"/>
  <c r="L1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2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P27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2" i="2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1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 l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X3" i="1"/>
  <c r="M23" i="1"/>
  <c r="M21" i="1"/>
  <c r="M13" i="1"/>
  <c r="M7" i="1"/>
  <c r="B2" i="1"/>
  <c r="M12" i="1" s="1"/>
  <c r="B3" i="1"/>
  <c r="M17" i="1" s="1"/>
  <c r="B4" i="1"/>
  <c r="M20" i="1" s="1"/>
  <c r="B5" i="1"/>
  <c r="M26" i="1" s="1"/>
  <c r="B6" i="1"/>
  <c r="M28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M15" i="1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1" i="1"/>
  <c r="L2" i="1"/>
  <c r="L3" i="1"/>
  <c r="L4" i="1"/>
  <c r="X4" i="1" s="1"/>
  <c r="AC4" i="1" s="1"/>
  <c r="L5" i="1"/>
  <c r="L6" i="1"/>
  <c r="L7" i="1"/>
  <c r="L8" i="1"/>
  <c r="L9" i="1"/>
  <c r="L10" i="1"/>
  <c r="L11" i="1"/>
  <c r="X8" i="1" s="1"/>
  <c r="AC8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X18" i="1" s="1"/>
  <c r="AC18" i="1" s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X23" i="1" s="1"/>
  <c r="AC23" i="1" s="1"/>
  <c r="L53" i="1"/>
  <c r="L54" i="1"/>
  <c r="X24" i="1" s="1"/>
  <c r="AC24" i="1" s="1"/>
  <c r="L55" i="1"/>
  <c r="L56" i="1"/>
  <c r="L57" i="1"/>
  <c r="L58" i="1"/>
  <c r="L59" i="1"/>
  <c r="X20" i="1" s="1"/>
  <c r="AC20" i="1" s="1"/>
  <c r="L60" i="1"/>
  <c r="L61" i="1"/>
  <c r="L62" i="1"/>
  <c r="L63" i="1"/>
  <c r="L64" i="1"/>
  <c r="L65" i="1"/>
  <c r="L66" i="1"/>
  <c r="L67" i="1"/>
  <c r="L68" i="1"/>
  <c r="L69" i="1"/>
  <c r="L70" i="1"/>
  <c r="L71" i="1"/>
  <c r="L1" i="1"/>
  <c r="M4" i="1" l="1"/>
  <c r="M5" i="1"/>
  <c r="M14" i="1"/>
  <c r="M22" i="1"/>
  <c r="M8" i="1"/>
  <c r="M16" i="1"/>
  <c r="M24" i="1"/>
  <c r="M9" i="1"/>
  <c r="M25" i="1"/>
  <c r="M10" i="1"/>
  <c r="M18" i="1"/>
  <c r="M11" i="1"/>
  <c r="M19" i="1"/>
  <c r="M27" i="1"/>
  <c r="M6" i="1"/>
  <c r="M2" i="1"/>
  <c r="M3" i="1"/>
  <c r="M1" i="1"/>
  <c r="X7" i="1"/>
  <c r="AC7" i="1" s="1"/>
  <c r="X21" i="1"/>
  <c r="AC21" i="1" s="1"/>
  <c r="X14" i="1"/>
  <c r="AC14" i="1" s="1"/>
  <c r="X5" i="1"/>
  <c r="AC5" i="1" s="1"/>
  <c r="X9" i="1"/>
  <c r="AC9" i="1" s="1"/>
  <c r="X10" i="1"/>
  <c r="AC10" i="1" s="1"/>
  <c r="X26" i="1"/>
  <c r="X15" i="1"/>
  <c r="AC15" i="1" s="1"/>
  <c r="X22" i="1"/>
  <c r="AC22" i="1" s="1"/>
  <c r="X17" i="1"/>
  <c r="AC17" i="1" s="1"/>
  <c r="X1" i="1"/>
  <c r="AC1" i="1" s="1"/>
  <c r="X16" i="1"/>
  <c r="AC16" i="1" s="1"/>
  <c r="X13" i="1"/>
  <c r="AC13" i="1" s="1"/>
  <c r="X19" i="1"/>
  <c r="AC19" i="1" s="1"/>
  <c r="X25" i="1"/>
  <c r="AC25" i="1" s="1"/>
  <c r="AC3" i="1"/>
  <c r="X27" i="1"/>
  <c r="X11" i="1"/>
  <c r="AC11" i="1" s="1"/>
  <c r="X6" i="1"/>
  <c r="AC6" i="1" s="1"/>
  <c r="X2" i="1"/>
  <c r="AC2" i="1" s="1"/>
  <c r="X12" i="1"/>
  <c r="AC12" i="1" s="1"/>
</calcChain>
</file>

<file path=xl/sharedStrings.xml><?xml version="1.0" encoding="utf-8"?>
<sst xmlns="http://schemas.openxmlformats.org/spreadsheetml/2006/main" count="1547" uniqueCount="345">
  <si>
    <t>[</t>
  </si>
  <si>
    <t>]</t>
  </si>
  <si>
    <t xml:space="preserve">] := </t>
  </si>
  <si>
    <t>k</t>
  </si>
  <si>
    <t>*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</si>
  <si>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</si>
  <si>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</si>
  <si>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</si>
  <si>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</si>
  <si>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</si>
  <si>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</si>
  <si>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</si>
  <si>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</si>
  <si>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</si>
  <si>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</si>
  <si>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</si>
  <si>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N11</t>
  </si>
  <si>
    <t>N10</t>
  </si>
  <si>
    <t>N9</t>
  </si>
  <si>
    <t>N8</t>
  </si>
  <si>
    <t>N7</t>
  </si>
  <si>
    <t>N6</t>
  </si>
  <si>
    <t>N5</t>
  </si>
  <si>
    <t>A11</t>
  </si>
  <si>
    <t>A10</t>
  </si>
  <si>
    <t>A9</t>
  </si>
  <si>
    <t>A8</t>
  </si>
  <si>
    <t>A7</t>
  </si>
  <si>
    <t>A6</t>
  </si>
  <si>
    <t>H2</t>
  </si>
  <si>
    <t>+</t>
  </si>
  <si>
    <t>-</t>
  </si>
  <si>
    <t>(</t>
  </si>
  <si>
    <t>)</t>
  </si>
  <si>
    <t>result[</t>
  </si>
  <si>
    <t>;</t>
  </si>
  <si>
    <t>c</t>
  </si>
  <si>
    <t>c[0]</t>
  </si>
  <si>
    <t>c[1]</t>
  </si>
  <si>
    <t>c[2]</t>
  </si>
  <si>
    <t>c[3]</t>
  </si>
  <si>
    <t>c[4]</t>
  </si>
  <si>
    <t>c[5]</t>
  </si>
  <si>
    <t>c[6]</t>
  </si>
  <si>
    <t>c[7]</t>
  </si>
  <si>
    <t>c[8]</t>
  </si>
  <si>
    <t>c[9]</t>
  </si>
  <si>
    <t>c[10]</t>
  </si>
  <si>
    <t>c[11]</t>
  </si>
  <si>
    <t>c[12]</t>
  </si>
  <si>
    <t>c[13]</t>
  </si>
  <si>
    <t>c[14]</t>
  </si>
  <si>
    <t>c[15]</t>
  </si>
  <si>
    <t>c[16]</t>
  </si>
  <si>
    <t>c[17]</t>
  </si>
  <si>
    <t>c[18]</t>
  </si>
  <si>
    <t>c[19]</t>
  </si>
  <si>
    <t>c[20]</t>
  </si>
  <si>
    <t>c[21]</t>
  </si>
  <si>
    <t>c[22]</t>
  </si>
  <si>
    <t>c[23]</t>
  </si>
  <si>
    <t>c[24]</t>
  </si>
  <si>
    <t>Reaction step</t>
  </si>
  <si>
    <t>#</t>
  </si>
  <si>
    <t>Ea, кДж / моль</t>
  </si>
  <si>
    <r>
      <t>k, ч</t>
    </r>
    <r>
      <rPr>
        <b/>
        <vertAlign val="superscript"/>
        <sz val="11"/>
        <color theme="1"/>
        <rFont val="Calibri"/>
        <family val="2"/>
        <charset val="204"/>
        <scheme val="minor"/>
      </rPr>
      <t>-1</t>
    </r>
    <r>
      <rPr>
        <b/>
        <sz val="11"/>
        <color theme="1"/>
        <rFont val="Calibri"/>
        <family val="2"/>
        <charset val="204"/>
        <scheme val="minor"/>
      </rPr>
      <t xml:space="preserve"> (T = 763.15 K)</t>
    </r>
  </si>
  <si>
    <t>k0</t>
  </si>
  <si>
    <t>,</t>
  </si>
  <si>
    <t>188.4059973396,</t>
  </si>
  <si>
    <t>230.2739967484,</t>
  </si>
  <si>
    <t>125.6039982264,</t>
  </si>
  <si>
    <t>167.4719976352,</t>
  </si>
  <si>
    <t>125.6039982264</t>
  </si>
  <si>
    <t>280266498527.927,</t>
  </si>
  <si>
    <t>43349806375705.9,</t>
  </si>
  <si>
    <t>57799741834274.5,</t>
  </si>
  <si>
    <t>191305503208.669,</t>
  </si>
  <si>
    <t>31211860590508.2,</t>
  </si>
  <si>
    <t>92479586934839.2,</t>
  </si>
  <si>
    <t>54909754742560.8,</t>
  </si>
  <si>
    <t>393632722651.583,</t>
  </si>
  <si>
    <t>17339922550282.4,</t>
  </si>
  <si>
    <t>22541899315367.1,</t>
  </si>
  <si>
    <t>39303824447306.7,</t>
  </si>
  <si>
    <t>33523850263879.2,</t>
  </si>
  <si>
    <t>209412608450.642,</t>
  </si>
  <si>
    <t>10981950948512.2,</t>
  </si>
  <si>
    <t>32367855427193.7,</t>
  </si>
  <si>
    <t>19651912223653.3,</t>
  </si>
  <si>
    <t>40459819283992.2,</t>
  </si>
  <si>
    <t>59832173843.0406,</t>
  </si>
  <si>
    <t>15605930295254.1,</t>
  </si>
  <si>
    <t>10403953530169.4,</t>
  </si>
  <si>
    <t>24853888988738,</t>
  </si>
  <si>
    <t>0,</t>
  </si>
  <si>
    <t>33065148702.733,</t>
  </si>
  <si>
    <t>9247958693483.92,</t>
  </si>
  <si>
    <t>14449935458568.6,</t>
  </si>
  <si>
    <t>12715943203540.4,</t>
  </si>
  <si>
    <t>39363272265.1583,</t>
  </si>
  <si>
    <t>266652176.674614,</t>
  </si>
  <si>
    <t>77451654057927.9,</t>
  </si>
  <si>
    <t>46239793467419.6,</t>
  </si>
  <si>
    <t>42512334046.3709,</t>
  </si>
  <si>
    <t>126558869.249839,</t>
  </si>
  <si>
    <t>87261509.2857709,</t>
  </si>
  <si>
    <t>73405672129528.6,</t>
  </si>
  <si>
    <t>19681636132.5791,</t>
  </si>
  <si>
    <t>85084918.3512052,</t>
  </si>
  <si>
    <t>4045981928399.22,</t>
  </si>
  <si>
    <t>14958043460.7601,</t>
  </si>
  <si>
    <t>31184611.9352324,</t>
  </si>
  <si>
    <t>160602150841.846,</t>
  </si>
  <si>
    <t>54137752.6997436,</t>
  </si>
  <si>
    <t>31490617812.1266,</t>
  </si>
  <si>
    <t>6298123562.42533,</t>
  </si>
  <si>
    <t>187369175982.153,</t>
  </si>
  <si>
    <t>12596247124.8507,</t>
  </si>
  <si>
    <t>174329179.355451,</t>
  </si>
  <si>
    <t>145274316.129542,</t>
  </si>
  <si>
    <t>8659919898.33482,</t>
  </si>
  <si>
    <t>29054863.2259084,</t>
  </si>
  <si>
    <t>593615.709427013</t>
  </si>
  <si>
    <t>Component</t>
  </si>
  <si>
    <t>M</t>
  </si>
  <si>
    <t>SG</t>
  </si>
  <si>
    <t>RON</t>
  </si>
  <si>
    <t>A</t>
  </si>
  <si>
    <t>B</t>
  </si>
  <si>
    <t>C</t>
  </si>
  <si>
    <t>P</t>
  </si>
  <si>
    <t>N</t>
  </si>
  <si>
    <t>D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</si>
  <si>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scheme val="minor"/>
      </rPr>
      <t>°, J / mol</t>
    </r>
  </si>
  <si>
    <t>156.313,</t>
  </si>
  <si>
    <t>142.286,</t>
  </si>
  <si>
    <t>128.259,</t>
  </si>
  <si>
    <t>114.232,</t>
  </si>
  <si>
    <t>100.205,</t>
  </si>
  <si>
    <t>86.178,</t>
  </si>
  <si>
    <t>72.151,</t>
  </si>
  <si>
    <t>58.124,</t>
  </si>
  <si>
    <t>44.094,</t>
  </si>
  <si>
    <t>30.07,</t>
  </si>
  <si>
    <t>16.043,</t>
  </si>
  <si>
    <t>154.297,</t>
  </si>
  <si>
    <t>140.26,</t>
  </si>
  <si>
    <t>126.243,</t>
  </si>
  <si>
    <t>112.216,</t>
  </si>
  <si>
    <t>98.189,</t>
  </si>
  <si>
    <t>84.162,</t>
  </si>
  <si>
    <t>148.25,</t>
  </si>
  <si>
    <t>134.222,</t>
  </si>
  <si>
    <t>120.195,</t>
  </si>
  <si>
    <t>106.168,</t>
  </si>
  <si>
    <t>92.141,</t>
  </si>
  <si>
    <t>78.114,</t>
  </si>
  <si>
    <t>2.016</t>
  </si>
  <si>
    <t>0.7439,</t>
  </si>
  <si>
    <t>0.7342,</t>
  </si>
  <si>
    <t>0.7217,</t>
  </si>
  <si>
    <t>0.7068,</t>
  </si>
  <si>
    <t>0.6882,</t>
  </si>
  <si>
    <t>0.664,</t>
  </si>
  <si>
    <t>0.631,</t>
  </si>
  <si>
    <t>0.5844,</t>
  </si>
  <si>
    <t>0.5077,</t>
  </si>
  <si>
    <t>0.3564,</t>
  </si>
  <si>
    <t>0.3,</t>
  </si>
  <si>
    <t>0.8006,</t>
  </si>
  <si>
    <t>0.8031,</t>
  </si>
  <si>
    <t>0.7977,</t>
  </si>
  <si>
    <t>0.7922,</t>
  </si>
  <si>
    <t>0.774,</t>
  </si>
  <si>
    <t>0.7834,</t>
  </si>
  <si>
    <t>0.7536,</t>
  </si>
  <si>
    <t>0.8624,</t>
  </si>
  <si>
    <t>0.8646,</t>
  </si>
  <si>
    <t>0.8665,</t>
  </si>
  <si>
    <t>0.8718,</t>
  </si>
  <si>
    <t>0.8844,</t>
  </si>
  <si>
    <t>0.00009</t>
  </si>
  <si>
    <t>∆H кДж / моль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</si>
  <si>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scheme val="minor"/>
      </rPr>
      <t>°, kJ / mol</t>
    </r>
  </si>
  <si>
    <t>MCP</t>
  </si>
  <si>
    <t>60.9,</t>
  </si>
  <si>
    <t>-54.2,</t>
  </si>
  <si>
    <t>-43.44,</t>
  </si>
  <si>
    <t>-42,</t>
  </si>
  <si>
    <t>-43.6,</t>
  </si>
  <si>
    <t>-43.3,</t>
  </si>
  <si>
    <t>36.5,</t>
  </si>
  <si>
    <t>-54.3,</t>
  </si>
  <si>
    <t>-43.54,</t>
  </si>
  <si>
    <t>-43.7,</t>
  </si>
  <si>
    <t>-43.2,</t>
  </si>
  <si>
    <t>35.8,</t>
  </si>
  <si>
    <t>-42.0000000000001,</t>
  </si>
  <si>
    <t>-43.5,</t>
  </si>
  <si>
    <t>36.7,</t>
  </si>
  <si>
    <t>-41.8,</t>
  </si>
  <si>
    <t>-43.8,</t>
  </si>
  <si>
    <t>33,</t>
  </si>
  <si>
    <t>-43.34,</t>
  </si>
  <si>
    <t>-42.2,</t>
  </si>
  <si>
    <t>44.1,</t>
  </si>
  <si>
    <t>60.5,</t>
  </si>
  <si>
    <t>-54.1,</t>
  </si>
  <si>
    <t>-43.64,</t>
  </si>
  <si>
    <t>-40.5,</t>
  </si>
  <si>
    <t>-54.6,</t>
  </si>
  <si>
    <t>-42.14,</t>
  </si>
  <si>
    <t>-60.9,</t>
  </si>
  <si>
    <t>175.8,</t>
  </si>
  <si>
    <t>-78.6000000000001,</t>
  </si>
  <si>
    <t>-68.54,</t>
  </si>
  <si>
    <t>-66.2,</t>
  </si>
  <si>
    <t>-36.5,</t>
  </si>
  <si>
    <t>199.48,</t>
  </si>
  <si>
    <t>-55,</t>
  </si>
  <si>
    <t>-45.5,</t>
  </si>
  <si>
    <t>-35.8,</t>
  </si>
  <si>
    <t>201.23,</t>
  </si>
  <si>
    <t>-53.4,</t>
  </si>
  <si>
    <t>-46.24,</t>
  </si>
  <si>
    <t>-36.7,</t>
  </si>
  <si>
    <t>201.71,</t>
  </si>
  <si>
    <t>-57.9,</t>
  </si>
  <si>
    <t>-33,</t>
  </si>
  <si>
    <t>204.93,</t>
  </si>
  <si>
    <t>-44.1,</t>
  </si>
  <si>
    <t>206.18,</t>
  </si>
  <si>
    <t>16.4,</t>
  </si>
  <si>
    <t>-60.5,</t>
  </si>
  <si>
    <t>-16.4,</t>
  </si>
  <si>
    <t>-236.7,</t>
  </si>
  <si>
    <t>-54.92,</t>
  </si>
  <si>
    <t>-43.11,</t>
  </si>
  <si>
    <t>-235.98,</t>
  </si>
  <si>
    <t>-53.25,</t>
  </si>
  <si>
    <t>-41.11,</t>
  </si>
  <si>
    <t>-40.05,</t>
  </si>
  <si>
    <t>-237.03,</t>
  </si>
  <si>
    <t>-52.92,</t>
  </si>
  <si>
    <t>-42.54,</t>
  </si>
  <si>
    <t>-238.41,</t>
  </si>
  <si>
    <t>-54.68,</t>
  </si>
  <si>
    <t>-237.93,</t>
  </si>
  <si>
    <t>-206.18</t>
  </si>
  <si>
    <t>n</t>
  </si>
  <si>
    <t>i</t>
  </si>
  <si>
    <t>0.77,</t>
  </si>
  <si>
    <t>6.82,</t>
  </si>
  <si>
    <t>8.57,</t>
  </si>
  <si>
    <t>12.02,</t>
  </si>
  <si>
    <t>12.41,</t>
  </si>
  <si>
    <t>14.41,</t>
  </si>
  <si>
    <t>9.26,</t>
  </si>
  <si>
    <t>0.87,</t>
  </si>
  <si>
    <t>3.56,</t>
  </si>
  <si>
    <t>4.04,</t>
  </si>
  <si>
    <t>5.95,</t>
  </si>
  <si>
    <t>4.23,</t>
  </si>
  <si>
    <t>0.64,</t>
  </si>
  <si>
    <t>0.96,</t>
  </si>
  <si>
    <t>1.34,</t>
  </si>
  <si>
    <t>4.24,</t>
  </si>
  <si>
    <t>5.77,</t>
  </si>
  <si>
    <t>3.02,</t>
  </si>
  <si>
    <t>1.12,</t>
  </si>
  <si>
    <t>0</t>
  </si>
  <si>
    <t>10,</t>
  </si>
  <si>
    <t>90</t>
  </si>
  <si>
    <t>P11→N11+H2</t>
  </si>
  <si>
    <t>P11+H2→P10+P1</t>
  </si>
  <si>
    <t>P11+H2→P9+P2</t>
  </si>
  <si>
    <t>P11+H2→P8+P3</t>
  </si>
  <si>
    <t>P11+H2→P7+P4</t>
  </si>
  <si>
    <t>P11+H2→P6+P5</t>
  </si>
  <si>
    <t>P10→Nl0+H2</t>
  </si>
  <si>
    <t>PL0+H2→P9+P1</t>
  </si>
  <si>
    <t>Pl0+H2→P8+P2</t>
  </si>
  <si>
    <t>Pl0+H2→P7+P3</t>
  </si>
  <si>
    <t>Pl0+H2→P6+P4</t>
  </si>
  <si>
    <t>Pl0+H2→2P5</t>
  </si>
  <si>
    <t>P9→N9+H2</t>
  </si>
  <si>
    <t>P9+H2→P8+P1</t>
  </si>
  <si>
    <t>P9+H2→P7+P2</t>
  </si>
  <si>
    <t>P9+H2→P6+P3</t>
  </si>
  <si>
    <t>P9+H2→P5+P4</t>
  </si>
  <si>
    <t>P8→N8+H2</t>
  </si>
  <si>
    <t>P8+H2→P7+P1</t>
  </si>
  <si>
    <t>P8+H2→P6+P2</t>
  </si>
  <si>
    <t>P8+H2→P5+P3</t>
  </si>
  <si>
    <t>P8+H2→2P4</t>
  </si>
  <si>
    <t>P7→N7+H2</t>
  </si>
  <si>
    <t>P7+H2→P6+P1</t>
  </si>
  <si>
    <t>P7+H2→P5+P2</t>
  </si>
  <si>
    <t>P7+H2→P4+P3</t>
  </si>
  <si>
    <t>P6→N6+H2</t>
  </si>
  <si>
    <t>P6→MCP+H2</t>
  </si>
  <si>
    <t>P6+H2→P5+P1</t>
  </si>
  <si>
    <t>P6+H2→P4+P2</t>
  </si>
  <si>
    <t>P6+H2→2P3</t>
  </si>
  <si>
    <t>P5+H2→P4+P1</t>
  </si>
  <si>
    <t>P5+H2→P3+P2</t>
  </si>
  <si>
    <t>N11+H2→P11</t>
  </si>
  <si>
    <t>N11→A11+3H2</t>
  </si>
  <si>
    <t>N11+H2→N10+P1</t>
  </si>
  <si>
    <t>N11+H2→N9+P2</t>
  </si>
  <si>
    <t>N11+H2→N8+P3</t>
  </si>
  <si>
    <t>N10+H2→P10</t>
  </si>
  <si>
    <t>N10→A10+3H2</t>
  </si>
  <si>
    <t>N10+H2→N9+P1</t>
  </si>
  <si>
    <t>N10+H2→N8+P2</t>
  </si>
  <si>
    <t>N10+H2→N7+P3</t>
  </si>
  <si>
    <t>N9+H2→P9</t>
  </si>
  <si>
    <t>N9→A9+3H2</t>
  </si>
  <si>
    <t>N9+H2→N8+P1</t>
  </si>
  <si>
    <t>N9+H2→N7+P2</t>
  </si>
  <si>
    <t>N8+H2→P8</t>
  </si>
  <si>
    <t>N8→A8+3H2</t>
  </si>
  <si>
    <t>N8+H2→N7+P1</t>
  </si>
  <si>
    <t>N7+H2→P7</t>
  </si>
  <si>
    <t>N7→A7+3H2</t>
  </si>
  <si>
    <t>N6+H2→P6</t>
  </si>
  <si>
    <t>N6→A6+3H2</t>
  </si>
  <si>
    <t>N6→MCP</t>
  </si>
  <si>
    <t>MCP+H2→P6</t>
  </si>
  <si>
    <t>MCP→N6</t>
  </si>
  <si>
    <t>A11+4H2→P11</t>
  </si>
  <si>
    <t>A11+H2→A10+P1</t>
  </si>
  <si>
    <t>A11+H2→A9+P2</t>
  </si>
  <si>
    <t>A10+4H2→P10</t>
  </si>
  <si>
    <t>A10+H2→A9+P1</t>
  </si>
  <si>
    <t>A10+H2→A8+P2</t>
  </si>
  <si>
    <t>A10+H2→A7+P3</t>
  </si>
  <si>
    <t>A9+4H2→P9</t>
  </si>
  <si>
    <t>A9+H2→A8+P1</t>
  </si>
  <si>
    <t>A9+H2→A7+P2</t>
  </si>
  <si>
    <t>A8+4H2→P8</t>
  </si>
  <si>
    <t>A8+H2→A7+P1</t>
  </si>
  <si>
    <t>A7+4H2→P7</t>
  </si>
  <si>
    <t>A6+3H2→N6</t>
  </si>
  <si>
    <t>k, ч-1 (T = 763.15 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</si>
</sst>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1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"/>
  <sheetViews>
    <sheetView workbookViewId="0">
      <selection sqref="A1:A25"/>
    </sheetView>
  </sheetViews>
  <sheetFormatPr defaultRowHeight="14.4" x14ac:dyDescent="0.3"/>
  <cols>
    <col min="2" max="2" width="5.44140625" bestFit="1" customWidth="1"/>
    <col min="3" max="3" width="4.33203125" bestFit="1" customWidth="1"/>
    <col min="4" max="4" width="2.109375" bestFit="1" customWidth="1"/>
    <col min="5" max="5" width="1.6640625" bestFit="1" customWidth="1"/>
    <col min="6" max="6" width="3" bestFit="1" customWidth="1"/>
    <col min="8" max="8" width="1.88671875" bestFit="1" customWidth="1"/>
    <col min="9" max="9" width="1.6640625" bestFit="1" customWidth="1"/>
    <col min="10" max="10" width="3" bestFit="1" customWidth="1"/>
    <col min="11" max="11" width="1.6640625" bestFit="1" customWidth="1"/>
    <col min="13" max="13" width="17.88671875" bestFit="1" customWidth="1"/>
    <col min="15" max="15" width="6.21875" bestFit="1" customWidth="1"/>
    <col min="16" max="16" width="3" bestFit="1" customWidth="1"/>
    <col min="18" max="18" width="29" bestFit="1" customWidth="1"/>
    <col min="19" max="23" width="3.109375" customWidth="1"/>
    <col min="24" max="24" width="211" bestFit="1" customWidth="1"/>
    <col min="25" max="25" width="1.5546875" bestFit="1" customWidth="1"/>
    <col min="26" max="26" width="6.21875" bestFit="1" customWidth="1"/>
    <col min="27" max="27" width="3" bestFit="1" customWidth="1"/>
    <col min="28" max="28" width="4.109375" bestFit="1" customWidth="1"/>
  </cols>
  <sheetData>
    <row r="1" spans="1:29" x14ac:dyDescent="0.3">
      <c r="A1" t="s">
        <v>5</v>
      </c>
      <c r="B1" t="str">
        <f>_xlfn.CONCAT(D1:G1)</f>
        <v>c[0]</v>
      </c>
      <c r="C1" t="s">
        <v>37</v>
      </c>
      <c r="D1" t="s">
        <v>36</v>
      </c>
      <c r="E1" t="s">
        <v>0</v>
      </c>
      <c r="F1">
        <v>0</v>
      </c>
      <c r="G1" t="s">
        <v>1</v>
      </c>
      <c r="H1" t="s">
        <v>3</v>
      </c>
      <c r="I1" t="s">
        <v>0</v>
      </c>
      <c r="J1">
        <v>0</v>
      </c>
      <c r="K1" t="s">
        <v>1</v>
      </c>
      <c r="L1" t="str">
        <f>_xlfn.CONCAT(H1:K1)</f>
        <v>k[0]</v>
      </c>
      <c r="M1" t="str">
        <f>_xlfn.CONCAT(L1,S1,B1)</f>
        <v>k[0]*c[0]</v>
      </c>
      <c r="N1" t="s">
        <v>35</v>
      </c>
      <c r="O1" t="s">
        <v>34</v>
      </c>
      <c r="P1">
        <v>0</v>
      </c>
      <c r="Q1" t="s">
        <v>2</v>
      </c>
      <c r="R1" t="str">
        <f>_xlfn.CONCAT(O1:Q1,M1,N1)</f>
        <v>result[0] := k[0]*c[0];</v>
      </c>
      <c r="S1" t="s">
        <v>4</v>
      </c>
      <c r="T1" t="s">
        <v>30</v>
      </c>
      <c r="U1" t="s">
        <v>31</v>
      </c>
      <c r="V1" t="s">
        <v>32</v>
      </c>
      <c r="W1" t="s">
        <v>33</v>
      </c>
      <c r="X1" t="str">
        <f>_xlfn.CONCAT(L34,S1,C12,T1,L58,S1,C19,U1,V1,L1,T1,L2,T1,L3,T1,L4,T1,L5,T1,L6,W1,S1,C1)</f>
        <v>k[33]*c[11]+k[57]*c[18]-(k[0]+k[1]+k[2]+k[3]+k[4]+k[5])*c[0]</v>
      </c>
      <c r="Y1" t="s">
        <v>35</v>
      </c>
      <c r="Z1" t="s">
        <v>34</v>
      </c>
      <c r="AA1">
        <v>0</v>
      </c>
      <c r="AB1" t="s">
        <v>2</v>
      </c>
      <c r="AC1" t="str">
        <f>_xlfn.CONCAT(Z1:AB1,X1,Y1)</f>
        <v>result[0] := k[33]*c[11]+k[57]*c[18]-(k[0]+k[1]+k[2]+k[3]+k[4]+k[5])*c[0];</v>
      </c>
    </row>
    <row r="2" spans="1:29" x14ac:dyDescent="0.3">
      <c r="A2" t="s">
        <v>6</v>
      </c>
      <c r="B2" t="str">
        <f t="shared" ref="B2:B65" si="0">_xlfn.CONCAT(D2:G2)</f>
        <v>c[1]</v>
      </c>
      <c r="C2" t="s">
        <v>38</v>
      </c>
      <c r="D2" t="s">
        <v>36</v>
      </c>
      <c r="E2" t="s">
        <v>0</v>
      </c>
      <c r="F2">
        <v>1</v>
      </c>
      <c r="G2" t="s">
        <v>1</v>
      </c>
      <c r="H2" t="s">
        <v>3</v>
      </c>
      <c r="I2" t="s">
        <v>0</v>
      </c>
      <c r="J2">
        <v>1</v>
      </c>
      <c r="K2" t="s">
        <v>1</v>
      </c>
      <c r="L2" t="str">
        <f t="shared" ref="L2:L65" si="1">_xlfn.CONCAT(H2:K2)</f>
        <v>k[1]</v>
      </c>
      <c r="M2" t="str">
        <f>_xlfn.CONCAT(L2,S1,B1,S1,B25)</f>
        <v>k[1]*c[0]*c[24]</v>
      </c>
      <c r="N2" t="s">
        <v>35</v>
      </c>
      <c r="O2" t="s">
        <v>34</v>
      </c>
      <c r="P2">
        <v>1</v>
      </c>
      <c r="Q2" t="s">
        <v>2</v>
      </c>
      <c r="R2" t="str">
        <f t="shared" ref="R2:R65" si="2">_xlfn.CONCAT(O2:Q2,M2,N2)</f>
        <v>result[1] := k[1]*c[0]*c[24];</v>
      </c>
      <c r="S2">
        <v>2</v>
      </c>
      <c r="T2">
        <v>3</v>
      </c>
      <c r="U2">
        <v>4</v>
      </c>
      <c r="V2">
        <v>5</v>
      </c>
      <c r="W2">
        <v>6</v>
      </c>
      <c r="X2" t="str">
        <f>_xlfn.CONCAT(L2,S1,C1,T1,L39,S1,C13,T1,L61,S1,C20,U1,V1,L7,T1,L8,T1,L9,T1,L10,T1,L11,T1,L12,W1,S1,C2)</f>
        <v>k[1]*c[0]+k[38]*c[12]+k[60]*c[19]-(k[6]+k[7]+k[8]+k[9]+k[10]+k[11])*c[1]</v>
      </c>
      <c r="Y2" t="s">
        <v>35</v>
      </c>
      <c r="Z2" t="s">
        <v>34</v>
      </c>
      <c r="AA2">
        <v>1</v>
      </c>
      <c r="AB2" t="s">
        <v>2</v>
      </c>
      <c r="AC2" t="str">
        <f t="shared" ref="AC2:AC24" si="3">_xlfn.CONCAT(Z2:AB2,X2,Y2)</f>
        <v>result[1] := k[1]*c[0]+k[38]*c[12]+k[60]*c[19]-(k[6]+k[7]+k[8]+k[9]+k[10]+k[11])*c[1];</v>
      </c>
    </row>
    <row r="3" spans="1:29" x14ac:dyDescent="0.3">
      <c r="A3" t="s">
        <v>7</v>
      </c>
      <c r="B3" t="str">
        <f t="shared" si="0"/>
        <v>c[2]</v>
      </c>
      <c r="C3" t="s">
        <v>39</v>
      </c>
      <c r="D3" t="s">
        <v>36</v>
      </c>
      <c r="E3" t="s">
        <v>0</v>
      </c>
      <c r="F3">
        <v>2</v>
      </c>
      <c r="G3" t="s">
        <v>1</v>
      </c>
      <c r="H3" t="s">
        <v>3</v>
      </c>
      <c r="I3" t="s">
        <v>0</v>
      </c>
      <c r="J3">
        <v>2</v>
      </c>
      <c r="K3" t="s">
        <v>1</v>
      </c>
      <c r="L3" t="str">
        <f t="shared" si="1"/>
        <v>k[2]</v>
      </c>
      <c r="M3" t="str">
        <f>_xlfn.CONCAT(L3,S1,B1,S1,B25)</f>
        <v>k[2]*c[0]*c[24]</v>
      </c>
      <c r="N3" t="s">
        <v>35</v>
      </c>
      <c r="O3" t="s">
        <v>34</v>
      </c>
      <c r="P3">
        <v>2</v>
      </c>
      <c r="Q3" t="s">
        <v>2</v>
      </c>
      <c r="R3" t="str">
        <f t="shared" si="2"/>
        <v>result[2] := k[2]*c[0]*c[24];</v>
      </c>
      <c r="X3" t="str">
        <f>_xlfn.CONCAT(L3,S1,C1,T1,L8,S1,C2,T1,L44,S1,C14,T1,L65,S1,C21,U1,V1,L13,T1,L14,T1,L15,T1,L16,T1,L17,W1,S1,C3)</f>
        <v>k[2]*c[0]+k[7]*c[1]+k[43]*c[13]+k[64]*c[20]-(k[12]+k[13]+k[14]+k[15]+k[16])*c[2]</v>
      </c>
      <c r="Y3" t="s">
        <v>35</v>
      </c>
      <c r="Z3" t="s">
        <v>34</v>
      </c>
      <c r="AA3">
        <v>2</v>
      </c>
      <c r="AB3" t="s">
        <v>2</v>
      </c>
      <c r="AC3" t="str">
        <f t="shared" si="3"/>
        <v>result[2] := k[2]*c[0]+k[7]*c[1]+k[43]*c[13]+k[64]*c[20]-(k[12]+k[13]+k[14]+k[15]+k[16])*c[2];</v>
      </c>
    </row>
    <row r="4" spans="1:29" x14ac:dyDescent="0.3">
      <c r="A4" t="s">
        <v>8</v>
      </c>
      <c r="B4" t="str">
        <f t="shared" si="0"/>
        <v>c[3]</v>
      </c>
      <c r="C4" t="s">
        <v>40</v>
      </c>
      <c r="D4" t="s">
        <v>36</v>
      </c>
      <c r="E4" t="s">
        <v>0</v>
      </c>
      <c r="F4">
        <v>3</v>
      </c>
      <c r="G4" t="s">
        <v>1</v>
      </c>
      <c r="H4" t="s">
        <v>3</v>
      </c>
      <c r="I4" t="s">
        <v>0</v>
      </c>
      <c r="J4">
        <v>3</v>
      </c>
      <c r="K4" t="s">
        <v>1</v>
      </c>
      <c r="L4" t="str">
        <f t="shared" si="1"/>
        <v>k[3]</v>
      </c>
      <c r="M4" t="str">
        <f>_xlfn.CONCAT(L4,S1,B1,S1,B25)</f>
        <v>k[3]*c[0]*c[24]</v>
      </c>
      <c r="N4" t="s">
        <v>35</v>
      </c>
      <c r="O4" t="s">
        <v>34</v>
      </c>
      <c r="P4">
        <v>3</v>
      </c>
      <c r="Q4" t="s">
        <v>2</v>
      </c>
      <c r="R4" t="str">
        <f t="shared" si="2"/>
        <v>result[3] := k[3]*c[0]*c[24];</v>
      </c>
      <c r="X4" t="str">
        <f>_xlfn.CONCAT(L4,S1,C1,T1,L9,S1,C2,T1,L14,S1,C3,T1,L48,S1,C15,T1,L69,S1,C22,U1,V1,L18,T1,L19,T1,L20,T1,L21,T1,L22,W1,S1,C4)</f>
        <v>k[3]*c[0]+k[8]*c[1]+k[13]*c[2]+k[47]*c[14]+k[68]*c[21]-(k[17]+k[18]+k[19]+k[20]+k[21])*c[3]</v>
      </c>
      <c r="Y4" t="s">
        <v>35</v>
      </c>
      <c r="Z4" t="s">
        <v>34</v>
      </c>
      <c r="AA4">
        <v>3</v>
      </c>
      <c r="AB4" t="s">
        <v>2</v>
      </c>
      <c r="AC4" t="str">
        <f t="shared" si="3"/>
        <v>result[3] := k[3]*c[0]+k[8]*c[1]+k[13]*c[2]+k[47]*c[14]+k[68]*c[21]-(k[17]+k[18]+k[19]+k[20]+k[21])*c[3];</v>
      </c>
    </row>
    <row r="5" spans="1:29" x14ac:dyDescent="0.3">
      <c r="A5" t="s">
        <v>9</v>
      </c>
      <c r="B5" t="str">
        <f t="shared" si="0"/>
        <v>c[4]</v>
      </c>
      <c r="C5" t="s">
        <v>41</v>
      </c>
      <c r="D5" t="s">
        <v>36</v>
      </c>
      <c r="E5" t="s">
        <v>0</v>
      </c>
      <c r="F5">
        <v>4</v>
      </c>
      <c r="G5" t="s">
        <v>1</v>
      </c>
      <c r="H5" t="s">
        <v>3</v>
      </c>
      <c r="I5" t="s">
        <v>0</v>
      </c>
      <c r="J5">
        <v>4</v>
      </c>
      <c r="K5" t="s">
        <v>1</v>
      </c>
      <c r="L5" t="str">
        <f t="shared" si="1"/>
        <v>k[4]</v>
      </c>
      <c r="M5" t="str">
        <f>_xlfn.CONCAT(L5,S1,B1,S1,B25)</f>
        <v>k[4]*c[0]*c[24]</v>
      </c>
      <c r="N5" t="s">
        <v>35</v>
      </c>
      <c r="O5" t="s">
        <v>34</v>
      </c>
      <c r="P5">
        <v>4</v>
      </c>
      <c r="Q5" t="s">
        <v>2</v>
      </c>
      <c r="R5" t="str">
        <f t="shared" si="2"/>
        <v>result[4] := k[4]*c[0]*c[24];</v>
      </c>
      <c r="X5" t="str">
        <f>_xlfn.CONCAT(L5,S1,C1,T1,L10,S1,C2,T1,L15,S1,C3,T1,L19,S1,C4,T1,L51,S1,C16,T1,L70,S1,C23,U1,V1,L23,T1,L24,T1,L25,T1,L26,W1,S1,C5)</f>
        <v>k[4]*c[0]+k[9]*c[1]+k[14]*c[2]+k[18]*c[3]+k[50]*c[15]+k[69]*c[22]-(k[22]+k[23]+k[24]+k[25])*c[4]</v>
      </c>
      <c r="Y5" t="s">
        <v>35</v>
      </c>
      <c r="Z5" t="s">
        <v>34</v>
      </c>
      <c r="AA5">
        <v>4</v>
      </c>
      <c r="AB5" t="s">
        <v>2</v>
      </c>
      <c r="AC5" t="str">
        <f t="shared" si="3"/>
        <v>result[4] := k[4]*c[0]+k[9]*c[1]+k[14]*c[2]+k[18]*c[3]+k[50]*c[15]+k[69]*c[22]-(k[22]+k[23]+k[24]+k[25])*c[4];</v>
      </c>
    </row>
    <row r="6" spans="1:29" x14ac:dyDescent="0.3">
      <c r="A6" t="s">
        <v>10</v>
      </c>
      <c r="B6" t="str">
        <f t="shared" si="0"/>
        <v>c[5]</v>
      </c>
      <c r="C6" t="s">
        <v>42</v>
      </c>
      <c r="D6" t="s">
        <v>36</v>
      </c>
      <c r="E6" t="s">
        <v>0</v>
      </c>
      <c r="F6">
        <v>5</v>
      </c>
      <c r="G6" t="s">
        <v>1</v>
      </c>
      <c r="H6" t="s">
        <v>3</v>
      </c>
      <c r="I6" t="s">
        <v>0</v>
      </c>
      <c r="J6">
        <v>5</v>
      </c>
      <c r="K6" t="s">
        <v>1</v>
      </c>
      <c r="L6" t="str">
        <f t="shared" si="1"/>
        <v>k[5]</v>
      </c>
      <c r="M6" t="str">
        <f>_xlfn.CONCAT(L6,S1,B1,S1,B25)</f>
        <v>k[5]*c[0]*c[24]</v>
      </c>
      <c r="N6" t="s">
        <v>35</v>
      </c>
      <c r="O6" t="s">
        <v>34</v>
      </c>
      <c r="P6">
        <v>5</v>
      </c>
      <c r="Q6" t="s">
        <v>2</v>
      </c>
      <c r="R6" t="str">
        <f t="shared" si="2"/>
        <v>result[5] := k[5]*c[0]*c[24];</v>
      </c>
      <c r="X6" t="str">
        <f>_xlfn.CONCAT(L6,S1,C1,T1,L11,S1,C2,T1,L16,S1,C3,T1,L20,S1,C4,T1,L24,S1,C5,T1,L53,S1,C17,T1,L56,S1,C18,U1,V1,L27,T1,L28,T1,L29,T1,L30,T1,L31,W1,S1,C6)</f>
        <v>k[5]*c[0]+k[10]*c[1]+k[15]*c[2]+k[19]*c[3]+k[23]*c[4]+k[52]*c[16]+k[55]*c[17]-(k[26]+k[27]+k[28]+k[29]+k[30])*c[5]</v>
      </c>
      <c r="Y6" t="s">
        <v>35</v>
      </c>
      <c r="Z6" t="s">
        <v>34</v>
      </c>
      <c r="AA6">
        <v>5</v>
      </c>
      <c r="AB6" t="s">
        <v>2</v>
      </c>
      <c r="AC6" t="str">
        <f t="shared" si="3"/>
        <v>result[5] := k[5]*c[0]+k[10]*c[1]+k[15]*c[2]+k[19]*c[3]+k[23]*c[4]+k[52]*c[16]+k[55]*c[17]-(k[26]+k[27]+k[28]+k[29]+k[30])*c[5];</v>
      </c>
    </row>
    <row r="7" spans="1:29" x14ac:dyDescent="0.3">
      <c r="A7" t="s">
        <v>11</v>
      </c>
      <c r="B7" t="str">
        <f t="shared" si="0"/>
        <v>c[6]</v>
      </c>
      <c r="C7" t="s">
        <v>43</v>
      </c>
      <c r="D7" t="s">
        <v>36</v>
      </c>
      <c r="E7" t="s">
        <v>0</v>
      </c>
      <c r="F7">
        <v>6</v>
      </c>
      <c r="G7" t="s">
        <v>1</v>
      </c>
      <c r="H7" t="s">
        <v>3</v>
      </c>
      <c r="I7" t="s">
        <v>0</v>
      </c>
      <c r="J7">
        <v>6</v>
      </c>
      <c r="K7" t="s">
        <v>1</v>
      </c>
      <c r="L7" t="str">
        <f t="shared" si="1"/>
        <v>k[6]</v>
      </c>
      <c r="M7" t="str">
        <f>_xlfn.CONCAT(L7,S1,B2)</f>
        <v>k[6]*c[1]</v>
      </c>
      <c r="N7" t="s">
        <v>35</v>
      </c>
      <c r="O7" t="s">
        <v>34</v>
      </c>
      <c r="P7">
        <v>6</v>
      </c>
      <c r="Q7" t="s">
        <v>2</v>
      </c>
      <c r="R7" t="str">
        <f t="shared" si="2"/>
        <v>result[6] := k[6]*c[1];</v>
      </c>
      <c r="X7" t="str">
        <f>_xlfn.CONCAT(L6,S1,C1,T1,S2,S1,L12,S1,C2,T1,L17,S1,C3,T1,L21,S1,C4,T1,L25,S1,C5,T1,L29,S1,C6,U1,V1,L32,T1,L33,W1,S1,C7)</f>
        <v>k[5]*c[0]+2*k[11]*c[1]+k[16]*c[2]+k[20]*c[3]+k[24]*c[4]+k[28]*c[5]-(k[31]+k[32])*c[6]</v>
      </c>
      <c r="Y7" t="s">
        <v>35</v>
      </c>
      <c r="Z7" t="s">
        <v>34</v>
      </c>
      <c r="AA7">
        <v>6</v>
      </c>
      <c r="AB7" t="s">
        <v>2</v>
      </c>
      <c r="AC7" t="str">
        <f t="shared" si="3"/>
        <v>result[6] := k[5]*c[0]+2*k[11]*c[1]+k[16]*c[2]+k[20]*c[3]+k[24]*c[4]+k[28]*c[5]-(k[31]+k[32])*c[6];</v>
      </c>
    </row>
    <row r="8" spans="1:29" x14ac:dyDescent="0.3">
      <c r="A8" t="s">
        <v>12</v>
      </c>
      <c r="B8" t="str">
        <f t="shared" si="0"/>
        <v>c[7]</v>
      </c>
      <c r="C8" t="s">
        <v>44</v>
      </c>
      <c r="D8" t="s">
        <v>36</v>
      </c>
      <c r="E8" t="s">
        <v>0</v>
      </c>
      <c r="F8">
        <v>7</v>
      </c>
      <c r="G8" t="s">
        <v>1</v>
      </c>
      <c r="H8" t="s">
        <v>3</v>
      </c>
      <c r="I8" t="s">
        <v>0</v>
      </c>
      <c r="J8">
        <v>7</v>
      </c>
      <c r="K8" t="s">
        <v>1</v>
      </c>
      <c r="L8" t="str">
        <f t="shared" si="1"/>
        <v>k[7]</v>
      </c>
      <c r="M8" t="str">
        <f>_xlfn.CONCAT(L8,S1,B2,S1,B25)</f>
        <v>k[7]*c[1]*c[24]</v>
      </c>
      <c r="N8" t="s">
        <v>35</v>
      </c>
      <c r="O8" t="s">
        <v>34</v>
      </c>
      <c r="P8">
        <v>7</v>
      </c>
      <c r="Q8" t="s">
        <v>2</v>
      </c>
      <c r="R8" t="str">
        <f t="shared" si="2"/>
        <v>result[7] := k[7]*c[1]*c[24];</v>
      </c>
      <c r="X8" t="str">
        <f>_xlfn.CONCAT(L5,S1,C1,T1,L11,S1,C2,T1,L17,S1,C3,T1,S2,S1,L22,S1,C4,T1,L26,S1,C5,T1,L30,S1,C6,T1,L32,S1,C7)</f>
        <v>k[4]*c[0]+k[10]*c[1]+k[16]*c[2]+2*k[21]*c[3]+k[25]*c[4]+k[29]*c[5]+k[31]*c[6]</v>
      </c>
      <c r="Y8" t="s">
        <v>35</v>
      </c>
      <c r="Z8" t="s">
        <v>34</v>
      </c>
      <c r="AA8">
        <v>7</v>
      </c>
      <c r="AB8" t="s">
        <v>2</v>
      </c>
      <c r="AC8" t="str">
        <f t="shared" si="3"/>
        <v>result[7] := k[4]*c[0]+k[10]*c[1]+k[16]*c[2]+2*k[21]*c[3]+k[25]*c[4]+k[29]*c[5]+k[31]*c[6];</v>
      </c>
    </row>
    <row r="9" spans="1:29" x14ac:dyDescent="0.3">
      <c r="A9" t="s">
        <v>13</v>
      </c>
      <c r="B9" t="str">
        <f t="shared" si="0"/>
        <v>c[8]</v>
      </c>
      <c r="C9" t="s">
        <v>45</v>
      </c>
      <c r="D9" t="s">
        <v>36</v>
      </c>
      <c r="E9" t="s">
        <v>0</v>
      </c>
      <c r="F9">
        <v>8</v>
      </c>
      <c r="G9" t="s">
        <v>1</v>
      </c>
      <c r="H9" t="s">
        <v>3</v>
      </c>
      <c r="I9" t="s">
        <v>0</v>
      </c>
      <c r="J9">
        <v>8</v>
      </c>
      <c r="K9" t="s">
        <v>1</v>
      </c>
      <c r="L9" t="str">
        <f t="shared" si="1"/>
        <v>k[8]</v>
      </c>
      <c r="M9" t="str">
        <f>_xlfn.CONCAT(L9,S1,B2,S1,B25)</f>
        <v>k[8]*c[1]*c[24]</v>
      </c>
      <c r="N9" t="s">
        <v>35</v>
      </c>
      <c r="O9" t="s">
        <v>34</v>
      </c>
      <c r="P9">
        <v>8</v>
      </c>
      <c r="Q9" t="s">
        <v>2</v>
      </c>
      <c r="R9" t="str">
        <f t="shared" si="2"/>
        <v>result[8] := k[8]*c[1]*c[24];</v>
      </c>
      <c r="X9" t="str">
        <f>_xlfn.CONCAT(L4,S1,C1,T1,L10,S1,C2,T1,L16,S1,C3,T1,L21,S1,C4,T1,L26,S1,C5,T1,S2,S1,L31,S1,C6,T1,L33,S1,C7,T1,L38,S1,C12,T1,L43,S1,C13,T1,L64,S1,C20)</f>
        <v>k[3]*c[0]+k[9]*c[1]+k[15]*c[2]+k[20]*c[3]+k[25]*c[4]+2*k[30]*c[5]+k[32]*c[6]+k[37]*c[11]+k[42]*c[12]+k[63]*c[19]</v>
      </c>
      <c r="Y9" t="s">
        <v>35</v>
      </c>
      <c r="Z9" t="s">
        <v>34</v>
      </c>
      <c r="AA9">
        <v>8</v>
      </c>
      <c r="AB9" t="s">
        <v>2</v>
      </c>
      <c r="AC9" t="str">
        <f t="shared" si="3"/>
        <v>result[8] := k[3]*c[0]+k[9]*c[1]+k[15]*c[2]+k[20]*c[3]+k[25]*c[4]+2*k[30]*c[5]+k[32]*c[6]+k[37]*c[11]+k[42]*c[12]+k[63]*c[19];</v>
      </c>
    </row>
    <row r="10" spans="1:29" x14ac:dyDescent="0.3">
      <c r="A10" t="s">
        <v>14</v>
      </c>
      <c r="B10" t="str">
        <f t="shared" si="0"/>
        <v>c[9]</v>
      </c>
      <c r="C10" t="s">
        <v>46</v>
      </c>
      <c r="D10" t="s">
        <v>36</v>
      </c>
      <c r="E10" t="s">
        <v>0</v>
      </c>
      <c r="F10">
        <v>9</v>
      </c>
      <c r="G10" t="s">
        <v>1</v>
      </c>
      <c r="H10" t="s">
        <v>3</v>
      </c>
      <c r="I10" t="s">
        <v>0</v>
      </c>
      <c r="J10">
        <v>9</v>
      </c>
      <c r="K10" t="s">
        <v>1</v>
      </c>
      <c r="L10" t="str">
        <f t="shared" si="1"/>
        <v>k[9]</v>
      </c>
      <c r="M10" t="str">
        <f>_xlfn.CONCAT(L10,S1,B2,S1,B25)</f>
        <v>k[9]*c[1]*c[24]</v>
      </c>
      <c r="N10" t="s">
        <v>35</v>
      </c>
      <c r="O10" t="s">
        <v>34</v>
      </c>
      <c r="P10">
        <v>9</v>
      </c>
      <c r="Q10" t="s">
        <v>2</v>
      </c>
      <c r="R10" t="str">
        <f t="shared" si="2"/>
        <v>result[9] := k[9]*c[1]*c[24];</v>
      </c>
      <c r="X10" t="str">
        <f>_xlfn.CONCAT(L3,S1,C1,T1,L9,S1,C2,T1,L15,S1,C3,T1,L20,S1,C4,T1,L25,S1,C5,T1,L30,S1,C6,T1,L33,S1,C7,T1,L37,S1,C12,T1,L42,S1,C13,T1,L47,S1,C14,T1,L60,S1,C19,T1,L64,S1,C20,T1,L67,S1,C21)</f>
        <v>k[2]*c[0]+k[8]*c[1]+k[14]*c[2]+k[19]*c[3]+k[24]*c[4]+k[29]*c[5]+k[32]*c[6]+k[36]*c[11]+k[41]*c[12]+k[46]*c[13]+k[59]*c[18]+k[63]*c[19]+k[66]*c[20]</v>
      </c>
      <c r="Y10" t="s">
        <v>35</v>
      </c>
      <c r="Z10" t="s">
        <v>34</v>
      </c>
      <c r="AA10">
        <v>9</v>
      </c>
      <c r="AB10" t="s">
        <v>2</v>
      </c>
      <c r="AC10" t="str">
        <f t="shared" si="3"/>
        <v>result[9] := k[2]*c[0]+k[8]*c[1]+k[14]*c[2]+k[19]*c[3]+k[24]*c[4]+k[29]*c[5]+k[32]*c[6]+k[36]*c[11]+k[41]*c[12]+k[46]*c[13]+k[59]*c[18]+k[63]*c[19]+k[66]*c[20];</v>
      </c>
    </row>
    <row r="11" spans="1:29" x14ac:dyDescent="0.3">
      <c r="A11" t="s">
        <v>15</v>
      </c>
      <c r="B11" t="str">
        <f t="shared" si="0"/>
        <v>c[10]</v>
      </c>
      <c r="C11" t="s">
        <v>47</v>
      </c>
      <c r="D11" t="s">
        <v>36</v>
      </c>
      <c r="E11" t="s">
        <v>0</v>
      </c>
      <c r="F11">
        <v>10</v>
      </c>
      <c r="G11" t="s">
        <v>1</v>
      </c>
      <c r="H11" t="s">
        <v>3</v>
      </c>
      <c r="I11" t="s">
        <v>0</v>
      </c>
      <c r="J11">
        <v>10</v>
      </c>
      <c r="K11" t="s">
        <v>1</v>
      </c>
      <c r="L11" t="str">
        <f t="shared" si="1"/>
        <v>k[10]</v>
      </c>
      <c r="M11" t="str">
        <f>_xlfn.CONCAT(L11,S1,B2,S1,B25)</f>
        <v>k[10]*c[1]*c[24]</v>
      </c>
      <c r="N11" t="s">
        <v>35</v>
      </c>
      <c r="O11" t="s">
        <v>34</v>
      </c>
      <c r="P11">
        <v>10</v>
      </c>
      <c r="Q11" t="s">
        <v>2</v>
      </c>
      <c r="R11" t="str">
        <f t="shared" si="2"/>
        <v>result[10] := k[10]*c[1]*c[24];</v>
      </c>
      <c r="X11" t="str">
        <f>_xlfn.CONCAT(L2,S1,C1,T1,L8,S1,C2,T1,L14,S1,C3,T1,L19,S1,C4,T1,L24,S1,C5,T1,L29,S1,C6,T1,L32,S1,C7,T1,L36,S1,C12,T1,L41,S1,C13,T1,L46,S1,C14,T1,L50,S1,C15,T1,L59,S1,C19,T1,L62,S1,C20,T1,L66,S1,C21,T1,L69,S1,C22)</f>
        <v>k[1]*c[0]+k[7]*c[1]+k[13]*c[2]+k[18]*c[3]+k[23]*c[4]+k[28]*c[5]+k[31]*c[6]+k[35]*c[11]+k[40]*c[12]+k[45]*c[13]+k[49]*c[14]+k[58]*c[18]+k[61]*c[19]+k[65]*c[20]+k[68]*c[21]</v>
      </c>
      <c r="Y11" t="s">
        <v>35</v>
      </c>
      <c r="Z11" t="s">
        <v>34</v>
      </c>
      <c r="AA11">
        <v>10</v>
      </c>
      <c r="AB11" t="s">
        <v>2</v>
      </c>
      <c r="AC11" t="str">
        <f t="shared" si="3"/>
        <v>result[10] := k[1]*c[0]+k[7]*c[1]+k[13]*c[2]+k[18]*c[3]+k[23]*c[4]+k[28]*c[5]+k[31]*c[6]+k[35]*c[11]+k[40]*c[12]+k[45]*c[13]+k[49]*c[14]+k[58]*c[18]+k[61]*c[19]+k[65]*c[20]+k[68]*c[21];</v>
      </c>
    </row>
    <row r="12" spans="1:29" x14ac:dyDescent="0.3">
      <c r="A12" t="s">
        <v>16</v>
      </c>
      <c r="B12" t="str">
        <f t="shared" si="0"/>
        <v>c[11]</v>
      </c>
      <c r="C12" t="s">
        <v>48</v>
      </c>
      <c r="D12" t="s">
        <v>36</v>
      </c>
      <c r="E12" t="s">
        <v>0</v>
      </c>
      <c r="F12">
        <v>11</v>
      </c>
      <c r="G12" t="s">
        <v>1</v>
      </c>
      <c r="H12" t="s">
        <v>3</v>
      </c>
      <c r="I12" t="s">
        <v>0</v>
      </c>
      <c r="J12">
        <v>11</v>
      </c>
      <c r="K12" t="s">
        <v>1</v>
      </c>
      <c r="L12" t="str">
        <f t="shared" si="1"/>
        <v>k[11]</v>
      </c>
      <c r="M12" t="str">
        <f>_xlfn.CONCAT(L12,S1,B2,S1,B25)</f>
        <v>k[11]*c[1]*c[24]</v>
      </c>
      <c r="N12" t="s">
        <v>35</v>
      </c>
      <c r="O12" t="s">
        <v>34</v>
      </c>
      <c r="P12">
        <v>11</v>
      </c>
      <c r="Q12" t="s">
        <v>2</v>
      </c>
      <c r="R12" t="str">
        <f t="shared" si="2"/>
        <v>result[11] := k[11]*c[1]*c[24];</v>
      </c>
      <c r="X12" t="str">
        <f>_xlfn.CONCAT(L1,S1,C1,U1,V1,L34,T1,L35,T1,L36,T1,L37,T1,L38,L38,W1,S1,C12)</f>
        <v>k[0]*c[0]-(k[33]+k[34]+k[35]+k[36]+k[37]k[37])*c[11]</v>
      </c>
      <c r="Y12" t="s">
        <v>35</v>
      </c>
      <c r="Z12" t="s">
        <v>34</v>
      </c>
      <c r="AA12">
        <v>11</v>
      </c>
      <c r="AB12" t="s">
        <v>2</v>
      </c>
      <c r="AC12" t="str">
        <f t="shared" si="3"/>
        <v>result[11] := k[0]*c[0]-(k[33]+k[34]+k[35]+k[36]+k[37]k[37])*c[11];</v>
      </c>
    </row>
    <row r="13" spans="1:29" x14ac:dyDescent="0.3">
      <c r="A13" t="s">
        <v>17</v>
      </c>
      <c r="B13" t="str">
        <f t="shared" si="0"/>
        <v>c[12]</v>
      </c>
      <c r="C13" t="s">
        <v>49</v>
      </c>
      <c r="D13" t="s">
        <v>36</v>
      </c>
      <c r="E13" t="s">
        <v>0</v>
      </c>
      <c r="F13">
        <v>12</v>
      </c>
      <c r="G13" t="s">
        <v>1</v>
      </c>
      <c r="H13" t="s">
        <v>3</v>
      </c>
      <c r="I13" t="s">
        <v>0</v>
      </c>
      <c r="J13">
        <v>12</v>
      </c>
      <c r="K13" t="s">
        <v>1</v>
      </c>
      <c r="L13" t="str">
        <f t="shared" si="1"/>
        <v>k[12]</v>
      </c>
      <c r="M13" t="str">
        <f>_xlfn.CONCAT(L13,S1,B3)</f>
        <v>k[12]*c[2]</v>
      </c>
      <c r="N13" t="s">
        <v>35</v>
      </c>
      <c r="O13" t="s">
        <v>34</v>
      </c>
      <c r="P13">
        <v>12</v>
      </c>
      <c r="Q13" t="s">
        <v>2</v>
      </c>
      <c r="R13" t="str">
        <f t="shared" si="2"/>
        <v>result[12] := k[12]*c[2];</v>
      </c>
      <c r="X13" t="str">
        <f>_xlfn.CONCAT(L7,S1,C2,T1,T1,L36,S1,C12,U1,V1,L39,T1,L40,T1,L41,T1,L42,T1,L43,W1,S1,C13)</f>
        <v>k[6]*c[1]++k[35]*c[11]-(k[38]+k[39]+k[40]+k[41]+k[42])*c[12]</v>
      </c>
      <c r="Y13" t="s">
        <v>35</v>
      </c>
      <c r="Z13" t="s">
        <v>34</v>
      </c>
      <c r="AA13">
        <v>12</v>
      </c>
      <c r="AB13" t="s">
        <v>2</v>
      </c>
      <c r="AC13" t="str">
        <f t="shared" si="3"/>
        <v>result[12] := k[6]*c[1]++k[35]*c[11]-(k[38]+k[39]+k[40]+k[41]+k[42])*c[12];</v>
      </c>
    </row>
    <row r="14" spans="1:29" x14ac:dyDescent="0.3">
      <c r="A14" t="s">
        <v>18</v>
      </c>
      <c r="B14" t="str">
        <f t="shared" si="0"/>
        <v>c[13]</v>
      </c>
      <c r="C14" t="s">
        <v>50</v>
      </c>
      <c r="D14" t="s">
        <v>36</v>
      </c>
      <c r="E14" t="s">
        <v>0</v>
      </c>
      <c r="F14">
        <v>13</v>
      </c>
      <c r="G14" t="s">
        <v>1</v>
      </c>
      <c r="H14" t="s">
        <v>3</v>
      </c>
      <c r="I14" t="s">
        <v>0</v>
      </c>
      <c r="J14">
        <v>13</v>
      </c>
      <c r="K14" t="s">
        <v>1</v>
      </c>
      <c r="L14" t="str">
        <f t="shared" si="1"/>
        <v>k[13]</v>
      </c>
      <c r="M14" t="str">
        <f>_xlfn.CONCAT(L14,S1,B3,S1,B25)</f>
        <v>k[13]*c[2]*c[24]</v>
      </c>
      <c r="N14" t="s">
        <v>35</v>
      </c>
      <c r="O14" t="s">
        <v>34</v>
      </c>
      <c r="P14">
        <v>13</v>
      </c>
      <c r="Q14" t="s">
        <v>2</v>
      </c>
      <c r="R14" t="str">
        <f t="shared" si="2"/>
        <v>result[13] := k[13]*c[2]*c[24];</v>
      </c>
      <c r="X14" t="str">
        <f>_xlfn.CONCAT(L13,S1,C3,T1,L37,S1,C12,T1,L41,S1,C13,U1,V1,L44,T1,L45,T1,L46,T1,L47,W1,S1,C14)</f>
        <v>k[12]*c[2]+k[36]*c[11]+k[40]*c[12]-(k[43]+k[44]+k[45]+k[46])*c[13]</v>
      </c>
      <c r="Y14" t="s">
        <v>35</v>
      </c>
      <c r="Z14" t="s">
        <v>34</v>
      </c>
      <c r="AA14">
        <v>13</v>
      </c>
      <c r="AB14" t="s">
        <v>2</v>
      </c>
      <c r="AC14" t="str">
        <f t="shared" si="3"/>
        <v>result[13] := k[12]*c[2]+k[36]*c[11]+k[40]*c[12]-(k[43]+k[44]+k[45]+k[46])*c[13];</v>
      </c>
    </row>
    <row r="15" spans="1:29" x14ac:dyDescent="0.3">
      <c r="A15" t="s">
        <v>19</v>
      </c>
      <c r="B15" t="str">
        <f t="shared" si="0"/>
        <v>c[14]</v>
      </c>
      <c r="C15" t="s">
        <v>51</v>
      </c>
      <c r="D15" t="s">
        <v>36</v>
      </c>
      <c r="E15" t="s">
        <v>0</v>
      </c>
      <c r="F15">
        <v>14</v>
      </c>
      <c r="G15" t="s">
        <v>1</v>
      </c>
      <c r="H15" t="s">
        <v>3</v>
      </c>
      <c r="I15" t="s">
        <v>0</v>
      </c>
      <c r="J15">
        <v>14</v>
      </c>
      <c r="K15" t="s">
        <v>1</v>
      </c>
      <c r="L15" t="str">
        <f t="shared" si="1"/>
        <v>k[14]</v>
      </c>
      <c r="M15" t="str">
        <f>_xlfn.CONCAT(L15,S1,B3,S1,B25)</f>
        <v>k[14]*c[2]*c[24]</v>
      </c>
      <c r="N15" t="s">
        <v>35</v>
      </c>
      <c r="O15" t="s">
        <v>34</v>
      </c>
      <c r="P15">
        <v>14</v>
      </c>
      <c r="Q15" t="s">
        <v>2</v>
      </c>
      <c r="R15" t="str">
        <f t="shared" si="2"/>
        <v>result[14] := k[14]*c[2]*c[24];</v>
      </c>
      <c r="X15" t="str">
        <f>_xlfn.CONCAT(L18,S1,C4,T1,L38,S1,C12,T1,L42,S1,C13,T1,L46,S1,C14,U1,V1,L48,T1,L49,T1,L50,W1,S1,C15)</f>
        <v>k[17]*c[3]+k[37]*c[11]+k[41]*c[12]+k[45]*c[13]-(k[47]+k[48]+k[49])*c[14]</v>
      </c>
      <c r="Y15" t="s">
        <v>35</v>
      </c>
      <c r="Z15" t="s">
        <v>34</v>
      </c>
      <c r="AA15">
        <v>14</v>
      </c>
      <c r="AB15" t="s">
        <v>2</v>
      </c>
      <c r="AC15" t="str">
        <f t="shared" si="3"/>
        <v>result[14] := k[17]*c[3]+k[37]*c[11]+k[41]*c[12]+k[45]*c[13]-(k[47]+k[48]+k[49])*c[14];</v>
      </c>
    </row>
    <row r="16" spans="1:29" x14ac:dyDescent="0.3">
      <c r="A16" t="s">
        <v>20</v>
      </c>
      <c r="B16" t="str">
        <f t="shared" si="0"/>
        <v>c[15]</v>
      </c>
      <c r="C16" t="s">
        <v>52</v>
      </c>
      <c r="D16" t="s">
        <v>36</v>
      </c>
      <c r="E16" t="s">
        <v>0</v>
      </c>
      <c r="F16">
        <v>15</v>
      </c>
      <c r="G16" t="s">
        <v>1</v>
      </c>
      <c r="H16" t="s">
        <v>3</v>
      </c>
      <c r="I16" t="s">
        <v>0</v>
      </c>
      <c r="J16">
        <v>15</v>
      </c>
      <c r="K16" t="s">
        <v>1</v>
      </c>
      <c r="L16" t="str">
        <f t="shared" si="1"/>
        <v>k[15]</v>
      </c>
      <c r="M16" t="str">
        <f>_xlfn.CONCAT(L16,S1,B3,S1,B25)</f>
        <v>k[15]*c[2]*c[24]</v>
      </c>
      <c r="N16" t="s">
        <v>35</v>
      </c>
      <c r="O16" t="s">
        <v>34</v>
      </c>
      <c r="P16">
        <v>15</v>
      </c>
      <c r="Q16" t="s">
        <v>2</v>
      </c>
      <c r="R16" t="str">
        <f t="shared" si="2"/>
        <v>result[15] := k[15]*c[2]*c[24];</v>
      </c>
      <c r="X16" t="str">
        <f>_xlfn.CONCAT(L23,S1,C5,T1,L43,S1,C13,T1,L47,S1,C14,T1,L50,S1,C15,U1,V1,L53,T1,L54,T1,L55,W1,S1,C16)</f>
        <v>k[22]*c[4]+k[42]*c[12]+k[46]*c[13]+k[49]*c[14]-(k[52]+k[53]+k[54])*c[15]</v>
      </c>
      <c r="Y16" t="s">
        <v>35</v>
      </c>
      <c r="Z16" t="s">
        <v>34</v>
      </c>
      <c r="AA16">
        <v>15</v>
      </c>
      <c r="AB16" t="s">
        <v>2</v>
      </c>
      <c r="AC16" t="str">
        <f t="shared" si="3"/>
        <v>result[15] := k[22]*c[4]+k[42]*c[12]+k[46]*c[13]+k[49]*c[14]-(k[52]+k[53]+k[54])*c[15];</v>
      </c>
    </row>
    <row r="17" spans="1:29" x14ac:dyDescent="0.3">
      <c r="A17" t="s">
        <v>21</v>
      </c>
      <c r="B17" t="str">
        <f t="shared" si="0"/>
        <v>c[16]</v>
      </c>
      <c r="C17" t="s">
        <v>53</v>
      </c>
      <c r="D17" t="s">
        <v>36</v>
      </c>
      <c r="E17" t="s">
        <v>0</v>
      </c>
      <c r="F17">
        <v>16</v>
      </c>
      <c r="G17" t="s">
        <v>1</v>
      </c>
      <c r="H17" t="s">
        <v>3</v>
      </c>
      <c r="I17" t="s">
        <v>0</v>
      </c>
      <c r="J17">
        <v>16</v>
      </c>
      <c r="K17" t="s">
        <v>1</v>
      </c>
      <c r="L17" t="str">
        <f t="shared" si="1"/>
        <v>k[16]</v>
      </c>
      <c r="M17" t="str">
        <f>_xlfn.CONCAT(L17,S1,B3,S1,B25)</f>
        <v>k[16]*c[2]*c[24]</v>
      </c>
      <c r="N17" t="s">
        <v>35</v>
      </c>
      <c r="O17" t="s">
        <v>34</v>
      </c>
      <c r="P17">
        <v>16</v>
      </c>
      <c r="Q17" t="s">
        <v>2</v>
      </c>
      <c r="R17" t="str">
        <f t="shared" si="2"/>
        <v>result[16] := k[16]*c[2]*c[24];</v>
      </c>
      <c r="X17" t="str">
        <f>_xlfn.CONCAT(L27,S1,C6,T1,L57,S1,C18,T1,L71,S1,C24,U1,V1,L53,T1,L54,T1,L55,W1,S1,C17)</f>
        <v>k[26]*c[5]+k[56]*c[17]+k[70]*c[23]-(k[52]+k[53]+k[54])*c[16]</v>
      </c>
      <c r="Y17" t="s">
        <v>35</v>
      </c>
      <c r="Z17" t="s">
        <v>34</v>
      </c>
      <c r="AA17">
        <v>16</v>
      </c>
      <c r="AB17" t="s">
        <v>2</v>
      </c>
      <c r="AC17" t="str">
        <f t="shared" si="3"/>
        <v>result[16] := k[26]*c[5]+k[56]*c[17]+k[70]*c[23]-(k[52]+k[53]+k[54])*c[16];</v>
      </c>
    </row>
    <row r="18" spans="1:29" x14ac:dyDescent="0.3">
      <c r="A18" t="s">
        <v>22</v>
      </c>
      <c r="B18" t="str">
        <f t="shared" si="0"/>
        <v>c[17]</v>
      </c>
      <c r="C18" t="s">
        <v>54</v>
      </c>
      <c r="D18" t="s">
        <v>36</v>
      </c>
      <c r="E18" t="s">
        <v>0</v>
      </c>
      <c r="F18">
        <v>17</v>
      </c>
      <c r="G18" t="s">
        <v>1</v>
      </c>
      <c r="H18" t="s">
        <v>3</v>
      </c>
      <c r="I18" t="s">
        <v>0</v>
      </c>
      <c r="J18">
        <v>17</v>
      </c>
      <c r="K18" t="s">
        <v>1</v>
      </c>
      <c r="L18" t="str">
        <f t="shared" si="1"/>
        <v>k[17]</v>
      </c>
      <c r="M18" t="str">
        <f>_xlfn.CONCAT(L18,S1,B4)</f>
        <v>k[17]*c[3]</v>
      </c>
      <c r="N18" t="s">
        <v>35</v>
      </c>
      <c r="O18" t="s">
        <v>34</v>
      </c>
      <c r="P18">
        <v>17</v>
      </c>
      <c r="Q18" t="s">
        <v>2</v>
      </c>
      <c r="R18" t="str">
        <f t="shared" si="2"/>
        <v>result[17] := k[17]*c[3];</v>
      </c>
      <c r="X18" t="str">
        <f>_xlfn.CONCAT(L28,S1,C6,T1,L55,S1,C17,U1,V1,L56,T1,L57,W1,S1,C18)</f>
        <v>k[27]*c[5]+k[54]*c[16]-(k[55]+k[56])*c[17]</v>
      </c>
      <c r="Y18" t="s">
        <v>35</v>
      </c>
      <c r="Z18" t="s">
        <v>34</v>
      </c>
      <c r="AA18">
        <v>17</v>
      </c>
      <c r="AB18" t="s">
        <v>2</v>
      </c>
      <c r="AC18" t="str">
        <f t="shared" si="3"/>
        <v>result[17] := k[27]*c[5]+k[54]*c[16]-(k[55]+k[56])*c[17];</v>
      </c>
    </row>
    <row r="19" spans="1:29" x14ac:dyDescent="0.3">
      <c r="A19" t="s">
        <v>23</v>
      </c>
      <c r="B19" t="str">
        <f t="shared" si="0"/>
        <v>c[18]</v>
      </c>
      <c r="C19" t="s">
        <v>55</v>
      </c>
      <c r="D19" t="s">
        <v>36</v>
      </c>
      <c r="E19" t="s">
        <v>0</v>
      </c>
      <c r="F19">
        <v>18</v>
      </c>
      <c r="G19" t="s">
        <v>1</v>
      </c>
      <c r="H19" t="s">
        <v>3</v>
      </c>
      <c r="I19" t="s">
        <v>0</v>
      </c>
      <c r="J19">
        <v>18</v>
      </c>
      <c r="K19" t="s">
        <v>1</v>
      </c>
      <c r="L19" t="str">
        <f t="shared" si="1"/>
        <v>k[18]</v>
      </c>
      <c r="M19" t="str">
        <f>_xlfn.CONCAT(L19,S1,B4,S1,B25)</f>
        <v>k[18]*c[3]*c[24]</v>
      </c>
      <c r="N19" t="s">
        <v>35</v>
      </c>
      <c r="O19" t="s">
        <v>34</v>
      </c>
      <c r="P19">
        <v>18</v>
      </c>
      <c r="Q19" t="s">
        <v>2</v>
      </c>
      <c r="R19" t="str">
        <f t="shared" si="2"/>
        <v>result[18] := k[18]*c[3]*c[24];</v>
      </c>
      <c r="X19" t="str">
        <f>_xlfn.CONCAT(L35,S1,C12,U1,V1,L58,T1,L59,T1,L60,W1,S1,C19)</f>
        <v>k[34]*c[11]-(k[57]+k[58]+k[59])*c[18]</v>
      </c>
      <c r="Y19" t="s">
        <v>35</v>
      </c>
      <c r="Z19" t="s">
        <v>34</v>
      </c>
      <c r="AA19">
        <v>18</v>
      </c>
      <c r="AB19" t="s">
        <v>2</v>
      </c>
      <c r="AC19" t="str">
        <f t="shared" si="3"/>
        <v>result[18] := k[34]*c[11]-(k[57]+k[58]+k[59])*c[18];</v>
      </c>
    </row>
    <row r="20" spans="1:29" x14ac:dyDescent="0.3">
      <c r="A20" t="s">
        <v>24</v>
      </c>
      <c r="B20" t="str">
        <f t="shared" si="0"/>
        <v>c[19]</v>
      </c>
      <c r="C20" t="s">
        <v>56</v>
      </c>
      <c r="D20" t="s">
        <v>36</v>
      </c>
      <c r="E20" t="s">
        <v>0</v>
      </c>
      <c r="F20">
        <v>19</v>
      </c>
      <c r="G20" t="s">
        <v>1</v>
      </c>
      <c r="H20" t="s">
        <v>3</v>
      </c>
      <c r="I20" t="s">
        <v>0</v>
      </c>
      <c r="J20">
        <v>19</v>
      </c>
      <c r="K20" t="s">
        <v>1</v>
      </c>
      <c r="L20" t="str">
        <f t="shared" si="1"/>
        <v>k[19]</v>
      </c>
      <c r="M20" t="str">
        <f>_xlfn.CONCAT(L20,S1,B4,S1,B25)</f>
        <v>k[19]*c[3]*c[24]</v>
      </c>
      <c r="N20" t="s">
        <v>35</v>
      </c>
      <c r="O20" t="s">
        <v>34</v>
      </c>
      <c r="P20">
        <v>19</v>
      </c>
      <c r="Q20" t="s">
        <v>2</v>
      </c>
      <c r="R20" t="str">
        <f t="shared" si="2"/>
        <v>result[19] := k[19]*c[3]*c[24];</v>
      </c>
      <c r="X20" t="str">
        <f>_xlfn.CONCAT(L40,S1,C13,T1,L59,S1,C19,U1,V1,L61,T1,L62,T1,L63,T1,L64,W1,S1,C20)</f>
        <v>k[39]*c[12]+k[58]*c[18]-(k[60]+k[61]+k[62]+k[63])*c[19]</v>
      </c>
      <c r="Y20" t="s">
        <v>35</v>
      </c>
      <c r="Z20" t="s">
        <v>34</v>
      </c>
      <c r="AA20">
        <v>19</v>
      </c>
      <c r="AB20" t="s">
        <v>2</v>
      </c>
      <c r="AC20" t="str">
        <f t="shared" si="3"/>
        <v>result[19] := k[39]*c[12]+k[58]*c[18]-(k[60]+k[61]+k[62]+k[63])*c[19];</v>
      </c>
    </row>
    <row r="21" spans="1:29" x14ac:dyDescent="0.3">
      <c r="A21" t="s">
        <v>25</v>
      </c>
      <c r="B21" t="str">
        <f t="shared" si="0"/>
        <v>c[20]</v>
      </c>
      <c r="C21" t="s">
        <v>57</v>
      </c>
      <c r="D21" t="s">
        <v>36</v>
      </c>
      <c r="E21" t="s">
        <v>0</v>
      </c>
      <c r="F21">
        <v>20</v>
      </c>
      <c r="G21" t="s">
        <v>1</v>
      </c>
      <c r="H21" t="s">
        <v>3</v>
      </c>
      <c r="I21" t="s">
        <v>0</v>
      </c>
      <c r="J21">
        <v>20</v>
      </c>
      <c r="K21" t="s">
        <v>1</v>
      </c>
      <c r="L21" t="str">
        <f t="shared" si="1"/>
        <v>k[20]</v>
      </c>
      <c r="M21" t="str">
        <f>_xlfn.CONCAT(L21,S1,B4,S1,B25)</f>
        <v>k[20]*c[3]*c[24]</v>
      </c>
      <c r="N21" t="s">
        <v>35</v>
      </c>
      <c r="O21" t="s">
        <v>34</v>
      </c>
      <c r="P21">
        <v>20</v>
      </c>
      <c r="Q21" t="s">
        <v>2</v>
      </c>
      <c r="R21" t="str">
        <f t="shared" si="2"/>
        <v>result[20] := k[20]*c[3]*c[24];</v>
      </c>
      <c r="X21" t="str">
        <f>_xlfn.CONCAT(L45,S1,C14,T1,L60,S1,C19,U1,V1,L62,S1,C20,U1,V1,L65,T1,L66,T1,L67,W1,S1,C21)</f>
        <v>k[44]*c[13]+k[59]*c[18]-(k[61]*c[19]-(k[64]+k[65]+k[66])*c[20]</v>
      </c>
      <c r="Y21" t="s">
        <v>35</v>
      </c>
      <c r="Z21" t="s">
        <v>34</v>
      </c>
      <c r="AA21">
        <v>20</v>
      </c>
      <c r="AB21" t="s">
        <v>2</v>
      </c>
      <c r="AC21" t="str">
        <f t="shared" si="3"/>
        <v>result[20] := k[44]*c[13]+k[59]*c[18]-(k[61]*c[19]-(k[64]+k[65]+k[66])*c[20];</v>
      </c>
    </row>
    <row r="22" spans="1:29" x14ac:dyDescent="0.3">
      <c r="A22" t="s">
        <v>26</v>
      </c>
      <c r="B22" t="str">
        <f t="shared" si="0"/>
        <v>c[21]</v>
      </c>
      <c r="C22" t="s">
        <v>58</v>
      </c>
      <c r="D22" t="s">
        <v>36</v>
      </c>
      <c r="E22" t="s">
        <v>0</v>
      </c>
      <c r="F22">
        <v>21</v>
      </c>
      <c r="G22" t="s">
        <v>1</v>
      </c>
      <c r="H22" t="s">
        <v>3</v>
      </c>
      <c r="I22" t="s">
        <v>0</v>
      </c>
      <c r="J22">
        <v>21</v>
      </c>
      <c r="K22" t="s">
        <v>1</v>
      </c>
      <c r="L22" t="str">
        <f t="shared" si="1"/>
        <v>k[21]</v>
      </c>
      <c r="M22" t="str">
        <f>_xlfn.CONCAT(L22,S1,B4,S1,B25)</f>
        <v>k[21]*c[3]*c[24]</v>
      </c>
      <c r="N22" t="s">
        <v>35</v>
      </c>
      <c r="O22" t="s">
        <v>34</v>
      </c>
      <c r="P22">
        <v>21</v>
      </c>
      <c r="Q22" t="s">
        <v>2</v>
      </c>
      <c r="R22" t="str">
        <f t="shared" si="2"/>
        <v>result[21] := k[21]*c[3]*c[24];</v>
      </c>
      <c r="X22" t="str">
        <f>_xlfn.CONCAT(L49,S1,C15,T1,L63,S1,C20,T1,L66,S1,C21,U1,V1,L68,T1,L69,W1,S1,C22)</f>
        <v>k[48]*c[14]+k[62]*c[19]+k[65]*c[20]-(k[67]+k[68])*c[21]</v>
      </c>
      <c r="Y22" t="s">
        <v>35</v>
      </c>
      <c r="Z22" t="s">
        <v>34</v>
      </c>
      <c r="AA22">
        <v>21</v>
      </c>
      <c r="AB22" t="s">
        <v>2</v>
      </c>
      <c r="AC22" t="str">
        <f t="shared" si="3"/>
        <v>result[21] := k[48]*c[14]+k[62]*c[19]+k[65]*c[20]-(k[67]+k[68])*c[21];</v>
      </c>
    </row>
    <row r="23" spans="1:29" x14ac:dyDescent="0.3">
      <c r="A23" t="s">
        <v>27</v>
      </c>
      <c r="B23" t="str">
        <f t="shared" si="0"/>
        <v>c[22]</v>
      </c>
      <c r="C23" t="s">
        <v>59</v>
      </c>
      <c r="D23" t="s">
        <v>36</v>
      </c>
      <c r="E23" t="s">
        <v>0</v>
      </c>
      <c r="F23">
        <v>22</v>
      </c>
      <c r="G23" t="s">
        <v>1</v>
      </c>
      <c r="H23" t="s">
        <v>3</v>
      </c>
      <c r="I23" t="s">
        <v>0</v>
      </c>
      <c r="J23">
        <v>22</v>
      </c>
      <c r="K23" t="s">
        <v>1</v>
      </c>
      <c r="L23" t="str">
        <f t="shared" si="1"/>
        <v>k[22]</v>
      </c>
      <c r="M23" t="str">
        <f>_xlfn.CONCAT(L23,S1,B5)</f>
        <v>k[22]*c[4]</v>
      </c>
      <c r="N23" t="s">
        <v>35</v>
      </c>
      <c r="O23" t="s">
        <v>34</v>
      </c>
      <c r="P23">
        <v>22</v>
      </c>
      <c r="Q23" t="s">
        <v>2</v>
      </c>
      <c r="R23" t="str">
        <f t="shared" si="2"/>
        <v>result[22] := k[22]*c[4];</v>
      </c>
      <c r="X23" t="str">
        <f>_xlfn.CONCAT(L52,S1,C16,T1,L64,S1,C20,T1,L67,S1,C21,T1,L69,S1,C22,U1,L70,S1,C23)</f>
        <v>k[51]*c[15]+k[63]*c[19]+k[66]*c[20]+k[68]*c[21]-k[69]*c[22]</v>
      </c>
      <c r="Y23" t="s">
        <v>35</v>
      </c>
      <c r="Z23" t="s">
        <v>34</v>
      </c>
      <c r="AA23">
        <v>22</v>
      </c>
      <c r="AB23" t="s">
        <v>2</v>
      </c>
      <c r="AC23" t="str">
        <f t="shared" si="3"/>
        <v>result[22] := k[51]*c[15]+k[63]*c[19]+k[66]*c[20]+k[68]*c[21]-k[69]*c[22];</v>
      </c>
    </row>
    <row r="24" spans="1:29" x14ac:dyDescent="0.3">
      <c r="A24" t="s">
        <v>28</v>
      </c>
      <c r="B24" t="str">
        <f t="shared" si="0"/>
        <v>c[23]</v>
      </c>
      <c r="C24" t="s">
        <v>60</v>
      </c>
      <c r="D24" t="s">
        <v>36</v>
      </c>
      <c r="E24" t="s">
        <v>0</v>
      </c>
      <c r="F24">
        <v>23</v>
      </c>
      <c r="G24" t="s">
        <v>1</v>
      </c>
      <c r="H24" t="s">
        <v>3</v>
      </c>
      <c r="I24" t="s">
        <v>0</v>
      </c>
      <c r="J24">
        <v>23</v>
      </c>
      <c r="K24" t="s">
        <v>1</v>
      </c>
      <c r="L24" t="str">
        <f t="shared" si="1"/>
        <v>k[23]</v>
      </c>
      <c r="M24" t="str">
        <f>_xlfn.CONCAT(L24,S1,B5,S1,B25)</f>
        <v>k[23]*c[4]*c[24]</v>
      </c>
      <c r="N24" t="s">
        <v>35</v>
      </c>
      <c r="O24" t="s">
        <v>34</v>
      </c>
      <c r="P24">
        <v>23</v>
      </c>
      <c r="Q24" t="s">
        <v>2</v>
      </c>
      <c r="R24" t="str">
        <f t="shared" si="2"/>
        <v>result[23] := k[23]*c[4]*c[24];</v>
      </c>
      <c r="X24" t="str">
        <f>_xlfn.CONCAT(L54,S1,C17,U1,L71,S1,C24)</f>
        <v>k[53]*c[16]-k[70]*c[23]</v>
      </c>
      <c r="Y24" t="s">
        <v>35</v>
      </c>
      <c r="Z24" t="s">
        <v>34</v>
      </c>
      <c r="AA24">
        <v>23</v>
      </c>
      <c r="AB24" t="s">
        <v>2</v>
      </c>
      <c r="AC24" t="str">
        <f t="shared" si="3"/>
        <v>result[23] := k[53]*c[16]-k[70]*c[23];</v>
      </c>
    </row>
    <row r="25" spans="1:29" x14ac:dyDescent="0.3">
      <c r="A25" t="s">
        <v>29</v>
      </c>
      <c r="B25" t="str">
        <f t="shared" si="0"/>
        <v>c[24]</v>
      </c>
      <c r="C25" t="s">
        <v>61</v>
      </c>
      <c r="D25" t="s">
        <v>36</v>
      </c>
      <c r="E25" t="s">
        <v>0</v>
      </c>
      <c r="F25">
        <v>24</v>
      </c>
      <c r="G25" t="s">
        <v>1</v>
      </c>
      <c r="H25" t="s">
        <v>3</v>
      </c>
      <c r="I25" t="s">
        <v>0</v>
      </c>
      <c r="J25">
        <v>24</v>
      </c>
      <c r="K25" t="s">
        <v>1</v>
      </c>
      <c r="L25" t="str">
        <f t="shared" si="1"/>
        <v>k[24]</v>
      </c>
      <c r="M25" t="str">
        <f>_xlfn.CONCAT(L25,S1,B5,S1,B25)</f>
        <v>k[24]*c[4]*c[24]</v>
      </c>
      <c r="N25" t="s">
        <v>35</v>
      </c>
      <c r="O25" t="s">
        <v>34</v>
      </c>
      <c r="P25">
        <v>24</v>
      </c>
      <c r="Q25" t="s">
        <v>2</v>
      </c>
      <c r="R25" t="str">
        <f t="shared" si="2"/>
        <v>result[24] := k[24]*c[4]*c[24];</v>
      </c>
      <c r="X25" t="str">
        <f>_xlfn.CONCAT(V1,L1,U1,V1,L2,T1,L3,T1,L4,T1,L5,T1,L6,W1,W1,S1,C1,T1,V1,L7,U1,V1,L8,T1,L9,T1,L10,T1,L11,T1,L12,W1,W1,S1,C2,T1,V1,L13,U1,V1,L14,T1,L15,T1,L16,T1,L17,W1,W1,S1,C3,T1,V1,L18,U1,V1,L19,T1,L20,T1,L21,T1,L22,W1,W1,S1,C4,T1,V1,L23,U1,V1,L24,T1,L25,T1,L26,W1,W1,S1,C5,T1,V1,L27,T1,L28,U1,V1,L29,T1,L30,T1,L31,W1,W1,S1,C6,U1,V1,L32,T1,L33,W1,S1,C7)</f>
        <v>(k[0]-(k[1]+k[2]+k[3]+k[4]+k[5]))*c[0]+(k[6]-(k[7]+k[8]+k[9]+k[10]+k[11]))*c[1]+(k[12]-(k[13]+k[14]+k[15]+k[16]))*c[2]+(k[17]-(k[18]+k[19]+k[20]+k[21]))*c[3]+(k[22]-(k[23]+k[24]+k[25]))*c[4]+(k[26]+k[27]-(k[28]+k[29]+k[30]))*c[5]-(k[31]+k[32])*c[6]</v>
      </c>
      <c r="Y25" t="s">
        <v>35</v>
      </c>
      <c r="Z25" t="s">
        <v>34</v>
      </c>
      <c r="AA25">
        <v>24</v>
      </c>
      <c r="AB25" t="s">
        <v>2</v>
      </c>
      <c r="AC25" t="str">
        <f>_xlfn.CONCAT(Z25:AB25,X25,X26,X27,Y25)</f>
        <v>result[24] := (k[0]-(k[1]+k[2]+k[3]+k[4]+k[5]))*c[0]+(k[6]-(k[7]+k[8]+k[9]+k[10]+k[11]))*c[1]+(k[12]-(k[13]+k[14]+k[15]+k[16]))*c[2]+(k[17]-(k[18]+k[19]+k[20]+k[21]))*c[3]+(k[22]-(k[23]+k[24]+k[25]))*c[4]+(k[26]+k[27]-(k[28]+k[29]+k[30]))*c[5]-(k[31]+k[32])*c[6]+(3*k[34]-(k[33]+k[35]+k[36]+k[37]))*c[11]+(3*k[39]-(k[38]+k[40]+k[41]+k[42]))*c[12]+(3*k[44]-(k[43]+k[45]+k[46]))*c[13]+(3*k[48]-(k[47]+k[49]))*c[14]+(3*k[51]-k[50])*c[15]+(3*k[53]-k[52])*c[16]+(4*k[57]+k[58]+k[59])*c[18]+(4*k[60]+k[61]+k[62]+k[63])*c[19]+(4*k[64]+k[65]+k[66])*c[20]+(4*k[67]+k[68])*c[21]+4*k[69]*c[22]+3*k[70]*c[23]-k[55]*c[17];</v>
      </c>
    </row>
    <row r="26" spans="1:29" x14ac:dyDescent="0.3">
      <c r="B26" t="str">
        <f t="shared" si="0"/>
        <v/>
      </c>
      <c r="H26" t="s">
        <v>3</v>
      </c>
      <c r="I26" t="s">
        <v>0</v>
      </c>
      <c r="J26">
        <v>25</v>
      </c>
      <c r="K26" t="s">
        <v>1</v>
      </c>
      <c r="L26" t="str">
        <f t="shared" si="1"/>
        <v>k[25]</v>
      </c>
      <c r="M26" t="str">
        <f>_xlfn.CONCAT(L26,S1,B5,S1,B25)</f>
        <v>k[25]*c[4]*c[24]</v>
      </c>
      <c r="N26" t="s">
        <v>35</v>
      </c>
      <c r="O26" t="s">
        <v>34</v>
      </c>
      <c r="P26">
        <v>25</v>
      </c>
      <c r="Q26" t="s">
        <v>2</v>
      </c>
      <c r="R26" t="str">
        <f t="shared" si="2"/>
        <v>result[25] := k[25]*c[4]*c[24];</v>
      </c>
      <c r="X26" t="str">
        <f>_xlfn.CONCAT(T1,V1,T2,S1,L35,U1,V1,L34,T1,L36,T1,L37,T1,L38,W1,W1,S1,C12,T1,V1,T2,S1,L40,U1,V1,L39,T1,L41,T1,L42,T1,L43,W1,W1,S1,C13,T1,V1,T2,S1,L45,U1,V1,L44,T1,L46,T1,L47,W1,W1,S1,C14,T1,V1,T2,S1,L49,U1,V1,L48,T1,L50,W1,W1,S1,C15,T1,V1,T2,S1,L52,U1,L51,W1,S1,C16,T1,V1,T2,S1,L54,U1,L53,W1,S1,C17)</f>
        <v>+(3*k[34]-(k[33]+k[35]+k[36]+k[37]))*c[11]+(3*k[39]-(k[38]+k[40]+k[41]+k[42]))*c[12]+(3*k[44]-(k[43]+k[45]+k[46]))*c[13]+(3*k[48]-(k[47]+k[49]))*c[14]+(3*k[51]-k[50])*c[15]+(3*k[53]-k[52])*c[16]</v>
      </c>
    </row>
    <row r="27" spans="1:29" x14ac:dyDescent="0.3">
      <c r="B27" t="str">
        <f t="shared" si="0"/>
        <v/>
      </c>
      <c r="H27" t="s">
        <v>3</v>
      </c>
      <c r="I27" t="s">
        <v>0</v>
      </c>
      <c r="J27">
        <v>26</v>
      </c>
      <c r="K27" t="s">
        <v>1</v>
      </c>
      <c r="L27" t="str">
        <f t="shared" si="1"/>
        <v>k[26]</v>
      </c>
      <c r="M27" t="str">
        <f>_xlfn.CONCAT(L27,S1,B6)</f>
        <v>k[26]*c[5]</v>
      </c>
      <c r="N27" t="s">
        <v>35</v>
      </c>
      <c r="O27" t="s">
        <v>34</v>
      </c>
      <c r="P27">
        <v>26</v>
      </c>
      <c r="Q27" t="s">
        <v>2</v>
      </c>
      <c r="R27" t="str">
        <f t="shared" si="2"/>
        <v>result[26] := k[26]*c[5];</v>
      </c>
      <c r="X27" t="str">
        <f>_xlfn.CONCAT(T1,V1,U2,S1,L58,T1,L59,T1,L60,W1,S1,C19,T1,V1,U2,S1,L61,T1,L62,T1,L63,T1,L64,W1,S1,C20,T1,V1,U2,S1,L65,T1,L66,T1,L67,W1,S1,C21,T1,V1,U2,S1,L68,T1,L69,W1,S1,C22,T1,U2,S1,L70,S1,C23,T1,T2,S1,L71,S1,C24,U1,L56,S1,C18)</f>
        <v>+(4*k[57]+k[58]+k[59])*c[18]+(4*k[60]+k[61]+k[62]+k[63])*c[19]+(4*k[64]+k[65]+k[66])*c[20]+(4*k[67]+k[68])*c[21]+4*k[69]*c[22]+3*k[70]*c[23]-k[55]*c[17]</v>
      </c>
    </row>
    <row r="28" spans="1:29" x14ac:dyDescent="0.3">
      <c r="B28" t="str">
        <f t="shared" si="0"/>
        <v/>
      </c>
      <c r="H28" t="s">
        <v>3</v>
      </c>
      <c r="I28" t="s">
        <v>0</v>
      </c>
      <c r="J28">
        <v>27</v>
      </c>
      <c r="K28" t="s">
        <v>1</v>
      </c>
      <c r="L28" t="str">
        <f t="shared" si="1"/>
        <v>k[27]</v>
      </c>
      <c r="M28" t="str">
        <f>_xlfn.CONCAT(L28,S1,B6)</f>
        <v>k[27]*c[5]</v>
      </c>
      <c r="N28" t="s">
        <v>35</v>
      </c>
      <c r="O28" t="s">
        <v>34</v>
      </c>
      <c r="P28">
        <v>27</v>
      </c>
      <c r="Q28" t="s">
        <v>2</v>
      </c>
      <c r="R28" t="str">
        <f t="shared" si="2"/>
        <v>result[27] := k[27]*c[5];</v>
      </c>
    </row>
    <row r="29" spans="1:29" x14ac:dyDescent="0.3">
      <c r="B29" t="str">
        <f t="shared" si="0"/>
        <v/>
      </c>
      <c r="H29" t="s">
        <v>3</v>
      </c>
      <c r="I29" t="s">
        <v>0</v>
      </c>
      <c r="J29">
        <v>28</v>
      </c>
      <c r="K29" t="s">
        <v>1</v>
      </c>
      <c r="L29" t="str">
        <f t="shared" si="1"/>
        <v>k[28]</v>
      </c>
      <c r="M29" t="str">
        <f>_xlfn.CONCAT(L29,S1,B6,S1,B25)</f>
        <v>k[28]*c[5]*c[24]</v>
      </c>
      <c r="N29" t="s">
        <v>35</v>
      </c>
      <c r="O29" t="s">
        <v>34</v>
      </c>
      <c r="P29">
        <v>28</v>
      </c>
      <c r="Q29" t="s">
        <v>2</v>
      </c>
      <c r="R29" t="str">
        <f t="shared" si="2"/>
        <v>result[28] := k[28]*c[5]*c[24];</v>
      </c>
    </row>
    <row r="30" spans="1:29" x14ac:dyDescent="0.3">
      <c r="B30" t="str">
        <f t="shared" si="0"/>
        <v/>
      </c>
      <c r="H30" t="s">
        <v>3</v>
      </c>
      <c r="I30" t="s">
        <v>0</v>
      </c>
      <c r="J30">
        <v>29</v>
      </c>
      <c r="K30" t="s">
        <v>1</v>
      </c>
      <c r="L30" t="str">
        <f t="shared" si="1"/>
        <v>k[29]</v>
      </c>
      <c r="M30" t="str">
        <f>_xlfn.CONCAT(L30,S1,B6,S1,B25)</f>
        <v>k[29]*c[5]*c[24]</v>
      </c>
      <c r="N30" t="s">
        <v>35</v>
      </c>
      <c r="O30" t="s">
        <v>34</v>
      </c>
      <c r="P30">
        <v>29</v>
      </c>
      <c r="Q30" t="s">
        <v>2</v>
      </c>
      <c r="R30" t="str">
        <f t="shared" si="2"/>
        <v>result[29] := k[29]*c[5]*c[24];</v>
      </c>
    </row>
    <row r="31" spans="1:29" x14ac:dyDescent="0.3">
      <c r="B31" t="str">
        <f t="shared" si="0"/>
        <v/>
      </c>
      <c r="H31" t="s">
        <v>3</v>
      </c>
      <c r="I31" t="s">
        <v>0</v>
      </c>
      <c r="J31">
        <v>30</v>
      </c>
      <c r="K31" t="s">
        <v>1</v>
      </c>
      <c r="L31" t="str">
        <f t="shared" si="1"/>
        <v>k[30]</v>
      </c>
      <c r="M31" t="str">
        <f>_xlfn.CONCAT(L31,S1,B6,S1,B25)</f>
        <v>k[30]*c[5]*c[24]</v>
      </c>
      <c r="N31" t="s">
        <v>35</v>
      </c>
      <c r="O31" t="s">
        <v>34</v>
      </c>
      <c r="P31">
        <v>30</v>
      </c>
      <c r="Q31" t="s">
        <v>2</v>
      </c>
      <c r="R31" t="str">
        <f t="shared" si="2"/>
        <v>result[30] := k[30]*c[5]*c[24];</v>
      </c>
    </row>
    <row r="32" spans="1:29" x14ac:dyDescent="0.3">
      <c r="B32" t="str">
        <f t="shared" si="0"/>
        <v/>
      </c>
      <c r="H32" t="s">
        <v>3</v>
      </c>
      <c r="I32" t="s">
        <v>0</v>
      </c>
      <c r="J32">
        <v>31</v>
      </c>
      <c r="K32" t="s">
        <v>1</v>
      </c>
      <c r="L32" t="str">
        <f t="shared" si="1"/>
        <v>k[31]</v>
      </c>
      <c r="M32" t="str">
        <f>_xlfn.CONCAT(L32,S1,B7,S1,B25)</f>
        <v>k[31]*c[6]*c[24]</v>
      </c>
      <c r="N32" t="s">
        <v>35</v>
      </c>
      <c r="O32" t="s">
        <v>34</v>
      </c>
      <c r="P32">
        <v>31</v>
      </c>
      <c r="Q32" t="s">
        <v>2</v>
      </c>
      <c r="R32" t="str">
        <f t="shared" si="2"/>
        <v>result[31] := k[31]*c[6]*c[24];</v>
      </c>
    </row>
    <row r="33" spans="2:18" x14ac:dyDescent="0.3">
      <c r="B33" t="str">
        <f t="shared" si="0"/>
        <v/>
      </c>
      <c r="H33" t="s">
        <v>3</v>
      </c>
      <c r="I33" t="s">
        <v>0</v>
      </c>
      <c r="J33">
        <v>32</v>
      </c>
      <c r="K33" t="s">
        <v>1</v>
      </c>
      <c r="L33" t="str">
        <f t="shared" si="1"/>
        <v>k[32]</v>
      </c>
      <c r="M33" t="str">
        <f>_xlfn.CONCAT(L33,S1,B7,S1,B25)</f>
        <v>k[32]*c[6]*c[24]</v>
      </c>
      <c r="N33" t="s">
        <v>35</v>
      </c>
      <c r="O33" t="s">
        <v>34</v>
      </c>
      <c r="P33">
        <v>32</v>
      </c>
      <c r="Q33" t="s">
        <v>2</v>
      </c>
      <c r="R33" t="str">
        <f t="shared" si="2"/>
        <v>result[32] := k[32]*c[6]*c[24];</v>
      </c>
    </row>
    <row r="34" spans="2:18" x14ac:dyDescent="0.3">
      <c r="B34" t="str">
        <f t="shared" si="0"/>
        <v/>
      </c>
      <c r="H34" t="s">
        <v>3</v>
      </c>
      <c r="I34" t="s">
        <v>0</v>
      </c>
      <c r="J34">
        <v>33</v>
      </c>
      <c r="K34" t="s">
        <v>1</v>
      </c>
      <c r="L34" t="str">
        <f t="shared" si="1"/>
        <v>k[33]</v>
      </c>
      <c r="M34" t="str">
        <f>_xlfn.CONCAT(L34,S1,B12,S1,B25)</f>
        <v>k[33]*c[11]*c[24]</v>
      </c>
      <c r="N34" t="s">
        <v>35</v>
      </c>
      <c r="O34" t="s">
        <v>34</v>
      </c>
      <c r="P34">
        <v>33</v>
      </c>
      <c r="Q34" t="s">
        <v>2</v>
      </c>
      <c r="R34" t="str">
        <f t="shared" si="2"/>
        <v>result[33] := k[33]*c[11]*c[24];</v>
      </c>
    </row>
    <row r="35" spans="2:18" x14ac:dyDescent="0.3">
      <c r="B35" t="str">
        <f t="shared" si="0"/>
        <v/>
      </c>
      <c r="H35" t="s">
        <v>3</v>
      </c>
      <c r="I35" t="s">
        <v>0</v>
      </c>
      <c r="J35">
        <v>34</v>
      </c>
      <c r="K35" t="s">
        <v>1</v>
      </c>
      <c r="L35" t="str">
        <f t="shared" si="1"/>
        <v>k[34]</v>
      </c>
      <c r="M35" t="str">
        <f>_xlfn.CONCAT(L35,S1,B12,S1,B25)</f>
        <v>k[34]*c[11]*c[24]</v>
      </c>
      <c r="N35" t="s">
        <v>35</v>
      </c>
      <c r="O35" t="s">
        <v>34</v>
      </c>
      <c r="P35">
        <v>34</v>
      </c>
      <c r="Q35" t="s">
        <v>2</v>
      </c>
      <c r="R35" t="str">
        <f t="shared" si="2"/>
        <v>result[34] := k[34]*c[11]*c[24];</v>
      </c>
    </row>
    <row r="36" spans="2:18" x14ac:dyDescent="0.3">
      <c r="B36" t="str">
        <f t="shared" si="0"/>
        <v/>
      </c>
      <c r="H36" t="s">
        <v>3</v>
      </c>
      <c r="I36" t="s">
        <v>0</v>
      </c>
      <c r="J36">
        <v>35</v>
      </c>
      <c r="K36" t="s">
        <v>1</v>
      </c>
      <c r="L36" t="str">
        <f t="shared" si="1"/>
        <v>k[35]</v>
      </c>
      <c r="M36" t="str">
        <f>_xlfn.CONCAT(L36,S1,B12,S1,B25)</f>
        <v>k[35]*c[11]*c[24]</v>
      </c>
      <c r="N36" t="s">
        <v>35</v>
      </c>
      <c r="O36" t="s">
        <v>34</v>
      </c>
      <c r="P36">
        <v>35</v>
      </c>
      <c r="Q36" t="s">
        <v>2</v>
      </c>
      <c r="R36" t="str">
        <f t="shared" si="2"/>
        <v>result[35] := k[35]*c[11]*c[24];</v>
      </c>
    </row>
    <row r="37" spans="2:18" x14ac:dyDescent="0.3">
      <c r="B37" t="str">
        <f t="shared" si="0"/>
        <v/>
      </c>
      <c r="H37" t="s">
        <v>3</v>
      </c>
      <c r="I37" t="s">
        <v>0</v>
      </c>
      <c r="J37">
        <v>36</v>
      </c>
      <c r="K37" t="s">
        <v>1</v>
      </c>
      <c r="L37" t="str">
        <f t="shared" si="1"/>
        <v>k[36]</v>
      </c>
      <c r="M37" t="str">
        <f>_xlfn.CONCAT(L37,S1,B12,S1,B25)</f>
        <v>k[36]*c[11]*c[24]</v>
      </c>
      <c r="N37" t="s">
        <v>35</v>
      </c>
      <c r="O37" t="s">
        <v>34</v>
      </c>
      <c r="P37">
        <v>36</v>
      </c>
      <c r="Q37" t="s">
        <v>2</v>
      </c>
      <c r="R37" t="str">
        <f t="shared" si="2"/>
        <v>result[36] := k[36]*c[11]*c[24];</v>
      </c>
    </row>
    <row r="38" spans="2:18" x14ac:dyDescent="0.3">
      <c r="B38" t="str">
        <f t="shared" si="0"/>
        <v/>
      </c>
      <c r="H38" t="s">
        <v>3</v>
      </c>
      <c r="I38" t="s">
        <v>0</v>
      </c>
      <c r="J38">
        <v>37</v>
      </c>
      <c r="K38" t="s">
        <v>1</v>
      </c>
      <c r="L38" t="str">
        <f t="shared" si="1"/>
        <v>k[37]</v>
      </c>
      <c r="M38" t="str">
        <f>_xlfn.CONCAT(L38,S1,B12,S1,B25)</f>
        <v>k[37]*c[11]*c[24]</v>
      </c>
      <c r="N38" t="s">
        <v>35</v>
      </c>
      <c r="O38" t="s">
        <v>34</v>
      </c>
      <c r="P38">
        <v>37</v>
      </c>
      <c r="Q38" t="s">
        <v>2</v>
      </c>
      <c r="R38" t="str">
        <f t="shared" si="2"/>
        <v>result[37] := k[37]*c[11]*c[24];</v>
      </c>
    </row>
    <row r="39" spans="2:18" x14ac:dyDescent="0.3">
      <c r="B39" t="str">
        <f t="shared" si="0"/>
        <v/>
      </c>
      <c r="H39" t="s">
        <v>3</v>
      </c>
      <c r="I39" t="s">
        <v>0</v>
      </c>
      <c r="J39">
        <v>38</v>
      </c>
      <c r="K39" t="s">
        <v>1</v>
      </c>
      <c r="L39" t="str">
        <f t="shared" si="1"/>
        <v>k[38]</v>
      </c>
      <c r="M39" t="str">
        <f>_xlfn.CONCAT(L39,S1,B13,S1,B25)</f>
        <v>k[38]*c[12]*c[24]</v>
      </c>
      <c r="N39" t="s">
        <v>35</v>
      </c>
      <c r="O39" t="s">
        <v>34</v>
      </c>
      <c r="P39">
        <v>38</v>
      </c>
      <c r="Q39" t="s">
        <v>2</v>
      </c>
      <c r="R39" t="str">
        <f t="shared" si="2"/>
        <v>result[38] := k[38]*c[12]*c[24];</v>
      </c>
    </row>
    <row r="40" spans="2:18" x14ac:dyDescent="0.3">
      <c r="B40" t="str">
        <f t="shared" si="0"/>
        <v/>
      </c>
      <c r="H40" t="s">
        <v>3</v>
      </c>
      <c r="I40" t="s">
        <v>0</v>
      </c>
      <c r="J40">
        <v>39</v>
      </c>
      <c r="K40" t="s">
        <v>1</v>
      </c>
      <c r="L40" t="str">
        <f t="shared" si="1"/>
        <v>k[39]</v>
      </c>
      <c r="M40" t="str">
        <f>_xlfn.CONCAT(L40,S1,B13,S1,B25)</f>
        <v>k[39]*c[12]*c[24]</v>
      </c>
      <c r="N40" t="s">
        <v>35</v>
      </c>
      <c r="O40" t="s">
        <v>34</v>
      </c>
      <c r="P40">
        <v>39</v>
      </c>
      <c r="Q40" t="s">
        <v>2</v>
      </c>
      <c r="R40" t="str">
        <f t="shared" si="2"/>
        <v>result[39] := k[39]*c[12]*c[24];</v>
      </c>
    </row>
    <row r="41" spans="2:18" x14ac:dyDescent="0.3">
      <c r="B41" t="str">
        <f t="shared" si="0"/>
        <v/>
      </c>
      <c r="H41" t="s">
        <v>3</v>
      </c>
      <c r="I41" t="s">
        <v>0</v>
      </c>
      <c r="J41">
        <v>40</v>
      </c>
      <c r="K41" t="s">
        <v>1</v>
      </c>
      <c r="L41" t="str">
        <f t="shared" si="1"/>
        <v>k[40]</v>
      </c>
      <c r="M41" t="str">
        <f>_xlfn.CONCAT(L41,S1,B13,S1,B25)</f>
        <v>k[40]*c[12]*c[24]</v>
      </c>
      <c r="N41" t="s">
        <v>35</v>
      </c>
      <c r="O41" t="s">
        <v>34</v>
      </c>
      <c r="P41">
        <v>40</v>
      </c>
      <c r="Q41" t="s">
        <v>2</v>
      </c>
      <c r="R41" t="str">
        <f t="shared" si="2"/>
        <v>result[40] := k[40]*c[12]*c[24];</v>
      </c>
    </row>
    <row r="42" spans="2:18" x14ac:dyDescent="0.3">
      <c r="B42" t="str">
        <f t="shared" si="0"/>
        <v/>
      </c>
      <c r="H42" t="s">
        <v>3</v>
      </c>
      <c r="I42" t="s">
        <v>0</v>
      </c>
      <c r="J42">
        <v>41</v>
      </c>
      <c r="K42" t="s">
        <v>1</v>
      </c>
      <c r="L42" t="str">
        <f t="shared" si="1"/>
        <v>k[41]</v>
      </c>
      <c r="M42" t="str">
        <f>_xlfn.CONCAT(L42,S1,B13,S1,B25)</f>
        <v>k[41]*c[12]*c[24]</v>
      </c>
      <c r="N42" t="s">
        <v>35</v>
      </c>
      <c r="O42" t="s">
        <v>34</v>
      </c>
      <c r="P42">
        <v>41</v>
      </c>
      <c r="Q42" t="s">
        <v>2</v>
      </c>
      <c r="R42" t="str">
        <f t="shared" si="2"/>
        <v>result[41] := k[41]*c[12]*c[24];</v>
      </c>
    </row>
    <row r="43" spans="2:18" x14ac:dyDescent="0.3">
      <c r="B43" t="str">
        <f t="shared" si="0"/>
        <v/>
      </c>
      <c r="H43" t="s">
        <v>3</v>
      </c>
      <c r="I43" t="s">
        <v>0</v>
      </c>
      <c r="J43">
        <v>42</v>
      </c>
      <c r="K43" t="s">
        <v>1</v>
      </c>
      <c r="L43" t="str">
        <f t="shared" si="1"/>
        <v>k[42]</v>
      </c>
      <c r="M43" t="str">
        <f>_xlfn.CONCAT(L43,S1,B13,S1,B25)</f>
        <v>k[42]*c[12]*c[24]</v>
      </c>
      <c r="N43" t="s">
        <v>35</v>
      </c>
      <c r="O43" t="s">
        <v>34</v>
      </c>
      <c r="P43">
        <v>42</v>
      </c>
      <c r="Q43" t="s">
        <v>2</v>
      </c>
      <c r="R43" t="str">
        <f t="shared" si="2"/>
        <v>result[42] := k[42]*c[12]*c[24];</v>
      </c>
    </row>
    <row r="44" spans="2:18" x14ac:dyDescent="0.3">
      <c r="B44" t="str">
        <f t="shared" si="0"/>
        <v/>
      </c>
      <c r="H44" t="s">
        <v>3</v>
      </c>
      <c r="I44" t="s">
        <v>0</v>
      </c>
      <c r="J44">
        <v>43</v>
      </c>
      <c r="K44" t="s">
        <v>1</v>
      </c>
      <c r="L44" t="str">
        <f t="shared" si="1"/>
        <v>k[43]</v>
      </c>
      <c r="M44" t="str">
        <f>_xlfn.CONCAT(L44,S1,B14,S1,B25)</f>
        <v>k[43]*c[13]*c[24]</v>
      </c>
      <c r="N44" t="s">
        <v>35</v>
      </c>
      <c r="O44" t="s">
        <v>34</v>
      </c>
      <c r="P44">
        <v>43</v>
      </c>
      <c r="Q44" t="s">
        <v>2</v>
      </c>
      <c r="R44" t="str">
        <f t="shared" si="2"/>
        <v>result[43] := k[43]*c[13]*c[24];</v>
      </c>
    </row>
    <row r="45" spans="2:18" x14ac:dyDescent="0.3">
      <c r="B45" t="str">
        <f t="shared" si="0"/>
        <v/>
      </c>
      <c r="H45" t="s">
        <v>3</v>
      </c>
      <c r="I45" t="s">
        <v>0</v>
      </c>
      <c r="J45">
        <v>44</v>
      </c>
      <c r="K45" t="s">
        <v>1</v>
      </c>
      <c r="L45" t="str">
        <f t="shared" si="1"/>
        <v>k[44]</v>
      </c>
      <c r="M45" t="str">
        <f>_xlfn.CONCAT(L45,S1,B14,S1,B25)</f>
        <v>k[44]*c[13]*c[24]</v>
      </c>
      <c r="N45" t="s">
        <v>35</v>
      </c>
      <c r="O45" t="s">
        <v>34</v>
      </c>
      <c r="P45">
        <v>44</v>
      </c>
      <c r="Q45" t="s">
        <v>2</v>
      </c>
      <c r="R45" t="str">
        <f t="shared" si="2"/>
        <v>result[44] := k[44]*c[13]*c[24];</v>
      </c>
    </row>
    <row r="46" spans="2:18" x14ac:dyDescent="0.3">
      <c r="B46" t="str">
        <f t="shared" si="0"/>
        <v/>
      </c>
      <c r="H46" t="s">
        <v>3</v>
      </c>
      <c r="I46" t="s">
        <v>0</v>
      </c>
      <c r="J46">
        <v>45</v>
      </c>
      <c r="K46" t="s">
        <v>1</v>
      </c>
      <c r="L46" t="str">
        <f t="shared" si="1"/>
        <v>k[45]</v>
      </c>
      <c r="M46" t="str">
        <f>_xlfn.CONCAT(L46,S1,B14,S1,B25)</f>
        <v>k[45]*c[13]*c[24]</v>
      </c>
      <c r="N46" t="s">
        <v>35</v>
      </c>
      <c r="O46" t="s">
        <v>34</v>
      </c>
      <c r="P46">
        <v>45</v>
      </c>
      <c r="Q46" t="s">
        <v>2</v>
      </c>
      <c r="R46" t="str">
        <f t="shared" si="2"/>
        <v>result[45] := k[45]*c[13]*c[24];</v>
      </c>
    </row>
    <row r="47" spans="2:18" x14ac:dyDescent="0.3">
      <c r="B47" t="str">
        <f t="shared" si="0"/>
        <v/>
      </c>
      <c r="H47" t="s">
        <v>3</v>
      </c>
      <c r="I47" t="s">
        <v>0</v>
      </c>
      <c r="J47">
        <v>46</v>
      </c>
      <c r="K47" t="s">
        <v>1</v>
      </c>
      <c r="L47" t="str">
        <f t="shared" si="1"/>
        <v>k[46]</v>
      </c>
      <c r="M47" t="str">
        <f>_xlfn.CONCAT(L47,S1,B14,S1,B25)</f>
        <v>k[46]*c[13]*c[24]</v>
      </c>
      <c r="N47" t="s">
        <v>35</v>
      </c>
      <c r="O47" t="s">
        <v>34</v>
      </c>
      <c r="P47">
        <v>46</v>
      </c>
      <c r="Q47" t="s">
        <v>2</v>
      </c>
      <c r="R47" t="str">
        <f t="shared" si="2"/>
        <v>result[46] := k[46]*c[13]*c[24];</v>
      </c>
    </row>
    <row r="48" spans="2:18" x14ac:dyDescent="0.3">
      <c r="B48" t="str">
        <f t="shared" si="0"/>
        <v/>
      </c>
      <c r="H48" t="s">
        <v>3</v>
      </c>
      <c r="I48" t="s">
        <v>0</v>
      </c>
      <c r="J48">
        <v>47</v>
      </c>
      <c r="K48" t="s">
        <v>1</v>
      </c>
      <c r="L48" t="str">
        <f t="shared" si="1"/>
        <v>k[47]</v>
      </c>
      <c r="M48" t="str">
        <f>_xlfn.CONCAT(L48,S1,B15,S1,B25)</f>
        <v>k[47]*c[14]*c[24]</v>
      </c>
      <c r="N48" t="s">
        <v>35</v>
      </c>
      <c r="O48" t="s">
        <v>34</v>
      </c>
      <c r="P48">
        <v>47</v>
      </c>
      <c r="Q48" t="s">
        <v>2</v>
      </c>
      <c r="R48" t="str">
        <f t="shared" si="2"/>
        <v>result[47] := k[47]*c[14]*c[24];</v>
      </c>
    </row>
    <row r="49" spans="2:18" x14ac:dyDescent="0.3">
      <c r="B49" t="str">
        <f t="shared" si="0"/>
        <v/>
      </c>
      <c r="H49" t="s">
        <v>3</v>
      </c>
      <c r="I49" t="s">
        <v>0</v>
      </c>
      <c r="J49">
        <v>48</v>
      </c>
      <c r="K49" t="s">
        <v>1</v>
      </c>
      <c r="L49" t="str">
        <f t="shared" si="1"/>
        <v>k[48]</v>
      </c>
      <c r="M49" t="str">
        <f>_xlfn.CONCAT(L49,S1,B15,S1,B25)</f>
        <v>k[48]*c[14]*c[24]</v>
      </c>
      <c r="N49" t="s">
        <v>35</v>
      </c>
      <c r="O49" t="s">
        <v>34</v>
      </c>
      <c r="P49">
        <v>48</v>
      </c>
      <c r="Q49" t="s">
        <v>2</v>
      </c>
      <c r="R49" t="str">
        <f t="shared" si="2"/>
        <v>result[48] := k[48]*c[14]*c[24];</v>
      </c>
    </row>
    <row r="50" spans="2:18" x14ac:dyDescent="0.3">
      <c r="B50" t="str">
        <f t="shared" si="0"/>
        <v/>
      </c>
      <c r="H50" t="s">
        <v>3</v>
      </c>
      <c r="I50" t="s">
        <v>0</v>
      </c>
      <c r="J50">
        <v>49</v>
      </c>
      <c r="K50" t="s">
        <v>1</v>
      </c>
      <c r="L50" t="str">
        <f t="shared" si="1"/>
        <v>k[49]</v>
      </c>
      <c r="M50" t="str">
        <f>_xlfn.CONCAT(L50,S1,B15,S1,B25)</f>
        <v>k[49]*c[14]*c[24]</v>
      </c>
      <c r="N50" t="s">
        <v>35</v>
      </c>
      <c r="O50" t="s">
        <v>34</v>
      </c>
      <c r="P50">
        <v>49</v>
      </c>
      <c r="Q50" t="s">
        <v>2</v>
      </c>
      <c r="R50" t="str">
        <f t="shared" si="2"/>
        <v>result[49] := k[49]*c[14]*c[24];</v>
      </c>
    </row>
    <row r="51" spans="2:18" x14ac:dyDescent="0.3">
      <c r="B51" t="str">
        <f t="shared" si="0"/>
        <v/>
      </c>
      <c r="H51" t="s">
        <v>3</v>
      </c>
      <c r="I51" t="s">
        <v>0</v>
      </c>
      <c r="J51">
        <v>50</v>
      </c>
      <c r="K51" t="s">
        <v>1</v>
      </c>
      <c r="L51" t="str">
        <f t="shared" si="1"/>
        <v>k[50]</v>
      </c>
      <c r="M51" t="str">
        <f>_xlfn.CONCAT(L51,S1,B16,S1,B25)</f>
        <v>k[50]*c[15]*c[24]</v>
      </c>
      <c r="N51" t="s">
        <v>35</v>
      </c>
      <c r="O51" t="s">
        <v>34</v>
      </c>
      <c r="P51">
        <v>50</v>
      </c>
      <c r="Q51" t="s">
        <v>2</v>
      </c>
      <c r="R51" t="str">
        <f t="shared" si="2"/>
        <v>result[50] := k[50]*c[15]*c[24];</v>
      </c>
    </row>
    <row r="52" spans="2:18" x14ac:dyDescent="0.3">
      <c r="B52" t="str">
        <f t="shared" si="0"/>
        <v/>
      </c>
      <c r="H52" t="s">
        <v>3</v>
      </c>
      <c r="I52" t="s">
        <v>0</v>
      </c>
      <c r="J52">
        <v>51</v>
      </c>
      <c r="K52" t="s">
        <v>1</v>
      </c>
      <c r="L52" t="str">
        <f t="shared" si="1"/>
        <v>k[51]</v>
      </c>
      <c r="M52" t="str">
        <f>_xlfn.CONCAT(L52,S1,B16)</f>
        <v>k[51]*c[15]</v>
      </c>
      <c r="N52" t="s">
        <v>35</v>
      </c>
      <c r="O52" t="s">
        <v>34</v>
      </c>
      <c r="P52">
        <v>51</v>
      </c>
      <c r="Q52" t="s">
        <v>2</v>
      </c>
      <c r="R52" t="str">
        <f t="shared" si="2"/>
        <v>result[51] := k[51]*c[15];</v>
      </c>
    </row>
    <row r="53" spans="2:18" x14ac:dyDescent="0.3">
      <c r="B53" t="str">
        <f t="shared" si="0"/>
        <v/>
      </c>
      <c r="H53" t="s">
        <v>3</v>
      </c>
      <c r="I53" t="s">
        <v>0</v>
      </c>
      <c r="J53">
        <v>52</v>
      </c>
      <c r="K53" t="s">
        <v>1</v>
      </c>
      <c r="L53" t="str">
        <f t="shared" si="1"/>
        <v>k[52]</v>
      </c>
      <c r="M53" t="str">
        <f>_xlfn.CONCAT(L53,S1,B17,S1,B25)</f>
        <v>k[52]*c[16]*c[24]</v>
      </c>
      <c r="N53" t="s">
        <v>35</v>
      </c>
      <c r="O53" t="s">
        <v>34</v>
      </c>
      <c r="P53">
        <v>52</v>
      </c>
      <c r="Q53" t="s">
        <v>2</v>
      </c>
      <c r="R53" t="str">
        <f t="shared" si="2"/>
        <v>result[52] := k[52]*c[16]*c[24];</v>
      </c>
    </row>
    <row r="54" spans="2:18" x14ac:dyDescent="0.3">
      <c r="B54" t="str">
        <f t="shared" si="0"/>
        <v/>
      </c>
      <c r="H54" t="s">
        <v>3</v>
      </c>
      <c r="I54" t="s">
        <v>0</v>
      </c>
      <c r="J54">
        <v>53</v>
      </c>
      <c r="K54" t="s">
        <v>1</v>
      </c>
      <c r="L54" t="str">
        <f t="shared" si="1"/>
        <v>k[53]</v>
      </c>
      <c r="M54" t="str">
        <f>_xlfn.CONCAT(L54,S1,B17)</f>
        <v>k[53]*c[16]</v>
      </c>
      <c r="N54" t="s">
        <v>35</v>
      </c>
      <c r="O54" t="s">
        <v>34</v>
      </c>
      <c r="P54">
        <v>53</v>
      </c>
      <c r="Q54" t="s">
        <v>2</v>
      </c>
      <c r="R54" t="str">
        <f t="shared" si="2"/>
        <v>result[53] := k[53]*c[16];</v>
      </c>
    </row>
    <row r="55" spans="2:18" x14ac:dyDescent="0.3">
      <c r="B55" t="str">
        <f t="shared" si="0"/>
        <v/>
      </c>
      <c r="H55" t="s">
        <v>3</v>
      </c>
      <c r="I55" t="s">
        <v>0</v>
      </c>
      <c r="J55">
        <v>54</v>
      </c>
      <c r="K55" t="s">
        <v>1</v>
      </c>
      <c r="L55" t="str">
        <f t="shared" si="1"/>
        <v>k[54]</v>
      </c>
      <c r="M55" t="str">
        <f>_xlfn.CONCAT(L55,S1,B17)</f>
        <v>k[54]*c[16]</v>
      </c>
      <c r="N55" t="s">
        <v>35</v>
      </c>
      <c r="O55" t="s">
        <v>34</v>
      </c>
      <c r="P55">
        <v>54</v>
      </c>
      <c r="Q55" t="s">
        <v>2</v>
      </c>
      <c r="R55" t="str">
        <f t="shared" si="2"/>
        <v>result[54] := k[54]*c[16];</v>
      </c>
    </row>
    <row r="56" spans="2:18" x14ac:dyDescent="0.3">
      <c r="B56" t="str">
        <f t="shared" si="0"/>
        <v/>
      </c>
      <c r="H56" t="s">
        <v>3</v>
      </c>
      <c r="I56" t="s">
        <v>0</v>
      </c>
      <c r="J56">
        <v>55</v>
      </c>
      <c r="K56" t="s">
        <v>1</v>
      </c>
      <c r="L56" t="str">
        <f t="shared" si="1"/>
        <v>k[55]</v>
      </c>
      <c r="M56" t="str">
        <f>_xlfn.CONCAT(L56,S1,B18,S1,B25)</f>
        <v>k[55]*c[17]*c[24]</v>
      </c>
      <c r="N56" t="s">
        <v>35</v>
      </c>
      <c r="O56" t="s">
        <v>34</v>
      </c>
      <c r="P56">
        <v>55</v>
      </c>
      <c r="Q56" t="s">
        <v>2</v>
      </c>
      <c r="R56" t="str">
        <f t="shared" si="2"/>
        <v>result[55] := k[55]*c[17]*c[24];</v>
      </c>
    </row>
    <row r="57" spans="2:18" x14ac:dyDescent="0.3">
      <c r="B57" t="str">
        <f t="shared" si="0"/>
        <v/>
      </c>
      <c r="H57" t="s">
        <v>3</v>
      </c>
      <c r="I57" t="s">
        <v>0</v>
      </c>
      <c r="J57">
        <v>56</v>
      </c>
      <c r="K57" t="s">
        <v>1</v>
      </c>
      <c r="L57" t="str">
        <f t="shared" si="1"/>
        <v>k[56]</v>
      </c>
      <c r="M57" t="str">
        <f>_xlfn.CONCAT(L57,S1,B18)</f>
        <v>k[56]*c[17]</v>
      </c>
      <c r="N57" t="s">
        <v>35</v>
      </c>
      <c r="O57" t="s">
        <v>34</v>
      </c>
      <c r="P57">
        <v>56</v>
      </c>
      <c r="Q57" t="s">
        <v>2</v>
      </c>
      <c r="R57" t="str">
        <f t="shared" si="2"/>
        <v>result[56] := k[56]*c[17];</v>
      </c>
    </row>
    <row r="58" spans="2:18" x14ac:dyDescent="0.3">
      <c r="B58" t="str">
        <f t="shared" si="0"/>
        <v/>
      </c>
      <c r="H58" t="s">
        <v>3</v>
      </c>
      <c r="I58" t="s">
        <v>0</v>
      </c>
      <c r="J58">
        <v>57</v>
      </c>
      <c r="K58" t="s">
        <v>1</v>
      </c>
      <c r="L58" t="str">
        <f t="shared" si="1"/>
        <v>k[57]</v>
      </c>
      <c r="M58" t="str">
        <f>_xlfn.CONCAT(L58,S1,B19,S1,U2,S1,B25)</f>
        <v>k[57]*c[18]*4*c[24]</v>
      </c>
      <c r="N58" t="s">
        <v>35</v>
      </c>
      <c r="O58" t="s">
        <v>34</v>
      </c>
      <c r="P58">
        <v>57</v>
      </c>
      <c r="Q58" t="s">
        <v>2</v>
      </c>
      <c r="R58" t="str">
        <f t="shared" si="2"/>
        <v>result[57] := k[57]*c[18]*4*c[24];</v>
      </c>
    </row>
    <row r="59" spans="2:18" x14ac:dyDescent="0.3">
      <c r="B59" t="str">
        <f t="shared" si="0"/>
        <v/>
      </c>
      <c r="H59" t="s">
        <v>3</v>
      </c>
      <c r="I59" t="s">
        <v>0</v>
      </c>
      <c r="J59">
        <v>58</v>
      </c>
      <c r="K59" t="s">
        <v>1</v>
      </c>
      <c r="L59" t="str">
        <f t="shared" si="1"/>
        <v>k[58]</v>
      </c>
      <c r="M59" t="str">
        <f>_xlfn.CONCAT(L59,S1,B19,S1,B25)</f>
        <v>k[58]*c[18]*c[24]</v>
      </c>
      <c r="N59" t="s">
        <v>35</v>
      </c>
      <c r="O59" t="s">
        <v>34</v>
      </c>
      <c r="P59">
        <v>58</v>
      </c>
      <c r="Q59" t="s">
        <v>2</v>
      </c>
      <c r="R59" t="str">
        <f t="shared" si="2"/>
        <v>result[58] := k[58]*c[18]*c[24];</v>
      </c>
    </row>
    <row r="60" spans="2:18" x14ac:dyDescent="0.3">
      <c r="B60" t="str">
        <f t="shared" si="0"/>
        <v/>
      </c>
      <c r="H60" t="s">
        <v>3</v>
      </c>
      <c r="I60" t="s">
        <v>0</v>
      </c>
      <c r="J60">
        <v>59</v>
      </c>
      <c r="K60" t="s">
        <v>1</v>
      </c>
      <c r="L60" t="str">
        <f t="shared" si="1"/>
        <v>k[59]</v>
      </c>
      <c r="M60" t="str">
        <f>_xlfn.CONCAT(L60,S1,B19,S1,B25)</f>
        <v>k[59]*c[18]*c[24]</v>
      </c>
      <c r="N60" t="s">
        <v>35</v>
      </c>
      <c r="O60" t="s">
        <v>34</v>
      </c>
      <c r="P60">
        <v>59</v>
      </c>
      <c r="Q60" t="s">
        <v>2</v>
      </c>
      <c r="R60" t="str">
        <f t="shared" si="2"/>
        <v>result[59] := k[59]*c[18]*c[24];</v>
      </c>
    </row>
    <row r="61" spans="2:18" x14ac:dyDescent="0.3">
      <c r="B61" t="str">
        <f t="shared" si="0"/>
        <v/>
      </c>
      <c r="H61" t="s">
        <v>3</v>
      </c>
      <c r="I61" t="s">
        <v>0</v>
      </c>
      <c r="J61">
        <v>60</v>
      </c>
      <c r="K61" t="s">
        <v>1</v>
      </c>
      <c r="L61" t="str">
        <f t="shared" si="1"/>
        <v>k[60]</v>
      </c>
      <c r="M61" t="str">
        <f>_xlfn.CONCAT(L61,S1,B20,S1,U2,S1,B25)</f>
        <v>k[60]*c[19]*4*c[24]</v>
      </c>
      <c r="N61" t="s">
        <v>35</v>
      </c>
      <c r="O61" t="s">
        <v>34</v>
      </c>
      <c r="P61">
        <v>60</v>
      </c>
      <c r="Q61" t="s">
        <v>2</v>
      </c>
      <c r="R61" t="str">
        <f t="shared" si="2"/>
        <v>result[60] := k[60]*c[19]*4*c[24];</v>
      </c>
    </row>
    <row r="62" spans="2:18" x14ac:dyDescent="0.3">
      <c r="B62" t="str">
        <f t="shared" si="0"/>
        <v/>
      </c>
      <c r="H62" t="s">
        <v>3</v>
      </c>
      <c r="I62" t="s">
        <v>0</v>
      </c>
      <c r="J62">
        <v>61</v>
      </c>
      <c r="K62" t="s">
        <v>1</v>
      </c>
      <c r="L62" t="str">
        <f t="shared" si="1"/>
        <v>k[61]</v>
      </c>
      <c r="M62" t="str">
        <f>_xlfn.CONCAT(L62,S1,B20,S1,B25)</f>
        <v>k[61]*c[19]*c[24]</v>
      </c>
      <c r="N62" t="s">
        <v>35</v>
      </c>
      <c r="O62" t="s">
        <v>34</v>
      </c>
      <c r="P62">
        <v>61</v>
      </c>
      <c r="Q62" t="s">
        <v>2</v>
      </c>
      <c r="R62" t="str">
        <f t="shared" si="2"/>
        <v>result[61] := k[61]*c[19]*c[24];</v>
      </c>
    </row>
    <row r="63" spans="2:18" x14ac:dyDescent="0.3">
      <c r="B63" t="str">
        <f t="shared" si="0"/>
        <v/>
      </c>
      <c r="H63" t="s">
        <v>3</v>
      </c>
      <c r="I63" t="s">
        <v>0</v>
      </c>
      <c r="J63">
        <v>62</v>
      </c>
      <c r="K63" t="s">
        <v>1</v>
      </c>
      <c r="L63" t="str">
        <f t="shared" si="1"/>
        <v>k[62]</v>
      </c>
      <c r="M63" t="str">
        <f>_xlfn.CONCAT(L63,S1,B20,S1,B25)</f>
        <v>k[62]*c[19]*c[24]</v>
      </c>
      <c r="N63" t="s">
        <v>35</v>
      </c>
      <c r="O63" t="s">
        <v>34</v>
      </c>
      <c r="P63">
        <v>62</v>
      </c>
      <c r="Q63" t="s">
        <v>2</v>
      </c>
      <c r="R63" t="str">
        <f t="shared" si="2"/>
        <v>result[62] := k[62]*c[19]*c[24];</v>
      </c>
    </row>
    <row r="64" spans="2:18" x14ac:dyDescent="0.3">
      <c r="B64" t="str">
        <f t="shared" si="0"/>
        <v/>
      </c>
      <c r="H64" t="s">
        <v>3</v>
      </c>
      <c r="I64" t="s">
        <v>0</v>
      </c>
      <c r="J64">
        <v>63</v>
      </c>
      <c r="K64" t="s">
        <v>1</v>
      </c>
      <c r="L64" t="str">
        <f t="shared" si="1"/>
        <v>k[63]</v>
      </c>
      <c r="M64" t="str">
        <f>_xlfn.CONCAT(L64,S1,B20,S1,B25)</f>
        <v>k[63]*c[19]*c[24]</v>
      </c>
      <c r="N64" t="s">
        <v>35</v>
      </c>
      <c r="O64" t="s">
        <v>34</v>
      </c>
      <c r="P64">
        <v>63</v>
      </c>
      <c r="Q64" t="s">
        <v>2</v>
      </c>
      <c r="R64" t="str">
        <f t="shared" si="2"/>
        <v>result[63] := k[63]*c[19]*c[24];</v>
      </c>
    </row>
    <row r="65" spans="2:18" x14ac:dyDescent="0.3">
      <c r="B65" t="str">
        <f t="shared" si="0"/>
        <v/>
      </c>
      <c r="H65" t="s">
        <v>3</v>
      </c>
      <c r="I65" t="s">
        <v>0</v>
      </c>
      <c r="J65">
        <v>64</v>
      </c>
      <c r="K65" t="s">
        <v>1</v>
      </c>
      <c r="L65" t="str">
        <f t="shared" si="1"/>
        <v>k[64]</v>
      </c>
      <c r="M65" t="str">
        <f>_xlfn.CONCAT(L65,S1,B21,S1,U2,S1,B25)</f>
        <v>k[64]*c[20]*4*c[24]</v>
      </c>
      <c r="N65" t="s">
        <v>35</v>
      </c>
      <c r="O65" t="s">
        <v>34</v>
      </c>
      <c r="P65">
        <v>64</v>
      </c>
      <c r="Q65" t="s">
        <v>2</v>
      </c>
      <c r="R65" t="str">
        <f t="shared" si="2"/>
        <v>result[64] := k[64]*c[20]*4*c[24];</v>
      </c>
    </row>
    <row r="66" spans="2:18" x14ac:dyDescent="0.3">
      <c r="B66" t="str">
        <f t="shared" ref="B66:B71" si="4">_xlfn.CONCAT(D66:G66)</f>
        <v/>
      </c>
      <c r="H66" t="s">
        <v>3</v>
      </c>
      <c r="I66" t="s">
        <v>0</v>
      </c>
      <c r="J66">
        <v>65</v>
      </c>
      <c r="K66" t="s">
        <v>1</v>
      </c>
      <c r="L66" t="str">
        <f t="shared" ref="L66:L71" si="5">_xlfn.CONCAT(H66:K66)</f>
        <v>k[65]</v>
      </c>
      <c r="M66" t="str">
        <f>_xlfn.CONCAT(L66,S1,B21,S1,B25)</f>
        <v>k[65]*c[20]*c[24]</v>
      </c>
      <c r="N66" t="s">
        <v>35</v>
      </c>
      <c r="O66" t="s">
        <v>34</v>
      </c>
      <c r="P66">
        <v>65</v>
      </c>
      <c r="Q66" t="s">
        <v>2</v>
      </c>
      <c r="R66" t="str">
        <f t="shared" ref="R66:R71" si="6">_xlfn.CONCAT(O66:Q66,M66,N66)</f>
        <v>result[65] := k[65]*c[20]*c[24];</v>
      </c>
    </row>
    <row r="67" spans="2:18" x14ac:dyDescent="0.3">
      <c r="B67" t="str">
        <f t="shared" si="4"/>
        <v/>
      </c>
      <c r="H67" t="s">
        <v>3</v>
      </c>
      <c r="I67" t="s">
        <v>0</v>
      </c>
      <c r="J67">
        <v>66</v>
      </c>
      <c r="K67" t="s">
        <v>1</v>
      </c>
      <c r="L67" t="str">
        <f t="shared" si="5"/>
        <v>k[66]</v>
      </c>
      <c r="M67" t="str">
        <f>_xlfn.CONCAT(L67,S1,B21,S1,B25)</f>
        <v>k[66]*c[20]*c[24]</v>
      </c>
      <c r="N67" t="s">
        <v>35</v>
      </c>
      <c r="O67" t="s">
        <v>34</v>
      </c>
      <c r="P67">
        <v>66</v>
      </c>
      <c r="Q67" t="s">
        <v>2</v>
      </c>
      <c r="R67" t="str">
        <f t="shared" si="6"/>
        <v>result[66] := k[66]*c[20]*c[24];</v>
      </c>
    </row>
    <row r="68" spans="2:18" x14ac:dyDescent="0.3">
      <c r="B68" t="str">
        <f t="shared" si="4"/>
        <v/>
      </c>
      <c r="H68" t="s">
        <v>3</v>
      </c>
      <c r="I68" t="s">
        <v>0</v>
      </c>
      <c r="J68">
        <v>67</v>
      </c>
      <c r="K68" t="s">
        <v>1</v>
      </c>
      <c r="L68" t="str">
        <f t="shared" si="5"/>
        <v>k[67]</v>
      </c>
      <c r="M68" t="str">
        <f>_xlfn.CONCAT(L68,S1,B22,S1,U2,S1,B25)</f>
        <v>k[67]*c[21]*4*c[24]</v>
      </c>
      <c r="N68" t="s">
        <v>35</v>
      </c>
      <c r="O68" t="s">
        <v>34</v>
      </c>
      <c r="P68">
        <v>67</v>
      </c>
      <c r="Q68" t="s">
        <v>2</v>
      </c>
      <c r="R68" t="str">
        <f t="shared" si="6"/>
        <v>result[67] := k[67]*c[21]*4*c[24];</v>
      </c>
    </row>
    <row r="69" spans="2:18" x14ac:dyDescent="0.3">
      <c r="B69" t="str">
        <f t="shared" si="4"/>
        <v/>
      </c>
      <c r="H69" t="s">
        <v>3</v>
      </c>
      <c r="I69" t="s">
        <v>0</v>
      </c>
      <c r="J69">
        <v>68</v>
      </c>
      <c r="K69" t="s">
        <v>1</v>
      </c>
      <c r="L69" t="str">
        <f t="shared" si="5"/>
        <v>k[68]</v>
      </c>
      <c r="M69" t="str">
        <f>_xlfn.CONCAT(L69,S1,B22,S1,B25)</f>
        <v>k[68]*c[21]*c[24]</v>
      </c>
      <c r="N69" t="s">
        <v>35</v>
      </c>
      <c r="O69" t="s">
        <v>34</v>
      </c>
      <c r="P69">
        <v>68</v>
      </c>
      <c r="Q69" t="s">
        <v>2</v>
      </c>
      <c r="R69" t="str">
        <f t="shared" si="6"/>
        <v>result[68] := k[68]*c[21]*c[24];</v>
      </c>
    </row>
    <row r="70" spans="2:18" x14ac:dyDescent="0.3">
      <c r="B70" t="str">
        <f t="shared" si="4"/>
        <v/>
      </c>
      <c r="H70" t="s">
        <v>3</v>
      </c>
      <c r="I70" t="s">
        <v>0</v>
      </c>
      <c r="J70">
        <v>69</v>
      </c>
      <c r="K70" t="s">
        <v>1</v>
      </c>
      <c r="L70" t="str">
        <f t="shared" si="5"/>
        <v>k[69]</v>
      </c>
      <c r="M70" t="str">
        <f>_xlfn.CONCAT(L70,S1,B23,S1,U2,S1,B25)</f>
        <v>k[69]*c[22]*4*c[24]</v>
      </c>
      <c r="N70" t="s">
        <v>35</v>
      </c>
      <c r="O70" t="s">
        <v>34</v>
      </c>
      <c r="P70">
        <v>69</v>
      </c>
      <c r="Q70" t="s">
        <v>2</v>
      </c>
      <c r="R70" t="str">
        <f t="shared" si="6"/>
        <v>result[69] := k[69]*c[22]*4*c[24];</v>
      </c>
    </row>
    <row r="71" spans="2:18" x14ac:dyDescent="0.3">
      <c r="B71" t="str">
        <f t="shared" si="4"/>
        <v/>
      </c>
      <c r="H71" t="s">
        <v>3</v>
      </c>
      <c r="I71" t="s">
        <v>0</v>
      </c>
      <c r="J71">
        <v>70</v>
      </c>
      <c r="K71" t="s">
        <v>1</v>
      </c>
      <c r="L71" t="str">
        <f t="shared" si="5"/>
        <v>k[70]</v>
      </c>
      <c r="M71" t="str">
        <f>_xlfn.CONCAT(L71,S1,B24,S1,T2,S1,B25)</f>
        <v>k[70]*c[23]*3*c[24]</v>
      </c>
      <c r="N71" t="s">
        <v>35</v>
      </c>
      <c r="O71" t="s">
        <v>34</v>
      </c>
      <c r="P71">
        <v>70</v>
      </c>
      <c r="Q71" t="s">
        <v>2</v>
      </c>
      <c r="R71" t="str">
        <f t="shared" si="6"/>
        <v>result[70] := k[70]*c[23]*3*c[24];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8CED-A87B-476C-B5D5-3A682AA434A7}">
  <dimension ref="A1:BU146"/>
  <sheetViews>
    <sheetView topLeftCell="H106" workbookViewId="0">
      <selection activeCell="U110" sqref="U110:U132"/>
    </sheetView>
  </sheetViews>
  <sheetFormatPr defaultRowHeight="14.4" x14ac:dyDescent="0.3"/>
  <cols>
    <col min="1" max="1" width="3" bestFit="1" customWidth="1"/>
    <col min="2" max="2" width="19.6640625" bestFit="1" customWidth="1"/>
    <col min="3" max="3" width="17" bestFit="1" customWidth="1"/>
    <col min="4" max="4" width="14.21875" bestFit="1" customWidth="1"/>
    <col min="5" max="5" width="12" bestFit="1" customWidth="1"/>
    <col min="6" max="6" width="14" bestFit="1" customWidth="1"/>
    <col min="9" max="9" width="17.21875" bestFit="1" customWidth="1"/>
    <col min="13" max="17" width="17.21875" bestFit="1" customWidth="1"/>
    <col min="18" max="18" width="17.88671875" bestFit="1" customWidth="1"/>
  </cols>
  <sheetData>
    <row r="1" spans="1:10" ht="16.2" x14ac:dyDescent="0.3">
      <c r="A1" s="2" t="s">
        <v>63</v>
      </c>
      <c r="B1" s="2" t="s">
        <v>62</v>
      </c>
      <c r="C1" s="2" t="s">
        <v>65</v>
      </c>
      <c r="D1" s="2" t="s">
        <v>64</v>
      </c>
      <c r="E1" s="2" t="s">
        <v>66</v>
      </c>
      <c r="F1" s="3" t="s">
        <v>182</v>
      </c>
    </row>
    <row r="2" spans="1:10" ht="15.6" x14ac:dyDescent="0.35">
      <c r="A2" s="4">
        <v>1</v>
      </c>
      <c r="B2" s="4" t="s">
        <v>273</v>
      </c>
      <c r="C2" s="4">
        <v>3.56E-2</v>
      </c>
      <c r="D2" s="5">
        <v>188.40599733960002</v>
      </c>
      <c r="E2" s="6">
        <f>C2/EXP(-D2*1000/(8.314*763.15))</f>
        <v>280266498527.927</v>
      </c>
      <c r="F2" s="5">
        <f>I14-I3</f>
        <v>60.900000000000006</v>
      </c>
      <c r="G2" t="s">
        <v>67</v>
      </c>
      <c r="H2" t="s">
        <v>123</v>
      </c>
      <c r="I2" t="s">
        <v>183</v>
      </c>
      <c r="J2" t="str">
        <f>_xlfn.CONCAT(F2:G2)</f>
        <v>60.9,</v>
      </c>
    </row>
    <row r="3" spans="1:10" x14ac:dyDescent="0.3">
      <c r="A3" s="4">
        <v>2</v>
      </c>
      <c r="B3" s="4" t="s">
        <v>274</v>
      </c>
      <c r="C3" s="4">
        <v>7.4999999999999997E-3</v>
      </c>
      <c r="D3" s="5">
        <v>230.27399674840001</v>
      </c>
      <c r="E3" s="6">
        <f t="shared" ref="E3:E66" si="0">C3/EXP(-D3*1000/(8.314*763.15))</f>
        <v>43349806375705.891</v>
      </c>
      <c r="F3" s="5">
        <f>I4+I13-I3</f>
        <v>-54.200000000000045</v>
      </c>
      <c r="G3" t="s">
        <v>67</v>
      </c>
      <c r="H3" t="s">
        <v>5</v>
      </c>
      <c r="I3" s="1">
        <v>-270.5</v>
      </c>
      <c r="J3" t="str">
        <f t="shared" ref="J3:J66" si="1">_xlfn.CONCAT(F3:G3)</f>
        <v>-54.2,</v>
      </c>
    </row>
    <row r="4" spans="1:10" x14ac:dyDescent="0.3">
      <c r="A4" s="4">
        <v>3</v>
      </c>
      <c r="B4" s="4" t="s">
        <v>275</v>
      </c>
      <c r="C4" s="4">
        <v>0.01</v>
      </c>
      <c r="D4" s="5">
        <v>230.27399674840001</v>
      </c>
      <c r="E4" s="6">
        <f t="shared" si="0"/>
        <v>57799741834274.523</v>
      </c>
      <c r="F4" s="5">
        <f>I5+I12-I3</f>
        <v>-43.44</v>
      </c>
      <c r="G4" t="s">
        <v>67</v>
      </c>
      <c r="H4" t="s">
        <v>6</v>
      </c>
      <c r="I4" s="1">
        <v>-249.8</v>
      </c>
      <c r="J4" t="str">
        <f t="shared" si="1"/>
        <v>-43.44,</v>
      </c>
    </row>
    <row r="5" spans="1:10" x14ac:dyDescent="0.3">
      <c r="A5" s="4">
        <v>4</v>
      </c>
      <c r="B5" s="4" t="s">
        <v>276</v>
      </c>
      <c r="C5" s="4">
        <v>1.35E-2</v>
      </c>
      <c r="D5" s="5">
        <v>230.27399674840001</v>
      </c>
      <c r="E5" s="6">
        <f t="shared" si="0"/>
        <v>78029651476270.594</v>
      </c>
      <c r="F5" s="5">
        <f>I6+I11-I3</f>
        <v>-42</v>
      </c>
      <c r="G5" t="s">
        <v>67</v>
      </c>
      <c r="H5" t="s">
        <v>7</v>
      </c>
      <c r="I5" s="1">
        <v>-229.2</v>
      </c>
      <c r="J5" t="str">
        <f t="shared" si="1"/>
        <v>-42,</v>
      </c>
    </row>
    <row r="6" spans="1:10" x14ac:dyDescent="0.3">
      <c r="A6" s="4">
        <v>5</v>
      </c>
      <c r="B6" s="4" t="s">
        <v>277</v>
      </c>
      <c r="C6" s="4">
        <v>1.35E-2</v>
      </c>
      <c r="D6" s="5">
        <v>230.27399674840001</v>
      </c>
      <c r="E6" s="6">
        <f t="shared" si="0"/>
        <v>78029651476270.594</v>
      </c>
      <c r="F6" s="5">
        <f>I7+I10-I3</f>
        <v>-43.600000000000023</v>
      </c>
      <c r="G6" t="s">
        <v>67</v>
      </c>
      <c r="H6" t="s">
        <v>8</v>
      </c>
      <c r="I6" s="1">
        <v>-208.6</v>
      </c>
      <c r="J6" t="str">
        <f t="shared" si="1"/>
        <v>-43.6,</v>
      </c>
    </row>
    <row r="7" spans="1:10" x14ac:dyDescent="0.3">
      <c r="A7" s="4">
        <v>6</v>
      </c>
      <c r="B7" s="4" t="s">
        <v>278</v>
      </c>
      <c r="C7" s="4">
        <v>1.9099999999999999E-2</v>
      </c>
      <c r="D7" s="5">
        <v>230.27399674840001</v>
      </c>
      <c r="E7" s="6">
        <f t="shared" si="0"/>
        <v>110397506903464.33</v>
      </c>
      <c r="F7" s="5">
        <f>I8+I9-I3</f>
        <v>-43.300000000000011</v>
      </c>
      <c r="G7" t="s">
        <v>67</v>
      </c>
      <c r="H7" t="s">
        <v>9</v>
      </c>
      <c r="I7" s="1">
        <v>-187.9</v>
      </c>
      <c r="J7" t="str">
        <f t="shared" si="1"/>
        <v>-43.3,</v>
      </c>
    </row>
    <row r="8" spans="1:10" x14ac:dyDescent="0.3">
      <c r="A8" s="4">
        <v>7</v>
      </c>
      <c r="B8" s="4" t="s">
        <v>279</v>
      </c>
      <c r="C8" s="4">
        <v>2.4299999999999999E-2</v>
      </c>
      <c r="D8" s="5">
        <v>188.40599733960002</v>
      </c>
      <c r="E8" s="6">
        <f t="shared" si="0"/>
        <v>191305503208.66925</v>
      </c>
      <c r="F8" s="5">
        <f>I15-I4</f>
        <v>36.5</v>
      </c>
      <c r="G8" t="s">
        <v>67</v>
      </c>
      <c r="H8" t="s">
        <v>10</v>
      </c>
      <c r="I8" s="1">
        <v>-167.3</v>
      </c>
      <c r="J8" t="str">
        <f t="shared" si="1"/>
        <v>36.5,</v>
      </c>
    </row>
    <row r="9" spans="1:10" x14ac:dyDescent="0.3">
      <c r="A9" s="4">
        <v>8</v>
      </c>
      <c r="B9" s="4" t="s">
        <v>280</v>
      </c>
      <c r="C9" s="4">
        <v>1.5E-3</v>
      </c>
      <c r="D9" s="5">
        <v>230.27399674840001</v>
      </c>
      <c r="E9" s="6">
        <f t="shared" si="0"/>
        <v>8669961275141.1777</v>
      </c>
      <c r="F9" s="5">
        <f>I5+I13-I4</f>
        <v>-54.300000000000011</v>
      </c>
      <c r="G9" t="s">
        <v>67</v>
      </c>
      <c r="H9" t="s">
        <v>11</v>
      </c>
      <c r="I9" s="1">
        <v>-146.5</v>
      </c>
      <c r="J9" t="str">
        <f t="shared" si="1"/>
        <v>-54.3,</v>
      </c>
    </row>
    <row r="10" spans="1:10" x14ac:dyDescent="0.3">
      <c r="A10" s="4">
        <v>9</v>
      </c>
      <c r="B10" s="4" t="s">
        <v>281</v>
      </c>
      <c r="C10" s="4">
        <v>5.4000000000000003E-3</v>
      </c>
      <c r="D10" s="5">
        <v>230.27399674840001</v>
      </c>
      <c r="E10" s="6">
        <f t="shared" si="0"/>
        <v>31211860590508.242</v>
      </c>
      <c r="F10" s="5">
        <f>I6+I12-I4</f>
        <v>-43.539999999999964</v>
      </c>
      <c r="G10" t="s">
        <v>67</v>
      </c>
      <c r="H10" t="s">
        <v>12</v>
      </c>
      <c r="I10" s="1">
        <v>-126.2</v>
      </c>
      <c r="J10" t="str">
        <f t="shared" si="1"/>
        <v>-43.54,</v>
      </c>
    </row>
    <row r="11" spans="1:10" x14ac:dyDescent="0.3">
      <c r="A11" s="4">
        <v>10</v>
      </c>
      <c r="B11" s="4" t="s">
        <v>282</v>
      </c>
      <c r="C11" s="4">
        <v>1.6E-2</v>
      </c>
      <c r="D11" s="5">
        <v>230.27399674840001</v>
      </c>
      <c r="E11" s="6">
        <f t="shared" si="0"/>
        <v>92479586934839.234</v>
      </c>
      <c r="F11" s="5">
        <f>I7+I11-I4</f>
        <v>-42</v>
      </c>
      <c r="G11" t="s">
        <v>67</v>
      </c>
      <c r="H11" t="s">
        <v>13</v>
      </c>
      <c r="I11" s="1">
        <v>-103.9</v>
      </c>
      <c r="J11" t="str">
        <f t="shared" si="1"/>
        <v>-42,</v>
      </c>
    </row>
    <row r="12" spans="1:10" x14ac:dyDescent="0.3">
      <c r="A12" s="4">
        <v>11</v>
      </c>
      <c r="B12" s="4" t="s">
        <v>283</v>
      </c>
      <c r="C12" s="4">
        <v>9.4999999999999998E-3</v>
      </c>
      <c r="D12" s="5">
        <v>230.27399674840001</v>
      </c>
      <c r="E12" s="6">
        <f t="shared" si="0"/>
        <v>54909754742560.789</v>
      </c>
      <c r="F12" s="5">
        <f>I8+I10-I4</f>
        <v>-43.699999999999989</v>
      </c>
      <c r="G12" t="s">
        <v>67</v>
      </c>
      <c r="H12" t="s">
        <v>14</v>
      </c>
      <c r="I12" s="1">
        <v>-84.74</v>
      </c>
      <c r="J12" t="str">
        <f t="shared" si="1"/>
        <v>-43.7,</v>
      </c>
    </row>
    <row r="13" spans="1:10" x14ac:dyDescent="0.3">
      <c r="A13" s="4">
        <v>12</v>
      </c>
      <c r="B13" s="4" t="s">
        <v>284</v>
      </c>
      <c r="C13" s="4">
        <v>9.4999999999999998E-3</v>
      </c>
      <c r="D13" s="5">
        <v>230.27399674840001</v>
      </c>
      <c r="E13" s="6">
        <f t="shared" si="0"/>
        <v>54909754742560.789</v>
      </c>
      <c r="F13" s="4">
        <f>2*I9-I4</f>
        <v>-43.199999999999989</v>
      </c>
      <c r="G13" t="s">
        <v>67</v>
      </c>
      <c r="H13" t="s">
        <v>15</v>
      </c>
      <c r="I13" s="1">
        <v>-74.900000000000006</v>
      </c>
      <c r="J13" t="str">
        <f t="shared" si="1"/>
        <v>-43.2,</v>
      </c>
    </row>
    <row r="14" spans="1:10" x14ac:dyDescent="0.3">
      <c r="A14" s="4">
        <v>13</v>
      </c>
      <c r="B14" s="4" t="s">
        <v>285</v>
      </c>
      <c r="C14" s="4">
        <v>0.05</v>
      </c>
      <c r="D14" s="5">
        <v>188.40599733960002</v>
      </c>
      <c r="E14" s="6">
        <f t="shared" si="0"/>
        <v>393632722651.58289</v>
      </c>
      <c r="F14" s="5">
        <f>I16-I5</f>
        <v>35.799999999999983</v>
      </c>
      <c r="G14" t="s">
        <v>67</v>
      </c>
      <c r="H14" t="s">
        <v>16</v>
      </c>
      <c r="I14" s="1">
        <v>-209.6</v>
      </c>
      <c r="J14" t="str">
        <f t="shared" si="1"/>
        <v>35.8,</v>
      </c>
    </row>
    <row r="15" spans="1:10" x14ac:dyDescent="0.3">
      <c r="A15" s="4">
        <v>14</v>
      </c>
      <c r="B15" s="4" t="s">
        <v>286</v>
      </c>
      <c r="C15" s="4">
        <v>3.0000000000000001E-3</v>
      </c>
      <c r="D15" s="5">
        <v>230.27399674840001</v>
      </c>
      <c r="E15" s="6">
        <f t="shared" si="0"/>
        <v>17339922550282.355</v>
      </c>
      <c r="F15" s="5">
        <f>I6+I13-I5</f>
        <v>-54.300000000000011</v>
      </c>
      <c r="G15" t="s">
        <v>67</v>
      </c>
      <c r="H15" t="s">
        <v>17</v>
      </c>
      <c r="I15" s="1">
        <v>-213.3</v>
      </c>
      <c r="J15" t="str">
        <f t="shared" si="1"/>
        <v>-54.3,</v>
      </c>
    </row>
    <row r="16" spans="1:10" x14ac:dyDescent="0.3">
      <c r="A16" s="4">
        <v>15</v>
      </c>
      <c r="B16" s="4" t="s">
        <v>287</v>
      </c>
      <c r="C16" s="4">
        <v>3.8999999999999998E-3</v>
      </c>
      <c r="D16" s="5">
        <v>230.27399674840001</v>
      </c>
      <c r="E16" s="6">
        <f t="shared" si="0"/>
        <v>22541899315367.063</v>
      </c>
      <c r="F16" s="5">
        <f>I7+I12-I5</f>
        <v>-43.44</v>
      </c>
      <c r="G16" t="s">
        <v>67</v>
      </c>
      <c r="H16" t="s">
        <v>18</v>
      </c>
      <c r="I16" s="1">
        <v>-193.4</v>
      </c>
      <c r="J16" t="str">
        <f t="shared" si="1"/>
        <v>-43.44,</v>
      </c>
    </row>
    <row r="17" spans="1:18" x14ac:dyDescent="0.3">
      <c r="A17" s="4">
        <v>16</v>
      </c>
      <c r="B17" s="4" t="s">
        <v>288</v>
      </c>
      <c r="C17" s="4">
        <v>6.7999999999999996E-3</v>
      </c>
      <c r="D17" s="5">
        <v>230.27399674840001</v>
      </c>
      <c r="E17" s="6">
        <f t="shared" si="0"/>
        <v>39303824447306.672</v>
      </c>
      <c r="F17" s="5">
        <f>I8+I11-I5</f>
        <v>-42.000000000000057</v>
      </c>
      <c r="G17" t="s">
        <v>67</v>
      </c>
      <c r="H17" t="s">
        <v>19</v>
      </c>
      <c r="I17" s="1">
        <v>-171.9</v>
      </c>
      <c r="J17" t="str">
        <f t="shared" si="1"/>
        <v>-42.0000000000001,</v>
      </c>
    </row>
    <row r="18" spans="1:18" x14ac:dyDescent="0.3">
      <c r="A18" s="4">
        <v>17</v>
      </c>
      <c r="B18" s="4" t="s">
        <v>289</v>
      </c>
      <c r="C18" s="4">
        <v>5.7999999999999996E-3</v>
      </c>
      <c r="D18" s="5">
        <v>230.27399674840001</v>
      </c>
      <c r="E18" s="6">
        <f t="shared" si="0"/>
        <v>33523850263879.219</v>
      </c>
      <c r="F18" s="5">
        <f>I9+I10-I5</f>
        <v>-43.5</v>
      </c>
      <c r="G18" t="s">
        <v>67</v>
      </c>
      <c r="H18" t="s">
        <v>20</v>
      </c>
      <c r="I18" s="1">
        <v>-154.9</v>
      </c>
      <c r="J18" t="str">
        <f t="shared" si="1"/>
        <v>-43.5,</v>
      </c>
    </row>
    <row r="19" spans="1:18" x14ac:dyDescent="0.3">
      <c r="A19" s="4">
        <v>18</v>
      </c>
      <c r="B19" s="4" t="s">
        <v>290</v>
      </c>
      <c r="C19" s="4">
        <v>2.6599999999999999E-2</v>
      </c>
      <c r="D19" s="5">
        <v>188.40599733960002</v>
      </c>
      <c r="E19" s="6">
        <f t="shared" si="0"/>
        <v>209412608450.64206</v>
      </c>
      <c r="F19" s="5">
        <f>I17-I6</f>
        <v>36.699999999999989</v>
      </c>
      <c r="G19" t="s">
        <v>67</v>
      </c>
      <c r="H19" t="s">
        <v>21</v>
      </c>
      <c r="I19" s="1">
        <v>-123.2</v>
      </c>
      <c r="J19" t="str">
        <f t="shared" si="1"/>
        <v>36.7,</v>
      </c>
    </row>
    <row r="20" spans="1:18" x14ac:dyDescent="0.3">
      <c r="A20" s="4">
        <v>19</v>
      </c>
      <c r="B20" s="4" t="s">
        <v>291</v>
      </c>
      <c r="C20" s="4">
        <v>1.9E-3</v>
      </c>
      <c r="D20" s="5">
        <v>230.27399674840001</v>
      </c>
      <c r="E20" s="6">
        <f t="shared" si="0"/>
        <v>10981950948512.158</v>
      </c>
      <c r="F20" s="5">
        <f>I7+I13-I6</f>
        <v>-54.200000000000017</v>
      </c>
      <c r="G20" t="s">
        <v>67</v>
      </c>
      <c r="H20" t="s">
        <v>184</v>
      </c>
      <c r="I20" s="1">
        <v>-106.8</v>
      </c>
      <c r="J20" t="str">
        <f t="shared" si="1"/>
        <v>-54.2,</v>
      </c>
    </row>
    <row r="21" spans="1:18" x14ac:dyDescent="0.3">
      <c r="A21" s="4">
        <v>20</v>
      </c>
      <c r="B21" s="4" t="s">
        <v>292</v>
      </c>
      <c r="C21" s="4">
        <v>5.5999999999999999E-3</v>
      </c>
      <c r="D21" s="5">
        <v>230.27399674840001</v>
      </c>
      <c r="E21" s="6">
        <f t="shared" si="0"/>
        <v>32367855427193.73</v>
      </c>
      <c r="F21" s="5">
        <f>I8+I12-I6</f>
        <v>-43.440000000000026</v>
      </c>
      <c r="G21" t="s">
        <v>67</v>
      </c>
      <c r="H21" t="s">
        <v>23</v>
      </c>
      <c r="I21" s="1">
        <v>-33.799999999999997</v>
      </c>
      <c r="J21" t="str">
        <f t="shared" si="1"/>
        <v>-43.44,</v>
      </c>
    </row>
    <row r="22" spans="1:18" x14ac:dyDescent="0.3">
      <c r="A22" s="4">
        <v>21</v>
      </c>
      <c r="B22" s="4" t="s">
        <v>293</v>
      </c>
      <c r="C22" s="4">
        <v>3.3999999999999998E-3</v>
      </c>
      <c r="D22" s="5">
        <v>230.27399674840001</v>
      </c>
      <c r="E22" s="6">
        <f t="shared" si="0"/>
        <v>19651912223653.336</v>
      </c>
      <c r="F22" s="5">
        <f>I9+I11-I6</f>
        <v>-41.800000000000011</v>
      </c>
      <c r="G22" t="s">
        <v>67</v>
      </c>
      <c r="H22" t="s">
        <v>24</v>
      </c>
      <c r="I22" s="1">
        <v>-13.82</v>
      </c>
      <c r="J22" t="str">
        <f t="shared" si="1"/>
        <v>-41.8,</v>
      </c>
    </row>
    <row r="23" spans="1:18" x14ac:dyDescent="0.3">
      <c r="A23" s="4">
        <v>22</v>
      </c>
      <c r="B23" s="4" t="s">
        <v>294</v>
      </c>
      <c r="C23" s="4">
        <v>7.0000000000000001E-3</v>
      </c>
      <c r="D23" s="5">
        <v>230.27399674840001</v>
      </c>
      <c r="E23" s="6">
        <f t="shared" si="0"/>
        <v>40459819283992.164</v>
      </c>
      <c r="F23" s="4">
        <f>2*I10-I6</f>
        <v>-43.800000000000011</v>
      </c>
      <c r="G23" t="s">
        <v>67</v>
      </c>
      <c r="H23" t="s">
        <v>25</v>
      </c>
      <c r="I23" s="1">
        <v>7.83</v>
      </c>
      <c r="J23" t="str">
        <f t="shared" si="1"/>
        <v>-43.8,</v>
      </c>
    </row>
    <row r="24" spans="1:18" x14ac:dyDescent="0.3">
      <c r="A24" s="4">
        <v>23</v>
      </c>
      <c r="B24" s="4" t="s">
        <v>295</v>
      </c>
      <c r="C24" s="4">
        <v>7.6E-3</v>
      </c>
      <c r="D24" s="5">
        <v>188.40599733960002</v>
      </c>
      <c r="E24" s="6">
        <f t="shared" si="0"/>
        <v>59832173843.040596</v>
      </c>
      <c r="F24" s="5">
        <f>I18-I7</f>
        <v>33</v>
      </c>
      <c r="G24" t="s">
        <v>67</v>
      </c>
      <c r="H24" t="s">
        <v>26</v>
      </c>
      <c r="I24" s="1">
        <v>29.81</v>
      </c>
      <c r="J24" t="str">
        <f t="shared" si="1"/>
        <v>33,</v>
      </c>
    </row>
    <row r="25" spans="1:18" ht="16.2" x14ac:dyDescent="0.3">
      <c r="A25" s="4">
        <v>24</v>
      </c>
      <c r="B25" s="4" t="s">
        <v>296</v>
      </c>
      <c r="C25" s="4">
        <v>2.7000000000000001E-3</v>
      </c>
      <c r="D25" s="5">
        <v>230.27399674840001</v>
      </c>
      <c r="E25" s="6">
        <f t="shared" si="0"/>
        <v>15605930295254.121</v>
      </c>
      <c r="F25" s="5">
        <f>I8+I13-I7</f>
        <v>-54.300000000000011</v>
      </c>
      <c r="G25" t="s">
        <v>67</v>
      </c>
      <c r="H25" t="s">
        <v>27</v>
      </c>
      <c r="I25" s="1">
        <v>50.03</v>
      </c>
      <c r="J25" t="str">
        <f t="shared" si="1"/>
        <v>-54.3,</v>
      </c>
      <c r="M25" s="2" t="s">
        <v>63</v>
      </c>
      <c r="N25" s="2" t="s">
        <v>62</v>
      </c>
      <c r="O25" s="2" t="s">
        <v>65</v>
      </c>
      <c r="P25" s="2" t="s">
        <v>64</v>
      </c>
      <c r="Q25" s="2" t="s">
        <v>66</v>
      </c>
      <c r="R25" s="3" t="s">
        <v>182</v>
      </c>
    </row>
    <row r="26" spans="1:18" x14ac:dyDescent="0.3">
      <c r="A26" s="4">
        <v>25</v>
      </c>
      <c r="B26" s="4" t="s">
        <v>297</v>
      </c>
      <c r="C26" s="4">
        <v>1.8E-3</v>
      </c>
      <c r="D26" s="5">
        <v>230.27399674840001</v>
      </c>
      <c r="E26" s="6">
        <f t="shared" si="0"/>
        <v>10403953530169.414</v>
      </c>
      <c r="F26" s="5">
        <f>I9+I12-I7</f>
        <v>-43.34</v>
      </c>
      <c r="G26" t="s">
        <v>67</v>
      </c>
      <c r="H26" t="s">
        <v>28</v>
      </c>
      <c r="I26" s="1">
        <v>82.98</v>
      </c>
      <c r="J26" t="str">
        <f t="shared" si="1"/>
        <v>-43.34,</v>
      </c>
    </row>
    <row r="27" spans="1:18" x14ac:dyDescent="0.3">
      <c r="A27" s="4">
        <v>26</v>
      </c>
      <c r="B27" s="4" t="s">
        <v>298</v>
      </c>
      <c r="C27" s="4">
        <v>4.3E-3</v>
      </c>
      <c r="D27" s="5">
        <v>230.27399674840001</v>
      </c>
      <c r="E27" s="6">
        <f t="shared" si="0"/>
        <v>24853888988738.043</v>
      </c>
      <c r="F27" s="5">
        <f>I10+I11-I7</f>
        <v>-42.200000000000017</v>
      </c>
      <c r="G27" t="s">
        <v>67</v>
      </c>
      <c r="H27" t="s">
        <v>29</v>
      </c>
      <c r="I27" s="1">
        <v>0</v>
      </c>
      <c r="J27" t="str">
        <f t="shared" si="1"/>
        <v>-42.2,</v>
      </c>
    </row>
    <row r="28" spans="1:18" x14ac:dyDescent="0.3">
      <c r="A28" s="4">
        <v>27</v>
      </c>
      <c r="B28" s="4" t="s">
        <v>299</v>
      </c>
      <c r="C28" s="4">
        <v>0</v>
      </c>
      <c r="D28" s="5">
        <v>188.40599733960002</v>
      </c>
      <c r="E28" s="6">
        <f t="shared" si="0"/>
        <v>0</v>
      </c>
      <c r="F28" s="5">
        <f>I19-I8</f>
        <v>44.100000000000009</v>
      </c>
      <c r="G28" t="s">
        <v>67</v>
      </c>
      <c r="J28" t="str">
        <f t="shared" si="1"/>
        <v>44.1,</v>
      </c>
    </row>
    <row r="29" spans="1:18" x14ac:dyDescent="0.3">
      <c r="A29" s="4">
        <v>28</v>
      </c>
      <c r="B29" s="4" t="s">
        <v>300</v>
      </c>
      <c r="C29" s="4">
        <v>4.1999999999999997E-3</v>
      </c>
      <c r="D29" s="5">
        <v>188.40599733960002</v>
      </c>
      <c r="E29" s="6">
        <f t="shared" si="0"/>
        <v>33065148702.73296</v>
      </c>
      <c r="F29" s="5">
        <f>I20-I8</f>
        <v>60.500000000000014</v>
      </c>
      <c r="G29" t="s">
        <v>67</v>
      </c>
      <c r="J29" t="str">
        <f t="shared" si="1"/>
        <v>60.5,</v>
      </c>
    </row>
    <row r="30" spans="1:18" x14ac:dyDescent="0.3">
      <c r="A30" s="4">
        <v>29</v>
      </c>
      <c r="B30" s="4" t="s">
        <v>301</v>
      </c>
      <c r="C30" s="4">
        <v>1.8E-3</v>
      </c>
      <c r="D30" s="5">
        <v>230.27399674840001</v>
      </c>
      <c r="E30" s="6">
        <f t="shared" si="0"/>
        <v>10403953530169.414</v>
      </c>
      <c r="F30" s="5">
        <f>I9+I13-I8</f>
        <v>-54.099999999999994</v>
      </c>
      <c r="G30" t="s">
        <v>67</v>
      </c>
      <c r="J30" t="str">
        <f t="shared" si="1"/>
        <v>-54.1,</v>
      </c>
    </row>
    <row r="31" spans="1:18" x14ac:dyDescent="0.3">
      <c r="A31" s="4">
        <v>30</v>
      </c>
      <c r="B31" s="4" t="s">
        <v>302</v>
      </c>
      <c r="C31" s="4">
        <v>1.6000000000000001E-3</v>
      </c>
      <c r="D31" s="5">
        <v>230.27399674840001</v>
      </c>
      <c r="E31" s="6">
        <f t="shared" si="0"/>
        <v>9247958693483.9238</v>
      </c>
      <c r="F31" s="5">
        <f>I10+I12-I8</f>
        <v>-43.639999999999986</v>
      </c>
      <c r="G31" t="s">
        <v>67</v>
      </c>
      <c r="J31" t="str">
        <f t="shared" si="1"/>
        <v>-43.64,</v>
      </c>
    </row>
    <row r="32" spans="1:18" x14ac:dyDescent="0.3">
      <c r="A32" s="4">
        <v>31</v>
      </c>
      <c r="B32" s="4" t="s">
        <v>303</v>
      </c>
      <c r="C32" s="4">
        <v>2.5000000000000001E-3</v>
      </c>
      <c r="D32" s="5">
        <v>230.27399674840001</v>
      </c>
      <c r="E32" s="6">
        <f t="shared" si="0"/>
        <v>14449935458568.631</v>
      </c>
      <c r="F32" s="4">
        <f>2*I11-I8</f>
        <v>-40.5</v>
      </c>
      <c r="G32" t="s">
        <v>67</v>
      </c>
      <c r="J32" t="str">
        <f t="shared" si="1"/>
        <v>-40.5,</v>
      </c>
    </row>
    <row r="33" spans="1:10" x14ac:dyDescent="0.3">
      <c r="A33" s="4">
        <v>32</v>
      </c>
      <c r="B33" s="4" t="s">
        <v>304</v>
      </c>
      <c r="C33" s="4">
        <v>1.8E-3</v>
      </c>
      <c r="D33" s="5">
        <v>230.27399674840001</v>
      </c>
      <c r="E33" s="6">
        <f t="shared" si="0"/>
        <v>10403953530169.414</v>
      </c>
      <c r="F33" s="5">
        <f>I10+I13-I9</f>
        <v>-54.600000000000023</v>
      </c>
      <c r="G33" t="s">
        <v>67</v>
      </c>
      <c r="J33" t="str">
        <f t="shared" si="1"/>
        <v>-54.6,</v>
      </c>
    </row>
    <row r="34" spans="1:10" x14ac:dyDescent="0.3">
      <c r="A34" s="4">
        <v>33</v>
      </c>
      <c r="B34" s="4" t="s">
        <v>305</v>
      </c>
      <c r="C34" s="4">
        <v>2.2000000000000001E-3</v>
      </c>
      <c r="D34" s="5">
        <v>230.27399674840001</v>
      </c>
      <c r="E34" s="6">
        <f t="shared" si="0"/>
        <v>12715943203540.395</v>
      </c>
      <c r="F34" s="5">
        <f>I11+I12-I9</f>
        <v>-42.139999999999986</v>
      </c>
      <c r="G34" t="s">
        <v>67</v>
      </c>
      <c r="J34" t="str">
        <f t="shared" si="1"/>
        <v>-42.14,</v>
      </c>
    </row>
    <row r="35" spans="1:10" x14ac:dyDescent="0.3">
      <c r="A35" s="4">
        <v>34</v>
      </c>
      <c r="B35" s="4" t="s">
        <v>306</v>
      </c>
      <c r="C35" s="4">
        <v>5.0000000000000001E-3</v>
      </c>
      <c r="D35" s="5">
        <v>188.40599733960002</v>
      </c>
      <c r="E35" s="6">
        <f t="shared" si="0"/>
        <v>39363272265.158287</v>
      </c>
      <c r="F35" s="5">
        <f>I3-I14</f>
        <v>-60.900000000000006</v>
      </c>
      <c r="G35" t="s">
        <v>67</v>
      </c>
      <c r="J35" t="str">
        <f t="shared" si="1"/>
        <v>-60.9,</v>
      </c>
    </row>
    <row r="36" spans="1:10" x14ac:dyDescent="0.3">
      <c r="A36" s="4">
        <v>35</v>
      </c>
      <c r="B36" s="4" t="s">
        <v>307</v>
      </c>
      <c r="C36" s="4">
        <v>0.67379999999999995</v>
      </c>
      <c r="D36" s="5">
        <v>125.60399822640001</v>
      </c>
      <c r="E36" s="6">
        <f t="shared" si="0"/>
        <v>266652176.67461428</v>
      </c>
      <c r="F36" s="5">
        <f>I21-I14</f>
        <v>175.8</v>
      </c>
      <c r="G36" t="s">
        <v>67</v>
      </c>
      <c r="J36" t="str">
        <f t="shared" si="1"/>
        <v>175.8,</v>
      </c>
    </row>
    <row r="37" spans="1:10" x14ac:dyDescent="0.3">
      <c r="A37" s="4">
        <v>36</v>
      </c>
      <c r="B37" s="4" t="s">
        <v>308</v>
      </c>
      <c r="C37" s="4">
        <v>1.34E-2</v>
      </c>
      <c r="D37" s="5">
        <v>230.27399674840001</v>
      </c>
      <c r="E37" s="6">
        <f t="shared" si="0"/>
        <v>77451654057927.859</v>
      </c>
      <c r="F37" s="5">
        <f>I15+I13-I14</f>
        <v>-78.600000000000051</v>
      </c>
      <c r="G37" t="s">
        <v>67</v>
      </c>
      <c r="J37" t="str">
        <f t="shared" si="1"/>
        <v>-78.6000000000001,</v>
      </c>
    </row>
    <row r="38" spans="1:10" x14ac:dyDescent="0.3">
      <c r="A38" s="4">
        <v>37</v>
      </c>
      <c r="B38" s="4" t="s">
        <v>309</v>
      </c>
      <c r="C38" s="4">
        <v>1.34E-2</v>
      </c>
      <c r="D38" s="5">
        <v>230.27399674840001</v>
      </c>
      <c r="E38" s="6">
        <f t="shared" si="0"/>
        <v>77451654057927.859</v>
      </c>
      <c r="F38" s="5">
        <f>I16+I12-I14</f>
        <v>-68.539999999999992</v>
      </c>
      <c r="G38" t="s">
        <v>67</v>
      </c>
      <c r="J38" t="str">
        <f t="shared" si="1"/>
        <v>-68.54,</v>
      </c>
    </row>
    <row r="39" spans="1:10" x14ac:dyDescent="0.3">
      <c r="A39" s="4">
        <v>38</v>
      </c>
      <c r="B39" s="4" t="s">
        <v>310</v>
      </c>
      <c r="C39" s="4">
        <v>8.0000000000000002E-3</v>
      </c>
      <c r="D39" s="5">
        <v>230.27399674840001</v>
      </c>
      <c r="E39" s="6">
        <f t="shared" si="0"/>
        <v>46239793467419.617</v>
      </c>
      <c r="F39" s="5">
        <f>I17+I11-I14</f>
        <v>-66.200000000000017</v>
      </c>
      <c r="G39" t="s">
        <v>67</v>
      </c>
      <c r="J39" t="str">
        <f t="shared" si="1"/>
        <v>-66.2,</v>
      </c>
    </row>
    <row r="40" spans="1:10" x14ac:dyDescent="0.3">
      <c r="A40" s="4">
        <v>39</v>
      </c>
      <c r="B40" s="4" t="s">
        <v>311</v>
      </c>
      <c r="C40" s="4">
        <v>5.4000000000000003E-3</v>
      </c>
      <c r="D40" s="5">
        <v>188.40599733960002</v>
      </c>
      <c r="E40" s="6">
        <f t="shared" si="0"/>
        <v>42512334046.370949</v>
      </c>
      <c r="F40" s="5">
        <f>I4-I15</f>
        <v>-36.5</v>
      </c>
      <c r="G40" t="s">
        <v>67</v>
      </c>
      <c r="J40" t="str">
        <f t="shared" si="1"/>
        <v>-36.5,</v>
      </c>
    </row>
    <row r="41" spans="1:10" x14ac:dyDescent="0.3">
      <c r="A41" s="4">
        <v>40</v>
      </c>
      <c r="B41" s="4" t="s">
        <v>312</v>
      </c>
      <c r="C41" s="4">
        <v>0.31979999999999997</v>
      </c>
      <c r="D41" s="5">
        <v>125.60399822640001</v>
      </c>
      <c r="E41" s="6">
        <f t="shared" si="0"/>
        <v>126558869.24983919</v>
      </c>
      <c r="F41" s="5">
        <f>I22-I15</f>
        <v>199.48000000000002</v>
      </c>
      <c r="G41" t="s">
        <v>67</v>
      </c>
      <c r="J41" t="str">
        <f t="shared" si="1"/>
        <v>199.48,</v>
      </c>
    </row>
    <row r="42" spans="1:10" x14ac:dyDescent="0.3">
      <c r="A42" s="4">
        <v>41</v>
      </c>
      <c r="B42" s="4" t="s">
        <v>313</v>
      </c>
      <c r="C42" s="4">
        <v>1.34E-2</v>
      </c>
      <c r="D42" s="5">
        <v>230.27399674840001</v>
      </c>
      <c r="E42" s="6">
        <f t="shared" si="0"/>
        <v>77451654057927.859</v>
      </c>
      <c r="F42" s="5">
        <f>I16+I13-I15</f>
        <v>-55</v>
      </c>
      <c r="G42" t="s">
        <v>67</v>
      </c>
      <c r="J42" t="str">
        <f t="shared" si="1"/>
        <v>-55,</v>
      </c>
    </row>
    <row r="43" spans="1:10" x14ac:dyDescent="0.3">
      <c r="A43" s="4">
        <v>42</v>
      </c>
      <c r="B43" s="4" t="s">
        <v>314</v>
      </c>
      <c r="C43" s="4">
        <v>1.34E-2</v>
      </c>
      <c r="D43" s="5">
        <v>230.27399674840001</v>
      </c>
      <c r="E43" s="6">
        <f t="shared" si="0"/>
        <v>77451654057927.859</v>
      </c>
      <c r="F43" s="5">
        <f>I17+I12-I15</f>
        <v>-43.339999999999975</v>
      </c>
      <c r="G43" t="s">
        <v>67</v>
      </c>
      <c r="J43" t="str">
        <f t="shared" si="1"/>
        <v>-43.34,</v>
      </c>
    </row>
    <row r="44" spans="1:10" x14ac:dyDescent="0.3">
      <c r="A44" s="4">
        <v>43</v>
      </c>
      <c r="B44" s="4" t="s">
        <v>315</v>
      </c>
      <c r="C44" s="4">
        <v>8.0000000000000002E-3</v>
      </c>
      <c r="D44" s="5">
        <v>230.27399674840001</v>
      </c>
      <c r="E44" s="6">
        <f t="shared" si="0"/>
        <v>46239793467419.617</v>
      </c>
      <c r="F44" s="5">
        <f>I18+I11-I15</f>
        <v>-45.5</v>
      </c>
      <c r="G44" t="s">
        <v>67</v>
      </c>
      <c r="J44" t="str">
        <f t="shared" si="1"/>
        <v>-45.5,</v>
      </c>
    </row>
    <row r="45" spans="1:10" x14ac:dyDescent="0.3">
      <c r="A45" s="4">
        <v>44</v>
      </c>
      <c r="B45" s="4" t="s">
        <v>316</v>
      </c>
      <c r="C45" s="4">
        <v>5.4000000000000003E-3</v>
      </c>
      <c r="D45" s="5">
        <v>188.40599733960002</v>
      </c>
      <c r="E45" s="6">
        <f t="shared" si="0"/>
        <v>42512334046.370949</v>
      </c>
      <c r="F45" s="5">
        <f>I5-I16</f>
        <v>-35.799999999999983</v>
      </c>
      <c r="G45" t="s">
        <v>67</v>
      </c>
      <c r="J45" t="str">
        <f t="shared" si="1"/>
        <v>-35.8,</v>
      </c>
    </row>
    <row r="46" spans="1:10" x14ac:dyDescent="0.3">
      <c r="A46" s="4">
        <v>45</v>
      </c>
      <c r="B46" s="4" t="s">
        <v>317</v>
      </c>
      <c r="C46" s="4">
        <v>0.2205</v>
      </c>
      <c r="D46" s="5">
        <v>125.60399822640001</v>
      </c>
      <c r="E46" s="6">
        <f t="shared" si="0"/>
        <v>87261509.285770938</v>
      </c>
      <c r="F46" s="5">
        <f>I23-I16</f>
        <v>201.23000000000002</v>
      </c>
      <c r="G46" t="s">
        <v>67</v>
      </c>
      <c r="J46" t="str">
        <f t="shared" si="1"/>
        <v>201.23,</v>
      </c>
    </row>
    <row r="47" spans="1:10" x14ac:dyDescent="0.3">
      <c r="A47" s="4">
        <v>46</v>
      </c>
      <c r="B47" s="4" t="s">
        <v>318</v>
      </c>
      <c r="C47" s="4">
        <v>1.2699999999999999E-2</v>
      </c>
      <c r="D47" s="5">
        <v>230.27399674840001</v>
      </c>
      <c r="E47" s="6">
        <f t="shared" si="0"/>
        <v>73405672129528.641</v>
      </c>
      <c r="F47" s="5">
        <f>I17+I13-I16</f>
        <v>-53.400000000000006</v>
      </c>
      <c r="G47" t="s">
        <v>67</v>
      </c>
      <c r="J47" t="str">
        <f t="shared" si="1"/>
        <v>-53.4,</v>
      </c>
    </row>
    <row r="48" spans="1:10" x14ac:dyDescent="0.3">
      <c r="A48" s="4">
        <v>47</v>
      </c>
      <c r="B48" s="4" t="s">
        <v>319</v>
      </c>
      <c r="C48" s="4">
        <v>1.2699999999999999E-2</v>
      </c>
      <c r="D48" s="5">
        <v>230.27399674840001</v>
      </c>
      <c r="E48" s="6">
        <f t="shared" si="0"/>
        <v>73405672129528.641</v>
      </c>
      <c r="F48" s="5">
        <f>I18+I12-I16</f>
        <v>-46.239999999999981</v>
      </c>
      <c r="G48" t="s">
        <v>67</v>
      </c>
      <c r="J48" t="str">
        <f t="shared" si="1"/>
        <v>-46.24,</v>
      </c>
    </row>
    <row r="49" spans="1:10" x14ac:dyDescent="0.3">
      <c r="A49" s="4">
        <v>48</v>
      </c>
      <c r="B49" s="4" t="s">
        <v>320</v>
      </c>
      <c r="C49" s="4">
        <v>2.5000000000000001E-3</v>
      </c>
      <c r="D49" s="5">
        <v>188.40599733960002</v>
      </c>
      <c r="E49" s="6">
        <f t="shared" si="0"/>
        <v>19681636132.579144</v>
      </c>
      <c r="F49" s="5">
        <f>I6-I17</f>
        <v>-36.699999999999989</v>
      </c>
      <c r="G49" t="s">
        <v>67</v>
      </c>
      <c r="J49" t="str">
        <f t="shared" si="1"/>
        <v>-36.7,</v>
      </c>
    </row>
    <row r="50" spans="1:10" x14ac:dyDescent="0.3">
      <c r="A50" s="4">
        <v>49</v>
      </c>
      <c r="B50" s="4" t="s">
        <v>321</v>
      </c>
      <c r="C50" s="4">
        <v>0.215</v>
      </c>
      <c r="D50" s="5">
        <v>125.60399822640001</v>
      </c>
      <c r="E50" s="6">
        <f t="shared" si="0"/>
        <v>85084918.351205215</v>
      </c>
      <c r="F50" s="5">
        <f>I24-I17</f>
        <v>201.71</v>
      </c>
      <c r="G50" t="s">
        <v>67</v>
      </c>
      <c r="J50" t="str">
        <f t="shared" si="1"/>
        <v>201.71,</v>
      </c>
    </row>
    <row r="51" spans="1:10" x14ac:dyDescent="0.3">
      <c r="A51" s="4">
        <v>50</v>
      </c>
      <c r="B51" s="4" t="s">
        <v>322</v>
      </c>
      <c r="C51" s="4">
        <v>6.9999999999999999E-4</v>
      </c>
      <c r="D51" s="5">
        <v>230.27399674840001</v>
      </c>
      <c r="E51" s="6">
        <f t="shared" si="0"/>
        <v>4045981928399.2163</v>
      </c>
      <c r="F51" s="5">
        <f>I18+I13-I17</f>
        <v>-57.900000000000006</v>
      </c>
      <c r="G51" t="s">
        <v>67</v>
      </c>
      <c r="J51" t="str">
        <f t="shared" si="1"/>
        <v>-57.9,</v>
      </c>
    </row>
    <row r="52" spans="1:10" x14ac:dyDescent="0.3">
      <c r="A52" s="4">
        <v>51</v>
      </c>
      <c r="B52" s="4" t="s">
        <v>323</v>
      </c>
      <c r="C52" s="4">
        <v>1.9E-3</v>
      </c>
      <c r="D52" s="5">
        <v>188.40599733960002</v>
      </c>
      <c r="E52" s="6">
        <f t="shared" si="0"/>
        <v>14958043460.760149</v>
      </c>
      <c r="F52" s="5">
        <f>I7-I18</f>
        <v>-33</v>
      </c>
      <c r="G52" t="s">
        <v>67</v>
      </c>
      <c r="J52" t="str">
        <f t="shared" si="1"/>
        <v>-33,</v>
      </c>
    </row>
    <row r="53" spans="1:10" x14ac:dyDescent="0.3">
      <c r="A53" s="4">
        <v>52</v>
      </c>
      <c r="B53" s="4" t="s">
        <v>324</v>
      </c>
      <c r="C53" s="4">
        <v>7.8799999999999995E-2</v>
      </c>
      <c r="D53" s="5">
        <v>125.60399822640001</v>
      </c>
      <c r="E53" s="6">
        <f t="shared" si="0"/>
        <v>31184611.93523242</v>
      </c>
      <c r="F53" s="5">
        <f>I25-I18</f>
        <v>204.93</v>
      </c>
      <c r="G53" t="s">
        <v>67</v>
      </c>
      <c r="J53" t="str">
        <f t="shared" si="1"/>
        <v>204.93,</v>
      </c>
    </row>
    <row r="54" spans="1:10" x14ac:dyDescent="0.3">
      <c r="A54" s="4">
        <v>53</v>
      </c>
      <c r="B54" s="4" t="s">
        <v>325</v>
      </c>
      <c r="C54" s="4">
        <v>2.0400000000000001E-2</v>
      </c>
      <c r="D54" s="5">
        <v>188.40599733960002</v>
      </c>
      <c r="E54" s="6">
        <f t="shared" si="0"/>
        <v>160602150841.84583</v>
      </c>
      <c r="F54" s="5">
        <f>I8-I19</f>
        <v>-44.100000000000009</v>
      </c>
      <c r="G54" t="s">
        <v>67</v>
      </c>
      <c r="J54" t="str">
        <f t="shared" si="1"/>
        <v>-44.1,</v>
      </c>
    </row>
    <row r="55" spans="1:10" x14ac:dyDescent="0.3">
      <c r="A55" s="4">
        <v>54</v>
      </c>
      <c r="B55" s="4" t="s">
        <v>326</v>
      </c>
      <c r="C55" s="4">
        <v>0.1368</v>
      </c>
      <c r="D55" s="5">
        <v>125.60399822640001</v>
      </c>
      <c r="E55" s="6">
        <f t="shared" si="0"/>
        <v>54137752.699743599</v>
      </c>
      <c r="F55" s="5">
        <f>I26-I19</f>
        <v>206.18</v>
      </c>
      <c r="G55" t="s">
        <v>67</v>
      </c>
      <c r="J55" t="str">
        <f t="shared" si="1"/>
        <v>206.18,</v>
      </c>
    </row>
    <row r="56" spans="1:10" x14ac:dyDescent="0.3">
      <c r="A56" s="4">
        <v>55</v>
      </c>
      <c r="B56" s="4" t="s">
        <v>327</v>
      </c>
      <c r="C56" s="4">
        <v>4.0000000000000001E-3</v>
      </c>
      <c r="D56" s="5">
        <v>188.40599733960002</v>
      </c>
      <c r="E56" s="6">
        <f t="shared" si="0"/>
        <v>31490617812.126629</v>
      </c>
      <c r="F56" s="5">
        <f>I20-I19</f>
        <v>16.400000000000006</v>
      </c>
      <c r="G56" t="s">
        <v>67</v>
      </c>
      <c r="J56" t="str">
        <f t="shared" si="1"/>
        <v>16.4,</v>
      </c>
    </row>
    <row r="57" spans="1:10" x14ac:dyDescent="0.3">
      <c r="A57" s="4">
        <v>56</v>
      </c>
      <c r="B57" s="4" t="s">
        <v>328</v>
      </c>
      <c r="C57" s="4">
        <v>8.0000000000000004E-4</v>
      </c>
      <c r="D57" s="5">
        <v>188.40599733960002</v>
      </c>
      <c r="E57" s="6">
        <f t="shared" si="0"/>
        <v>6298123562.4253263</v>
      </c>
      <c r="F57" s="5">
        <f>I8-I20</f>
        <v>-60.500000000000014</v>
      </c>
      <c r="G57" t="s">
        <v>67</v>
      </c>
      <c r="J57" t="str">
        <f t="shared" si="1"/>
        <v>-60.5,</v>
      </c>
    </row>
    <row r="58" spans="1:10" x14ac:dyDescent="0.3">
      <c r="A58" s="4">
        <v>57</v>
      </c>
      <c r="B58" s="4" t="s">
        <v>329</v>
      </c>
      <c r="C58" s="4">
        <v>2.3800000000000002E-2</v>
      </c>
      <c r="D58" s="5">
        <v>188.40599733960002</v>
      </c>
      <c r="E58" s="6">
        <f t="shared" si="0"/>
        <v>187369175982.15344</v>
      </c>
      <c r="F58" s="5">
        <f>I19-I20</f>
        <v>-16.400000000000006</v>
      </c>
      <c r="G58" t="s">
        <v>67</v>
      </c>
      <c r="J58" t="str">
        <f t="shared" si="1"/>
        <v>-16.4,</v>
      </c>
    </row>
    <row r="59" spans="1:10" x14ac:dyDescent="0.3">
      <c r="A59" s="4">
        <v>58</v>
      </c>
      <c r="B59" s="4" t="s">
        <v>330</v>
      </c>
      <c r="C59" s="4">
        <v>1.6000000000000001E-3</v>
      </c>
      <c r="D59" s="5">
        <v>188.40599733960002</v>
      </c>
      <c r="E59" s="6">
        <f t="shared" si="0"/>
        <v>12596247124.850653</v>
      </c>
      <c r="F59" s="5">
        <f>I3-I21</f>
        <v>-236.7</v>
      </c>
      <c r="G59" t="s">
        <v>67</v>
      </c>
      <c r="J59" t="str">
        <f t="shared" si="1"/>
        <v>-236.7,</v>
      </c>
    </row>
    <row r="60" spans="1:10" x14ac:dyDescent="0.3">
      <c r="A60" s="4">
        <v>59</v>
      </c>
      <c r="B60" s="4" t="s">
        <v>331</v>
      </c>
      <c r="C60" s="4">
        <v>5.9999999999999995E-4</v>
      </c>
      <c r="D60" s="5">
        <v>167.47199763520001</v>
      </c>
      <c r="E60" s="6">
        <f t="shared" si="0"/>
        <v>174329179.35545066</v>
      </c>
      <c r="F60" s="5">
        <f>I22+I13-I21</f>
        <v>-54.92</v>
      </c>
      <c r="G60" t="s">
        <v>67</v>
      </c>
      <c r="J60" t="str">
        <f t="shared" si="1"/>
        <v>-54.92,</v>
      </c>
    </row>
    <row r="61" spans="1:10" x14ac:dyDescent="0.3">
      <c r="A61" s="4">
        <v>60</v>
      </c>
      <c r="B61" s="4" t="s">
        <v>332</v>
      </c>
      <c r="C61" s="4">
        <v>5.9999999999999995E-4</v>
      </c>
      <c r="D61" s="5">
        <v>167.47199763520001</v>
      </c>
      <c r="E61" s="6">
        <f t="shared" si="0"/>
        <v>174329179.35545066</v>
      </c>
      <c r="F61" s="5">
        <f>I23+I12-I21</f>
        <v>-43.11</v>
      </c>
      <c r="G61" t="s">
        <v>67</v>
      </c>
      <c r="J61" t="str">
        <f t="shared" si="1"/>
        <v>-43.11,</v>
      </c>
    </row>
    <row r="62" spans="1:10" x14ac:dyDescent="0.3">
      <c r="A62" s="4">
        <v>61</v>
      </c>
      <c r="B62" s="4" t="s">
        <v>333</v>
      </c>
      <c r="C62" s="4">
        <v>1.6000000000000001E-3</v>
      </c>
      <c r="D62" s="5">
        <v>188.40599733960002</v>
      </c>
      <c r="E62" s="6">
        <f t="shared" si="0"/>
        <v>12596247124.850653</v>
      </c>
      <c r="F62" s="5">
        <f>I4-I22</f>
        <v>-235.98000000000002</v>
      </c>
      <c r="G62" t="s">
        <v>67</v>
      </c>
      <c r="J62" t="str">
        <f t="shared" si="1"/>
        <v>-235.98,</v>
      </c>
    </row>
    <row r="63" spans="1:10" x14ac:dyDescent="0.3">
      <c r="A63" s="4">
        <v>62</v>
      </c>
      <c r="B63" s="4" t="s">
        <v>334</v>
      </c>
      <c r="C63" s="4">
        <v>5.9999999999999995E-4</v>
      </c>
      <c r="D63" s="5">
        <v>167.47199763520001</v>
      </c>
      <c r="E63" s="6">
        <f t="shared" si="0"/>
        <v>174329179.35545066</v>
      </c>
      <c r="F63" s="5">
        <f>I23+I13-I22</f>
        <v>-53.250000000000007</v>
      </c>
      <c r="G63" t="s">
        <v>67</v>
      </c>
      <c r="J63" t="str">
        <f t="shared" si="1"/>
        <v>-53.25,</v>
      </c>
    </row>
    <row r="64" spans="1:10" x14ac:dyDescent="0.3">
      <c r="A64" s="4">
        <v>63</v>
      </c>
      <c r="B64" s="4" t="s">
        <v>335</v>
      </c>
      <c r="C64" s="4">
        <v>5.9999999999999995E-4</v>
      </c>
      <c r="D64" s="5">
        <v>167.47199763520001</v>
      </c>
      <c r="E64" s="6">
        <f t="shared" si="0"/>
        <v>174329179.35545066</v>
      </c>
      <c r="F64" s="5">
        <f>I24+I12-I22</f>
        <v>-41.109999999999992</v>
      </c>
      <c r="G64" t="s">
        <v>67</v>
      </c>
      <c r="J64" t="str">
        <f t="shared" si="1"/>
        <v>-41.11,</v>
      </c>
    </row>
    <row r="65" spans="1:73" x14ac:dyDescent="0.3">
      <c r="A65" s="4">
        <v>64</v>
      </c>
      <c r="B65" s="4" t="s">
        <v>336</v>
      </c>
      <c r="C65" s="4">
        <v>0</v>
      </c>
      <c r="D65" s="5">
        <v>167.47199763520001</v>
      </c>
      <c r="E65" s="6">
        <f t="shared" si="0"/>
        <v>0</v>
      </c>
      <c r="F65" s="5">
        <f>I25+I11-I22</f>
        <v>-40.050000000000004</v>
      </c>
      <c r="G65" t="s">
        <v>67</v>
      </c>
      <c r="J65" t="str">
        <f t="shared" si="1"/>
        <v>-40.05,</v>
      </c>
    </row>
    <row r="66" spans="1:73" x14ac:dyDescent="0.3">
      <c r="A66" s="4">
        <v>65</v>
      </c>
      <c r="B66" s="4" t="s">
        <v>337</v>
      </c>
      <c r="C66" s="4">
        <v>1.6000000000000001E-3</v>
      </c>
      <c r="D66" s="5">
        <v>188.40599733960002</v>
      </c>
      <c r="E66" s="6">
        <f t="shared" si="0"/>
        <v>12596247124.850653</v>
      </c>
      <c r="F66" s="5">
        <f>I5-I23</f>
        <v>-237.03</v>
      </c>
      <c r="G66" t="s">
        <v>67</v>
      </c>
      <c r="J66" t="str">
        <f t="shared" si="1"/>
        <v>-237.03,</v>
      </c>
    </row>
    <row r="67" spans="1:73" x14ac:dyDescent="0.3">
      <c r="A67" s="4">
        <v>66</v>
      </c>
      <c r="B67" s="4" t="s">
        <v>338</v>
      </c>
      <c r="C67" s="4">
        <v>5.0000000000000001E-4</v>
      </c>
      <c r="D67" s="5">
        <v>167.47199763520001</v>
      </c>
      <c r="E67" s="6">
        <f t="shared" ref="E67:E72" si="2">C67/EXP(-D67*1000/(8.314*763.15))</f>
        <v>145274316.12954223</v>
      </c>
      <c r="F67" s="5">
        <f>I24+I13-I23</f>
        <v>-52.92</v>
      </c>
      <c r="G67" t="s">
        <v>67</v>
      </c>
      <c r="J67" t="str">
        <f t="shared" ref="J67:J72" si="3">_xlfn.CONCAT(F67:G67)</f>
        <v>-52.92,</v>
      </c>
    </row>
    <row r="68" spans="1:73" x14ac:dyDescent="0.3">
      <c r="A68" s="4">
        <v>67</v>
      </c>
      <c r="B68" s="4" t="s">
        <v>339</v>
      </c>
      <c r="C68" s="4">
        <v>5.0000000000000001E-4</v>
      </c>
      <c r="D68" s="5">
        <v>167.47199763520001</v>
      </c>
      <c r="E68" s="6">
        <f t="shared" si="2"/>
        <v>145274316.12954223</v>
      </c>
      <c r="F68" s="5">
        <f>I25+I12-I23</f>
        <v>-42.539999999999992</v>
      </c>
      <c r="G68" t="s">
        <v>67</v>
      </c>
      <c r="J68" t="str">
        <f t="shared" si="3"/>
        <v>-42.54,</v>
      </c>
    </row>
    <row r="69" spans="1:73" x14ac:dyDescent="0.3">
      <c r="A69" s="4">
        <v>68</v>
      </c>
      <c r="B69" s="4" t="s">
        <v>340</v>
      </c>
      <c r="C69" s="4">
        <v>1.1000000000000001E-3</v>
      </c>
      <c r="D69" s="5">
        <v>188.40599733960002</v>
      </c>
      <c r="E69" s="6">
        <f t="shared" si="2"/>
        <v>8659919898.3348236</v>
      </c>
      <c r="F69" s="5">
        <f>I6-I24</f>
        <v>-238.41</v>
      </c>
      <c r="G69" t="s">
        <v>67</v>
      </c>
      <c r="J69" t="str">
        <f t="shared" si="3"/>
        <v>-238.41,</v>
      </c>
    </row>
    <row r="70" spans="1:73" x14ac:dyDescent="0.3">
      <c r="A70" s="4">
        <v>69</v>
      </c>
      <c r="B70" s="4" t="s">
        <v>341</v>
      </c>
      <c r="C70" s="4">
        <v>1E-4</v>
      </c>
      <c r="D70" s="5">
        <v>167.47199763520001</v>
      </c>
      <c r="E70" s="6">
        <f t="shared" si="2"/>
        <v>29054863.225908447</v>
      </c>
      <c r="F70" s="5">
        <f>I25+I13-I24</f>
        <v>-54.680000000000007</v>
      </c>
      <c r="G70" t="s">
        <v>67</v>
      </c>
      <c r="J70" t="str">
        <f t="shared" si="3"/>
        <v>-54.68,</v>
      </c>
    </row>
    <row r="71" spans="1:73" x14ac:dyDescent="0.3">
      <c r="A71" s="4">
        <v>70</v>
      </c>
      <c r="B71" s="4" t="s">
        <v>342</v>
      </c>
      <c r="C71" s="4">
        <v>1.6000000000000001E-3</v>
      </c>
      <c r="D71" s="5">
        <v>188.40599733960002</v>
      </c>
      <c r="E71" s="6">
        <f t="shared" si="2"/>
        <v>12596247124.850653</v>
      </c>
      <c r="F71" s="5">
        <f>I7-I25</f>
        <v>-237.93</v>
      </c>
      <c r="G71" t="s">
        <v>67</v>
      </c>
      <c r="J71" t="str">
        <f t="shared" si="3"/>
        <v>-237.93,</v>
      </c>
    </row>
    <row r="72" spans="1:73" x14ac:dyDescent="0.3">
      <c r="A72" s="4">
        <v>71</v>
      </c>
      <c r="B72" s="4" t="s">
        <v>343</v>
      </c>
      <c r="C72" s="4">
        <v>1.5E-3</v>
      </c>
      <c r="D72" s="5">
        <v>125.60399822640001</v>
      </c>
      <c r="E72" s="6">
        <f t="shared" si="2"/>
        <v>593615.70942701318</v>
      </c>
      <c r="F72" s="5">
        <f>I19-I26</f>
        <v>-206.18</v>
      </c>
      <c r="J72" t="str">
        <f t="shared" si="3"/>
        <v>-206.18</v>
      </c>
    </row>
    <row r="76" spans="1:73" x14ac:dyDescent="0.3">
      <c r="B76" t="s">
        <v>185</v>
      </c>
      <c r="C76" t="s">
        <v>68</v>
      </c>
      <c r="D76" t="s">
        <v>69</v>
      </c>
      <c r="E76" t="s">
        <v>69</v>
      </c>
      <c r="I76" t="s">
        <v>68</v>
      </c>
      <c r="K76" t="s">
        <v>69</v>
      </c>
      <c r="L76" t="s">
        <v>69</v>
      </c>
      <c r="M76" t="s">
        <v>69</v>
      </c>
      <c r="N76" t="s">
        <v>69</v>
      </c>
      <c r="O76" t="s">
        <v>68</v>
      </c>
      <c r="P76" t="s">
        <v>69</v>
      </c>
      <c r="Q76" t="s">
        <v>69</v>
      </c>
      <c r="R76" t="s">
        <v>69</v>
      </c>
      <c r="S76" t="s">
        <v>69</v>
      </c>
      <c r="T76" t="s">
        <v>68</v>
      </c>
      <c r="U76" t="s">
        <v>69</v>
      </c>
      <c r="V76" t="s">
        <v>69</v>
      </c>
      <c r="W76" t="s">
        <v>69</v>
      </c>
      <c r="X76" t="s">
        <v>69</v>
      </c>
      <c r="Y76" t="s">
        <v>68</v>
      </c>
      <c r="Z76" t="s">
        <v>69</v>
      </c>
      <c r="AA76" t="s">
        <v>69</v>
      </c>
      <c r="AB76" t="s">
        <v>69</v>
      </c>
      <c r="AC76" t="s">
        <v>68</v>
      </c>
      <c r="AD76" t="s">
        <v>68</v>
      </c>
      <c r="AE76" t="s">
        <v>69</v>
      </c>
      <c r="AF76" t="s">
        <v>69</v>
      </c>
      <c r="AG76" t="s">
        <v>69</v>
      </c>
      <c r="AH76" t="s">
        <v>69</v>
      </c>
      <c r="AI76" t="s">
        <v>69</v>
      </c>
      <c r="AJ76" t="s">
        <v>68</v>
      </c>
      <c r="AK76" t="s">
        <v>70</v>
      </c>
      <c r="AL76" t="s">
        <v>69</v>
      </c>
      <c r="AM76" t="s">
        <v>69</v>
      </c>
      <c r="AN76" t="s">
        <v>69</v>
      </c>
      <c r="AO76" t="s">
        <v>68</v>
      </c>
      <c r="AP76" t="s">
        <v>70</v>
      </c>
      <c r="AQ76" t="s">
        <v>69</v>
      </c>
      <c r="AR76" t="s">
        <v>69</v>
      </c>
      <c r="AS76" t="s">
        <v>69</v>
      </c>
      <c r="AT76" t="s">
        <v>68</v>
      </c>
      <c r="AU76" t="s">
        <v>70</v>
      </c>
      <c r="AV76" t="s">
        <v>69</v>
      </c>
      <c r="AW76" t="s">
        <v>69</v>
      </c>
      <c r="AX76" t="s">
        <v>68</v>
      </c>
      <c r="AY76" t="s">
        <v>70</v>
      </c>
      <c r="AZ76" t="s">
        <v>69</v>
      </c>
      <c r="BA76" t="s">
        <v>68</v>
      </c>
      <c r="BB76" t="s">
        <v>70</v>
      </c>
      <c r="BC76" t="s">
        <v>68</v>
      </c>
      <c r="BD76" t="s">
        <v>70</v>
      </c>
      <c r="BE76" t="s">
        <v>68</v>
      </c>
      <c r="BF76" t="s">
        <v>68</v>
      </c>
      <c r="BG76" t="s">
        <v>68</v>
      </c>
      <c r="BH76" t="s">
        <v>68</v>
      </c>
      <c r="BI76" t="s">
        <v>71</v>
      </c>
      <c r="BJ76" t="s">
        <v>71</v>
      </c>
      <c r="BK76" t="s">
        <v>68</v>
      </c>
      <c r="BL76" t="s">
        <v>71</v>
      </c>
      <c r="BM76" t="s">
        <v>71</v>
      </c>
      <c r="BN76" t="s">
        <v>71</v>
      </c>
      <c r="BO76" t="s">
        <v>68</v>
      </c>
      <c r="BP76" t="s">
        <v>71</v>
      </c>
      <c r="BQ76" t="s">
        <v>71</v>
      </c>
      <c r="BR76" t="s">
        <v>68</v>
      </c>
      <c r="BS76" t="s">
        <v>71</v>
      </c>
      <c r="BT76" t="s">
        <v>68</v>
      </c>
      <c r="BU76" t="s">
        <v>72</v>
      </c>
    </row>
    <row r="77" spans="1:73" x14ac:dyDescent="0.3">
      <c r="B77" t="s">
        <v>186</v>
      </c>
      <c r="C77" t="s">
        <v>73</v>
      </c>
      <c r="D77" t="s">
        <v>74</v>
      </c>
      <c r="E77" t="s">
        <v>75</v>
      </c>
      <c r="I77" t="s">
        <v>76</v>
      </c>
      <c r="K77" t="s">
        <v>77</v>
      </c>
      <c r="L77" t="s">
        <v>78</v>
      </c>
      <c r="M77" t="s">
        <v>79</v>
      </c>
      <c r="N77" t="s">
        <v>79</v>
      </c>
      <c r="O77" t="s">
        <v>80</v>
      </c>
      <c r="P77" t="s">
        <v>81</v>
      </c>
      <c r="Q77" t="s">
        <v>82</v>
      </c>
      <c r="R77" t="s">
        <v>83</v>
      </c>
      <c r="S77" t="s">
        <v>84</v>
      </c>
      <c r="T77" t="s">
        <v>85</v>
      </c>
      <c r="U77" t="s">
        <v>86</v>
      </c>
      <c r="V77" t="s">
        <v>87</v>
      </c>
      <c r="W77" t="s">
        <v>88</v>
      </c>
      <c r="X77" t="s">
        <v>89</v>
      </c>
      <c r="Y77" t="s">
        <v>90</v>
      </c>
      <c r="Z77" t="s">
        <v>91</v>
      </c>
      <c r="AA77" t="s">
        <v>92</v>
      </c>
      <c r="AB77" t="s">
        <v>93</v>
      </c>
      <c r="AC77" t="s">
        <v>94</v>
      </c>
      <c r="AD77" t="s">
        <v>95</v>
      </c>
      <c r="AE77" t="s">
        <v>92</v>
      </c>
      <c r="AF77" t="s">
        <v>96</v>
      </c>
      <c r="AG77" t="s">
        <v>97</v>
      </c>
      <c r="AH77" t="s">
        <v>92</v>
      </c>
      <c r="AI77" t="s">
        <v>98</v>
      </c>
      <c r="AJ77" t="s">
        <v>99</v>
      </c>
      <c r="AK77" t="s">
        <v>100</v>
      </c>
      <c r="AL77" t="s">
        <v>101</v>
      </c>
      <c r="AM77" t="s">
        <v>101</v>
      </c>
      <c r="AN77" t="s">
        <v>102</v>
      </c>
      <c r="AO77" t="s">
        <v>103</v>
      </c>
      <c r="AP77" t="s">
        <v>104</v>
      </c>
      <c r="AQ77" t="s">
        <v>101</v>
      </c>
      <c r="AR77" t="s">
        <v>101</v>
      </c>
      <c r="AS77" t="s">
        <v>102</v>
      </c>
      <c r="AT77" t="s">
        <v>103</v>
      </c>
      <c r="AU77" t="s">
        <v>105</v>
      </c>
      <c r="AV77" t="s">
        <v>106</v>
      </c>
      <c r="AW77" t="s">
        <v>106</v>
      </c>
      <c r="AX77" t="s">
        <v>107</v>
      </c>
      <c r="AY77" t="s">
        <v>108</v>
      </c>
      <c r="AZ77" t="s">
        <v>109</v>
      </c>
      <c r="BA77" t="s">
        <v>110</v>
      </c>
      <c r="BB77" t="s">
        <v>111</v>
      </c>
      <c r="BC77" t="s">
        <v>112</v>
      </c>
      <c r="BD77" t="s">
        <v>113</v>
      </c>
      <c r="BE77" t="s">
        <v>114</v>
      </c>
      <c r="BF77" t="s">
        <v>115</v>
      </c>
      <c r="BG77" t="s">
        <v>116</v>
      </c>
      <c r="BH77" t="s">
        <v>117</v>
      </c>
      <c r="BI77" t="s">
        <v>118</v>
      </c>
      <c r="BJ77" t="s">
        <v>118</v>
      </c>
      <c r="BK77" t="s">
        <v>117</v>
      </c>
      <c r="BL77" t="s">
        <v>118</v>
      </c>
      <c r="BM77" t="s">
        <v>118</v>
      </c>
      <c r="BN77" t="s">
        <v>94</v>
      </c>
      <c r="BO77" t="s">
        <v>117</v>
      </c>
      <c r="BP77" t="s">
        <v>119</v>
      </c>
      <c r="BQ77" t="s">
        <v>119</v>
      </c>
      <c r="BR77" t="s">
        <v>120</v>
      </c>
      <c r="BS77" t="s">
        <v>121</v>
      </c>
      <c r="BT77" t="s">
        <v>117</v>
      </c>
      <c r="BU77" t="s">
        <v>122</v>
      </c>
    </row>
    <row r="78" spans="1:73" x14ac:dyDescent="0.3">
      <c r="B78" t="s">
        <v>187</v>
      </c>
      <c r="C78" t="s">
        <v>185</v>
      </c>
      <c r="D78" t="s">
        <v>186</v>
      </c>
      <c r="E78" t="s">
        <v>187</v>
      </c>
      <c r="F78" t="s">
        <v>188</v>
      </c>
      <c r="G78" t="s">
        <v>189</v>
      </c>
      <c r="H78" t="s">
        <v>190</v>
      </c>
      <c r="I78" t="s">
        <v>191</v>
      </c>
      <c r="J78" t="s">
        <v>192</v>
      </c>
      <c r="K78" t="s">
        <v>193</v>
      </c>
      <c r="L78" t="s">
        <v>188</v>
      </c>
      <c r="M78" t="s">
        <v>194</v>
      </c>
      <c r="N78" t="s">
        <v>195</v>
      </c>
      <c r="O78" t="s">
        <v>196</v>
      </c>
      <c r="P78" t="s">
        <v>192</v>
      </c>
      <c r="Q78" t="s">
        <v>187</v>
      </c>
      <c r="R78" t="s">
        <v>197</v>
      </c>
      <c r="S78" t="s">
        <v>198</v>
      </c>
      <c r="T78" t="s">
        <v>199</v>
      </c>
      <c r="U78" t="s">
        <v>186</v>
      </c>
      <c r="V78" t="s">
        <v>187</v>
      </c>
      <c r="W78" t="s">
        <v>200</v>
      </c>
      <c r="X78" t="s">
        <v>201</v>
      </c>
      <c r="Y78" t="s">
        <v>202</v>
      </c>
      <c r="Z78" t="s">
        <v>192</v>
      </c>
      <c r="AA78" t="s">
        <v>203</v>
      </c>
      <c r="AB78" t="s">
        <v>204</v>
      </c>
      <c r="AC78" t="s">
        <v>205</v>
      </c>
      <c r="AD78" t="s">
        <v>206</v>
      </c>
      <c r="AE78" t="s">
        <v>207</v>
      </c>
      <c r="AF78" t="s">
        <v>208</v>
      </c>
      <c r="AG78" t="s">
        <v>209</v>
      </c>
      <c r="AH78" t="s">
        <v>210</v>
      </c>
      <c r="AI78" t="s">
        <v>211</v>
      </c>
      <c r="AJ78" t="s">
        <v>212</v>
      </c>
      <c r="AK78" t="s">
        <v>213</v>
      </c>
      <c r="AL78" t="s">
        <v>214</v>
      </c>
      <c r="AM78" t="s">
        <v>215</v>
      </c>
      <c r="AN78" t="s">
        <v>216</v>
      </c>
      <c r="AO78" t="s">
        <v>217</v>
      </c>
      <c r="AP78" t="s">
        <v>218</v>
      </c>
      <c r="AQ78" t="s">
        <v>219</v>
      </c>
      <c r="AR78" t="s">
        <v>203</v>
      </c>
      <c r="AS78" t="s">
        <v>220</v>
      </c>
      <c r="AT78" t="s">
        <v>221</v>
      </c>
      <c r="AU78" t="s">
        <v>222</v>
      </c>
      <c r="AV78" t="s">
        <v>223</v>
      </c>
      <c r="AW78" t="s">
        <v>224</v>
      </c>
      <c r="AX78" t="s">
        <v>225</v>
      </c>
      <c r="AY78" t="s">
        <v>226</v>
      </c>
      <c r="AZ78" t="s">
        <v>227</v>
      </c>
      <c r="BA78" t="s">
        <v>228</v>
      </c>
      <c r="BB78" t="s">
        <v>229</v>
      </c>
      <c r="BC78" t="s">
        <v>230</v>
      </c>
      <c r="BD78" t="s">
        <v>231</v>
      </c>
      <c r="BE78" t="s">
        <v>232</v>
      </c>
      <c r="BF78" t="s">
        <v>233</v>
      </c>
      <c r="BG78" t="s">
        <v>234</v>
      </c>
      <c r="BH78" t="s">
        <v>235</v>
      </c>
      <c r="BI78" t="s">
        <v>236</v>
      </c>
      <c r="BJ78" t="s">
        <v>237</v>
      </c>
      <c r="BK78" t="s">
        <v>238</v>
      </c>
      <c r="BL78" t="s">
        <v>239</v>
      </c>
      <c r="BM78" t="s">
        <v>240</v>
      </c>
      <c r="BN78" t="s">
        <v>241</v>
      </c>
      <c r="BO78" t="s">
        <v>242</v>
      </c>
      <c r="BP78" t="s">
        <v>243</v>
      </c>
      <c r="BQ78" t="s">
        <v>244</v>
      </c>
      <c r="BR78" t="s">
        <v>245</v>
      </c>
      <c r="BS78" t="s">
        <v>246</v>
      </c>
      <c r="BT78" t="s">
        <v>247</v>
      </c>
      <c r="BU78" t="s">
        <v>248</v>
      </c>
    </row>
    <row r="79" spans="1:73" x14ac:dyDescent="0.3">
      <c r="B79" t="s">
        <v>188</v>
      </c>
    </row>
    <row r="80" spans="1:73" x14ac:dyDescent="0.3">
      <c r="B80" t="s">
        <v>189</v>
      </c>
    </row>
    <row r="81" spans="2:23" x14ac:dyDescent="0.3">
      <c r="B81" t="s">
        <v>190</v>
      </c>
    </row>
    <row r="82" spans="2:23" x14ac:dyDescent="0.3">
      <c r="B82" t="s">
        <v>191</v>
      </c>
    </row>
    <row r="83" spans="2:23" x14ac:dyDescent="0.3">
      <c r="B83" t="s">
        <v>192</v>
      </c>
    </row>
    <row r="84" spans="2:23" x14ac:dyDescent="0.3">
      <c r="B84" t="s">
        <v>193</v>
      </c>
      <c r="F84" s="4" t="s">
        <v>63</v>
      </c>
      <c r="G84" s="4" t="s">
        <v>62</v>
      </c>
      <c r="H84" s="4" t="s">
        <v>344</v>
      </c>
      <c r="I84" s="4" t="s">
        <v>64</v>
      </c>
      <c r="J84" s="4" t="s">
        <v>66</v>
      </c>
      <c r="K84" s="4" t="s">
        <v>182</v>
      </c>
      <c r="L84" s="4" t="s">
        <v>63</v>
      </c>
      <c r="M84" s="4" t="s">
        <v>62</v>
      </c>
      <c r="N84" s="4" t="s">
        <v>344</v>
      </c>
      <c r="O84" s="4" t="s">
        <v>64</v>
      </c>
      <c r="P84" s="4" t="s">
        <v>66</v>
      </c>
      <c r="Q84" s="4" t="s">
        <v>182</v>
      </c>
      <c r="R84" s="4" t="s">
        <v>63</v>
      </c>
      <c r="S84" s="4" t="s">
        <v>62</v>
      </c>
      <c r="T84" s="4" t="s">
        <v>344</v>
      </c>
      <c r="U84" s="4" t="s">
        <v>64</v>
      </c>
      <c r="V84" s="4" t="s">
        <v>66</v>
      </c>
      <c r="W84" s="4" t="s">
        <v>182</v>
      </c>
    </row>
    <row r="85" spans="2:23" x14ac:dyDescent="0.3">
      <c r="B85" t="s">
        <v>188</v>
      </c>
      <c r="F85" s="4">
        <v>1</v>
      </c>
      <c r="G85" s="4" t="s">
        <v>273</v>
      </c>
      <c r="H85" s="4">
        <v>3.56E-2</v>
      </c>
      <c r="I85" s="4">
        <v>188.40599733960002</v>
      </c>
      <c r="J85" s="4">
        <v>280266498527.927</v>
      </c>
      <c r="K85" s="4">
        <v>60.900000000000006</v>
      </c>
      <c r="L85" s="7">
        <v>25</v>
      </c>
      <c r="M85" s="4" t="s">
        <v>297</v>
      </c>
      <c r="N85" s="4">
        <v>1.8E-3</v>
      </c>
      <c r="O85" s="4">
        <v>230.27399674840001</v>
      </c>
      <c r="P85" s="4">
        <v>10403953530169.414</v>
      </c>
      <c r="Q85" s="4">
        <v>-43.34</v>
      </c>
      <c r="R85" s="4">
        <v>49</v>
      </c>
      <c r="S85" s="4" t="s">
        <v>321</v>
      </c>
      <c r="T85" s="4">
        <v>0.215</v>
      </c>
      <c r="U85" s="4">
        <v>125.60399822640001</v>
      </c>
      <c r="V85" s="4">
        <v>85084918.351205215</v>
      </c>
      <c r="W85" s="4">
        <v>201.71</v>
      </c>
    </row>
    <row r="86" spans="2:23" x14ac:dyDescent="0.3">
      <c r="B86" t="s">
        <v>194</v>
      </c>
      <c r="F86" s="4">
        <v>2</v>
      </c>
      <c r="G86" s="4" t="s">
        <v>274</v>
      </c>
      <c r="H86" s="4">
        <v>7.4999999999999997E-3</v>
      </c>
      <c r="I86" s="4">
        <v>230.27399674840001</v>
      </c>
      <c r="J86" s="4">
        <v>43349806375705.891</v>
      </c>
      <c r="K86" s="4">
        <v>-54.200000000000045</v>
      </c>
      <c r="L86" s="7">
        <v>26</v>
      </c>
      <c r="M86" s="4" t="s">
        <v>298</v>
      </c>
      <c r="N86" s="4">
        <v>4.3E-3</v>
      </c>
      <c r="O86" s="4">
        <v>230.27399674840001</v>
      </c>
      <c r="P86" s="4">
        <v>24853888988738.043</v>
      </c>
      <c r="Q86" s="4">
        <v>-42.200000000000017</v>
      </c>
      <c r="R86" s="4">
        <v>50</v>
      </c>
      <c r="S86" s="4" t="s">
        <v>322</v>
      </c>
      <c r="T86" s="4">
        <v>6.9999999999999999E-4</v>
      </c>
      <c r="U86" s="4">
        <v>230.27399674840001</v>
      </c>
      <c r="V86" s="4">
        <v>4045981928399.2163</v>
      </c>
      <c r="W86" s="4">
        <v>-57.900000000000006</v>
      </c>
    </row>
    <row r="87" spans="2:23" x14ac:dyDescent="0.3">
      <c r="B87" t="s">
        <v>195</v>
      </c>
      <c r="F87" s="4">
        <v>3</v>
      </c>
      <c r="G87" s="4" t="s">
        <v>275</v>
      </c>
      <c r="H87" s="4">
        <v>0.01</v>
      </c>
      <c r="I87" s="4">
        <v>230.27399674840001</v>
      </c>
      <c r="J87" s="4">
        <v>57799741834274.523</v>
      </c>
      <c r="K87" s="4">
        <v>-43.44</v>
      </c>
      <c r="L87" s="7">
        <v>27</v>
      </c>
      <c r="M87" s="4" t="s">
        <v>299</v>
      </c>
      <c r="N87" s="4">
        <v>0</v>
      </c>
      <c r="O87" s="4">
        <v>188.40599733960002</v>
      </c>
      <c r="P87" s="4">
        <v>0</v>
      </c>
      <c r="Q87" s="4">
        <v>44.100000000000009</v>
      </c>
      <c r="R87" s="4">
        <v>51</v>
      </c>
      <c r="S87" s="4" t="s">
        <v>323</v>
      </c>
      <c r="T87" s="4">
        <v>1.9E-3</v>
      </c>
      <c r="U87" s="4">
        <v>188.40599733960002</v>
      </c>
      <c r="V87" s="4">
        <v>14958043460.760149</v>
      </c>
      <c r="W87" s="4">
        <v>-33</v>
      </c>
    </row>
    <row r="88" spans="2:23" x14ac:dyDescent="0.3">
      <c r="B88" t="s">
        <v>196</v>
      </c>
      <c r="F88" s="4">
        <v>4</v>
      </c>
      <c r="G88" s="4" t="s">
        <v>276</v>
      </c>
      <c r="H88" s="4">
        <v>1.35E-2</v>
      </c>
      <c r="I88" s="4">
        <v>230.27399674840001</v>
      </c>
      <c r="J88" s="4">
        <v>78029651476270.594</v>
      </c>
      <c r="K88" s="4">
        <v>-42</v>
      </c>
      <c r="L88" s="7">
        <v>28</v>
      </c>
      <c r="M88" s="4" t="s">
        <v>300</v>
      </c>
      <c r="N88" s="4">
        <v>4.1999999999999997E-3</v>
      </c>
      <c r="O88" s="4">
        <v>188.40599733960002</v>
      </c>
      <c r="P88" s="4">
        <v>33065148702.73296</v>
      </c>
      <c r="Q88" s="4">
        <v>60.500000000000014</v>
      </c>
      <c r="R88" s="4">
        <v>52</v>
      </c>
      <c r="S88" s="4" t="s">
        <v>324</v>
      </c>
      <c r="T88" s="4">
        <v>7.8799999999999995E-2</v>
      </c>
      <c r="U88" s="4">
        <v>125.60399822640001</v>
      </c>
      <c r="V88" s="4">
        <v>31184611.93523242</v>
      </c>
      <c r="W88" s="4">
        <v>204.93</v>
      </c>
    </row>
    <row r="89" spans="2:23" x14ac:dyDescent="0.3">
      <c r="B89" t="s">
        <v>192</v>
      </c>
      <c r="F89" s="4">
        <v>5</v>
      </c>
      <c r="G89" s="4" t="s">
        <v>277</v>
      </c>
      <c r="H89" s="4">
        <v>1.35E-2</v>
      </c>
      <c r="I89" s="4">
        <v>230.27399674840001</v>
      </c>
      <c r="J89" s="4">
        <v>78029651476270.594</v>
      </c>
      <c r="K89" s="4">
        <v>-43.600000000000023</v>
      </c>
      <c r="L89" s="7">
        <v>29</v>
      </c>
      <c r="M89" s="4" t="s">
        <v>301</v>
      </c>
      <c r="N89" s="4">
        <v>1.8E-3</v>
      </c>
      <c r="O89" s="4">
        <v>230.27399674840001</v>
      </c>
      <c r="P89" s="4">
        <v>10403953530169.414</v>
      </c>
      <c r="Q89" s="4">
        <v>-54.099999999999994</v>
      </c>
      <c r="R89" s="4">
        <v>53</v>
      </c>
      <c r="S89" s="4" t="s">
        <v>325</v>
      </c>
      <c r="T89" s="4">
        <v>2.0400000000000001E-2</v>
      </c>
      <c r="U89" s="4">
        <v>188.40599733960002</v>
      </c>
      <c r="V89" s="4">
        <v>160602150841.84583</v>
      </c>
      <c r="W89" s="4">
        <v>-44.100000000000009</v>
      </c>
    </row>
    <row r="90" spans="2:23" x14ac:dyDescent="0.3">
      <c r="B90" t="s">
        <v>187</v>
      </c>
      <c r="F90" s="4">
        <v>6</v>
      </c>
      <c r="G90" s="4" t="s">
        <v>278</v>
      </c>
      <c r="H90" s="4">
        <v>1.9099999999999999E-2</v>
      </c>
      <c r="I90" s="4">
        <v>230.27399674840001</v>
      </c>
      <c r="J90" s="4">
        <v>110397506903464.33</v>
      </c>
      <c r="K90" s="4">
        <v>-43.300000000000011</v>
      </c>
      <c r="L90" s="7">
        <v>30</v>
      </c>
      <c r="M90" s="4" t="s">
        <v>302</v>
      </c>
      <c r="N90" s="4">
        <v>1.6000000000000001E-3</v>
      </c>
      <c r="O90" s="4">
        <v>230.27399674840001</v>
      </c>
      <c r="P90" s="4">
        <v>9247958693483.9238</v>
      </c>
      <c r="Q90" s="4">
        <v>-43.639999999999986</v>
      </c>
      <c r="R90" s="4">
        <v>54</v>
      </c>
      <c r="S90" s="4" t="s">
        <v>326</v>
      </c>
      <c r="T90" s="4">
        <v>0.1368</v>
      </c>
      <c r="U90" s="4">
        <v>125.60399822640001</v>
      </c>
      <c r="V90" s="4">
        <v>54137752.699743599</v>
      </c>
      <c r="W90" s="4">
        <v>206.18</v>
      </c>
    </row>
    <row r="91" spans="2:23" x14ac:dyDescent="0.3">
      <c r="B91" t="s">
        <v>197</v>
      </c>
      <c r="F91" s="4">
        <v>7</v>
      </c>
      <c r="G91" s="4" t="s">
        <v>279</v>
      </c>
      <c r="H91" s="4">
        <v>2.4299999999999999E-2</v>
      </c>
      <c r="I91" s="4">
        <v>188.40599733960002</v>
      </c>
      <c r="J91" s="4">
        <v>191305503208.66925</v>
      </c>
      <c r="K91" s="4">
        <v>36.5</v>
      </c>
      <c r="L91" s="7">
        <v>31</v>
      </c>
      <c r="M91" s="4" t="s">
        <v>303</v>
      </c>
      <c r="N91" s="4">
        <v>2.5000000000000001E-3</v>
      </c>
      <c r="O91" s="4">
        <v>230.27399674840001</v>
      </c>
      <c r="P91" s="4">
        <v>14449935458568.631</v>
      </c>
      <c r="Q91" s="4">
        <v>-40.5</v>
      </c>
      <c r="R91" s="4">
        <v>55</v>
      </c>
      <c r="S91" s="4" t="s">
        <v>327</v>
      </c>
      <c r="T91" s="4">
        <v>4.0000000000000001E-3</v>
      </c>
      <c r="U91" s="4">
        <v>188.40599733960002</v>
      </c>
      <c r="V91" s="4">
        <v>31490617812.126629</v>
      </c>
      <c r="W91" s="4">
        <v>16.400000000000006</v>
      </c>
    </row>
    <row r="92" spans="2:23" x14ac:dyDescent="0.3">
      <c r="B92" t="s">
        <v>198</v>
      </c>
      <c r="F92" s="4">
        <v>8</v>
      </c>
      <c r="G92" s="4" t="s">
        <v>280</v>
      </c>
      <c r="H92" s="4">
        <v>1.5E-3</v>
      </c>
      <c r="I92" s="4">
        <v>230.27399674840001</v>
      </c>
      <c r="J92" s="4">
        <v>8669961275141.1777</v>
      </c>
      <c r="K92" s="4">
        <v>-54.300000000000011</v>
      </c>
      <c r="L92" s="7">
        <v>32</v>
      </c>
      <c r="M92" s="4" t="s">
        <v>304</v>
      </c>
      <c r="N92" s="4">
        <v>1.8E-3</v>
      </c>
      <c r="O92" s="4">
        <v>230.27399674840001</v>
      </c>
      <c r="P92" s="4">
        <v>10403953530169.414</v>
      </c>
      <c r="Q92" s="4">
        <v>-54.600000000000023</v>
      </c>
      <c r="R92" s="4">
        <v>56</v>
      </c>
      <c r="S92" s="4" t="s">
        <v>328</v>
      </c>
      <c r="T92" s="4">
        <v>8.0000000000000004E-4</v>
      </c>
      <c r="U92" s="4">
        <v>188.40599733960002</v>
      </c>
      <c r="V92" s="4">
        <v>6298123562.4253263</v>
      </c>
      <c r="W92" s="4">
        <v>-60.500000000000014</v>
      </c>
    </row>
    <row r="93" spans="2:23" x14ac:dyDescent="0.3">
      <c r="B93" t="s">
        <v>199</v>
      </c>
      <c r="F93" s="4">
        <v>9</v>
      </c>
      <c r="G93" s="4" t="s">
        <v>281</v>
      </c>
      <c r="H93" s="4">
        <v>5.4000000000000003E-3</v>
      </c>
      <c r="I93" s="4">
        <v>230.27399674840001</v>
      </c>
      <c r="J93" s="4">
        <v>31211860590508.242</v>
      </c>
      <c r="K93" s="4">
        <v>-43.539999999999964</v>
      </c>
      <c r="L93" s="7">
        <v>33</v>
      </c>
      <c r="M93" s="4" t="s">
        <v>305</v>
      </c>
      <c r="N93" s="4">
        <v>2.2000000000000001E-3</v>
      </c>
      <c r="O93" s="4">
        <v>230.27399674840001</v>
      </c>
      <c r="P93" s="4">
        <v>12715943203540.395</v>
      </c>
      <c r="Q93" s="4">
        <v>-42.139999999999986</v>
      </c>
      <c r="R93" s="4">
        <v>57</v>
      </c>
      <c r="S93" s="4" t="s">
        <v>329</v>
      </c>
      <c r="T93" s="4">
        <v>2.3800000000000002E-2</v>
      </c>
      <c r="U93" s="4">
        <v>188.40599733960002</v>
      </c>
      <c r="V93" s="4">
        <v>187369175982.15344</v>
      </c>
      <c r="W93" s="4">
        <v>-16.400000000000006</v>
      </c>
    </row>
    <row r="94" spans="2:23" x14ac:dyDescent="0.3">
      <c r="B94" t="s">
        <v>186</v>
      </c>
      <c r="F94" s="4">
        <v>10</v>
      </c>
      <c r="G94" s="4" t="s">
        <v>282</v>
      </c>
      <c r="H94" s="4">
        <v>1.6E-2</v>
      </c>
      <c r="I94" s="4">
        <v>230.27399674840001</v>
      </c>
      <c r="J94" s="4">
        <v>92479586934839.234</v>
      </c>
      <c r="K94" s="4">
        <v>-42</v>
      </c>
      <c r="L94" s="7">
        <v>34</v>
      </c>
      <c r="M94" s="4" t="s">
        <v>306</v>
      </c>
      <c r="N94" s="4">
        <v>5.0000000000000001E-3</v>
      </c>
      <c r="O94" s="4">
        <v>188.40599733960002</v>
      </c>
      <c r="P94" s="4">
        <v>39363272265.158287</v>
      </c>
      <c r="Q94" s="4">
        <v>-60.900000000000006</v>
      </c>
      <c r="R94" s="4">
        <v>58</v>
      </c>
      <c r="S94" s="4" t="s">
        <v>330</v>
      </c>
      <c r="T94" s="4">
        <v>1.6000000000000001E-3</v>
      </c>
      <c r="U94" s="4">
        <v>188.40599733960002</v>
      </c>
      <c r="V94" s="4">
        <v>12596247124.850653</v>
      </c>
      <c r="W94" s="4">
        <v>-236.7</v>
      </c>
    </row>
    <row r="95" spans="2:23" x14ac:dyDescent="0.3">
      <c r="B95" t="s">
        <v>187</v>
      </c>
      <c r="F95" s="4">
        <v>11</v>
      </c>
      <c r="G95" s="4" t="s">
        <v>283</v>
      </c>
      <c r="H95" s="4">
        <v>9.4999999999999998E-3</v>
      </c>
      <c r="I95" s="4">
        <v>230.27399674840001</v>
      </c>
      <c r="J95" s="4">
        <v>54909754742560.789</v>
      </c>
      <c r="K95" s="4">
        <v>-43.699999999999989</v>
      </c>
      <c r="L95" s="7">
        <v>35</v>
      </c>
      <c r="M95" s="4" t="s">
        <v>307</v>
      </c>
      <c r="N95" s="4">
        <v>0.67379999999999995</v>
      </c>
      <c r="O95" s="4">
        <v>125.60399822640001</v>
      </c>
      <c r="P95" s="4">
        <v>266652176.67461428</v>
      </c>
      <c r="Q95" s="4">
        <v>175.8</v>
      </c>
      <c r="R95" s="4">
        <v>59</v>
      </c>
      <c r="S95" s="4" t="s">
        <v>331</v>
      </c>
      <c r="T95" s="4">
        <v>5.9999999999999995E-4</v>
      </c>
      <c r="U95" s="4">
        <v>167.47199763520001</v>
      </c>
      <c r="V95" s="4">
        <v>174329179.35545066</v>
      </c>
      <c r="W95" s="4">
        <v>-54.92</v>
      </c>
    </row>
    <row r="96" spans="2:23" x14ac:dyDescent="0.3">
      <c r="B96" t="s">
        <v>200</v>
      </c>
      <c r="F96" s="4">
        <v>12</v>
      </c>
      <c r="G96" s="4" t="s">
        <v>284</v>
      </c>
      <c r="H96" s="4">
        <v>9.4999999999999998E-3</v>
      </c>
      <c r="I96" s="4">
        <v>230.27399674840001</v>
      </c>
      <c r="J96" s="4">
        <v>54909754742560.789</v>
      </c>
      <c r="K96" s="4">
        <v>-43.199999999999989</v>
      </c>
      <c r="L96" s="7">
        <v>36</v>
      </c>
      <c r="M96" s="4" t="s">
        <v>308</v>
      </c>
      <c r="N96" s="4">
        <v>1.34E-2</v>
      </c>
      <c r="O96" s="4">
        <v>230.27399674840001</v>
      </c>
      <c r="P96" s="4">
        <v>77451654057927.859</v>
      </c>
      <c r="Q96" s="4">
        <v>-78.600000000000051</v>
      </c>
      <c r="R96" s="4">
        <v>60</v>
      </c>
      <c r="S96" s="4" t="s">
        <v>332</v>
      </c>
      <c r="T96" s="4">
        <v>5.9999999999999995E-4</v>
      </c>
      <c r="U96" s="4">
        <v>167.47199763520001</v>
      </c>
      <c r="V96" s="4">
        <v>174329179.35545066</v>
      </c>
      <c r="W96" s="4">
        <v>-43.11</v>
      </c>
    </row>
    <row r="97" spans="2:23" x14ac:dyDescent="0.3">
      <c r="B97" t="s">
        <v>201</v>
      </c>
      <c r="F97" s="4">
        <v>13</v>
      </c>
      <c r="G97" s="4" t="s">
        <v>285</v>
      </c>
      <c r="H97" s="4">
        <v>0.05</v>
      </c>
      <c r="I97" s="4">
        <v>188.40599733960002</v>
      </c>
      <c r="J97" s="4">
        <v>393632722651.58289</v>
      </c>
      <c r="K97" s="4">
        <v>35.799999999999983</v>
      </c>
      <c r="L97" s="7">
        <v>37</v>
      </c>
      <c r="M97" s="4" t="s">
        <v>309</v>
      </c>
      <c r="N97" s="4">
        <v>1.34E-2</v>
      </c>
      <c r="O97" s="4">
        <v>230.27399674840001</v>
      </c>
      <c r="P97" s="4">
        <v>77451654057927.859</v>
      </c>
      <c r="Q97" s="4">
        <v>-68.539999999999992</v>
      </c>
      <c r="R97" s="4">
        <v>61</v>
      </c>
      <c r="S97" s="4" t="s">
        <v>333</v>
      </c>
      <c r="T97" s="4">
        <v>1.6000000000000001E-3</v>
      </c>
      <c r="U97" s="4">
        <v>188.40599733960002</v>
      </c>
      <c r="V97" s="4">
        <v>12596247124.850653</v>
      </c>
      <c r="W97" s="4">
        <v>-235.98000000000002</v>
      </c>
    </row>
    <row r="98" spans="2:23" x14ac:dyDescent="0.3">
      <c r="B98" t="s">
        <v>202</v>
      </c>
      <c r="F98" s="4">
        <v>14</v>
      </c>
      <c r="G98" s="4" t="s">
        <v>286</v>
      </c>
      <c r="H98" s="4">
        <v>3.0000000000000001E-3</v>
      </c>
      <c r="I98" s="4">
        <v>230.27399674840001</v>
      </c>
      <c r="J98" s="4">
        <v>17339922550282.355</v>
      </c>
      <c r="K98" s="4">
        <v>-54.300000000000011</v>
      </c>
      <c r="L98" s="7">
        <v>38</v>
      </c>
      <c r="M98" s="4" t="s">
        <v>310</v>
      </c>
      <c r="N98" s="4">
        <v>8.0000000000000002E-3</v>
      </c>
      <c r="O98" s="4">
        <v>230.27399674840001</v>
      </c>
      <c r="P98" s="4">
        <v>46239793467419.617</v>
      </c>
      <c r="Q98" s="4">
        <v>-66.200000000000017</v>
      </c>
      <c r="R98" s="4">
        <v>62</v>
      </c>
      <c r="S98" s="4" t="s">
        <v>334</v>
      </c>
      <c r="T98" s="4">
        <v>5.9999999999999995E-4</v>
      </c>
      <c r="U98" s="4">
        <v>167.47199763520001</v>
      </c>
      <c r="V98" s="4">
        <v>174329179.35545066</v>
      </c>
      <c r="W98" s="4">
        <v>-53.250000000000007</v>
      </c>
    </row>
    <row r="99" spans="2:23" x14ac:dyDescent="0.3">
      <c r="B99" t="s">
        <v>192</v>
      </c>
      <c r="F99" s="4">
        <v>15</v>
      </c>
      <c r="G99" s="4" t="s">
        <v>287</v>
      </c>
      <c r="H99" s="4">
        <v>3.8999999999999998E-3</v>
      </c>
      <c r="I99" s="4">
        <v>230.27399674840001</v>
      </c>
      <c r="J99" s="4">
        <v>22541899315367.063</v>
      </c>
      <c r="K99" s="4">
        <v>-43.44</v>
      </c>
      <c r="L99" s="7">
        <v>39</v>
      </c>
      <c r="M99" s="4" t="s">
        <v>311</v>
      </c>
      <c r="N99" s="4">
        <v>5.4000000000000003E-3</v>
      </c>
      <c r="O99" s="4">
        <v>188.40599733960002</v>
      </c>
      <c r="P99" s="4">
        <v>42512334046.370949</v>
      </c>
      <c r="Q99" s="4">
        <v>-36.5</v>
      </c>
      <c r="R99" s="4">
        <v>63</v>
      </c>
      <c r="S99" s="4" t="s">
        <v>335</v>
      </c>
      <c r="T99" s="4">
        <v>5.9999999999999995E-4</v>
      </c>
      <c r="U99" s="4">
        <v>167.47199763520001</v>
      </c>
      <c r="V99" s="4">
        <v>174329179.35545066</v>
      </c>
      <c r="W99" s="4">
        <v>-41.109999999999992</v>
      </c>
    </row>
    <row r="100" spans="2:23" x14ac:dyDescent="0.3">
      <c r="B100" t="s">
        <v>203</v>
      </c>
      <c r="F100" s="4">
        <v>16</v>
      </c>
      <c r="G100" s="4" t="s">
        <v>288</v>
      </c>
      <c r="H100" s="4">
        <v>6.7999999999999996E-3</v>
      </c>
      <c r="I100" s="4">
        <v>230.27399674840001</v>
      </c>
      <c r="J100" s="4">
        <v>39303824447306.672</v>
      </c>
      <c r="K100" s="4">
        <v>-42.000000000000057</v>
      </c>
      <c r="L100" s="7">
        <v>40</v>
      </c>
      <c r="M100" s="4" t="s">
        <v>312</v>
      </c>
      <c r="N100" s="4">
        <v>0.31979999999999997</v>
      </c>
      <c r="O100" s="4">
        <v>125.60399822640001</v>
      </c>
      <c r="P100" s="4">
        <v>126558869.24983919</v>
      </c>
      <c r="Q100" s="4">
        <v>199.48000000000002</v>
      </c>
      <c r="R100" s="4">
        <v>64</v>
      </c>
      <c r="S100" s="4" t="s">
        <v>336</v>
      </c>
      <c r="T100" s="4">
        <v>0</v>
      </c>
      <c r="U100" s="4">
        <v>167.47199763520001</v>
      </c>
      <c r="V100" s="4">
        <v>0</v>
      </c>
      <c r="W100" s="4">
        <v>-40.050000000000004</v>
      </c>
    </row>
    <row r="101" spans="2:23" x14ac:dyDescent="0.3">
      <c r="B101" t="s">
        <v>204</v>
      </c>
      <c r="F101" s="4">
        <v>17</v>
      </c>
      <c r="G101" s="4" t="s">
        <v>289</v>
      </c>
      <c r="H101" s="4">
        <v>5.7999999999999996E-3</v>
      </c>
      <c r="I101" s="4">
        <v>230.27399674840001</v>
      </c>
      <c r="J101" s="4">
        <v>33523850263879.219</v>
      </c>
      <c r="K101" s="4">
        <v>-43.5</v>
      </c>
      <c r="L101" s="7">
        <v>41</v>
      </c>
      <c r="M101" s="4" t="s">
        <v>313</v>
      </c>
      <c r="N101" s="4">
        <v>1.34E-2</v>
      </c>
      <c r="O101" s="4">
        <v>230.27399674840001</v>
      </c>
      <c r="P101" s="4">
        <v>77451654057927.859</v>
      </c>
      <c r="Q101" s="4">
        <v>-55</v>
      </c>
      <c r="R101" s="4">
        <v>65</v>
      </c>
      <c r="S101" s="4" t="s">
        <v>337</v>
      </c>
      <c r="T101" s="4">
        <v>1.6000000000000001E-3</v>
      </c>
      <c r="U101" s="4">
        <v>188.40599733960002</v>
      </c>
      <c r="V101" s="4">
        <v>12596247124.850653</v>
      </c>
      <c r="W101" s="4">
        <v>-237.03</v>
      </c>
    </row>
    <row r="102" spans="2:23" x14ac:dyDescent="0.3">
      <c r="B102" t="s">
        <v>205</v>
      </c>
      <c r="F102" s="4">
        <v>18</v>
      </c>
      <c r="G102" s="4" t="s">
        <v>290</v>
      </c>
      <c r="H102" s="4">
        <v>2.6599999999999999E-2</v>
      </c>
      <c r="I102" s="4">
        <v>188.40599733960002</v>
      </c>
      <c r="J102" s="4">
        <v>209412608450.64206</v>
      </c>
      <c r="K102" s="4">
        <v>36.699999999999989</v>
      </c>
      <c r="L102" s="7">
        <v>42</v>
      </c>
      <c r="M102" s="4" t="s">
        <v>314</v>
      </c>
      <c r="N102" s="4">
        <v>1.34E-2</v>
      </c>
      <c r="O102" s="4">
        <v>230.27399674840001</v>
      </c>
      <c r="P102" s="4">
        <v>77451654057927.859</v>
      </c>
      <c r="Q102" s="4">
        <v>-43.339999999999975</v>
      </c>
      <c r="R102" s="4">
        <v>66</v>
      </c>
      <c r="S102" s="4" t="s">
        <v>338</v>
      </c>
      <c r="T102" s="4">
        <v>5.0000000000000001E-4</v>
      </c>
      <c r="U102" s="4">
        <v>167.47199763520001</v>
      </c>
      <c r="V102" s="4">
        <v>145274316.12954223</v>
      </c>
      <c r="W102" s="4">
        <v>-52.92</v>
      </c>
    </row>
    <row r="103" spans="2:23" x14ac:dyDescent="0.3">
      <c r="B103" t="s">
        <v>206</v>
      </c>
      <c r="F103" s="4">
        <v>19</v>
      </c>
      <c r="G103" s="4" t="s">
        <v>291</v>
      </c>
      <c r="H103" s="4">
        <v>1.9E-3</v>
      </c>
      <c r="I103" s="4">
        <v>230.27399674840001</v>
      </c>
      <c r="J103" s="4">
        <v>10981950948512.158</v>
      </c>
      <c r="K103" s="4">
        <v>-54.200000000000017</v>
      </c>
      <c r="L103" s="7">
        <v>43</v>
      </c>
      <c r="M103" s="4" t="s">
        <v>315</v>
      </c>
      <c r="N103" s="4">
        <v>8.0000000000000002E-3</v>
      </c>
      <c r="O103" s="4">
        <v>230.27399674840001</v>
      </c>
      <c r="P103" s="4">
        <v>46239793467419.617</v>
      </c>
      <c r="Q103" s="4">
        <v>-45.5</v>
      </c>
      <c r="R103" s="4">
        <v>67</v>
      </c>
      <c r="S103" s="4" t="s">
        <v>339</v>
      </c>
      <c r="T103" s="4">
        <v>5.0000000000000001E-4</v>
      </c>
      <c r="U103" s="4">
        <v>167.47199763520001</v>
      </c>
      <c r="V103" s="4">
        <v>145274316.12954223</v>
      </c>
      <c r="W103" s="4">
        <v>-42.539999999999992</v>
      </c>
    </row>
    <row r="104" spans="2:23" x14ac:dyDescent="0.3">
      <c r="B104" t="s">
        <v>207</v>
      </c>
      <c r="F104" s="4">
        <v>20</v>
      </c>
      <c r="G104" s="4" t="s">
        <v>292</v>
      </c>
      <c r="H104" s="4">
        <v>5.5999999999999999E-3</v>
      </c>
      <c r="I104" s="4">
        <v>230.27399674840001</v>
      </c>
      <c r="J104" s="4">
        <v>32367855427193.73</v>
      </c>
      <c r="K104" s="4">
        <v>-43.440000000000026</v>
      </c>
      <c r="L104" s="7">
        <v>44</v>
      </c>
      <c r="M104" s="4" t="s">
        <v>316</v>
      </c>
      <c r="N104" s="4">
        <v>5.4000000000000003E-3</v>
      </c>
      <c r="O104" s="4">
        <v>188.40599733960002</v>
      </c>
      <c r="P104" s="4">
        <v>42512334046.370949</v>
      </c>
      <c r="Q104" s="4">
        <v>-35.799999999999983</v>
      </c>
      <c r="R104" s="4">
        <v>68</v>
      </c>
      <c r="S104" s="4" t="s">
        <v>340</v>
      </c>
      <c r="T104" s="4">
        <v>1.1000000000000001E-3</v>
      </c>
      <c r="U104" s="4">
        <v>188.40599733960002</v>
      </c>
      <c r="V104" s="4">
        <v>8659919898.3348236</v>
      </c>
      <c r="W104" s="4">
        <v>-238.41</v>
      </c>
    </row>
    <row r="105" spans="2:23" x14ac:dyDescent="0.3">
      <c r="B105" t="s">
        <v>208</v>
      </c>
      <c r="F105" s="4">
        <v>21</v>
      </c>
      <c r="G105" s="4" t="s">
        <v>293</v>
      </c>
      <c r="H105" s="4">
        <v>3.3999999999999998E-3</v>
      </c>
      <c r="I105" s="4">
        <v>230.27399674840001</v>
      </c>
      <c r="J105" s="4">
        <v>19651912223653.336</v>
      </c>
      <c r="K105" s="4">
        <v>-41.800000000000011</v>
      </c>
      <c r="L105" s="7">
        <v>45</v>
      </c>
      <c r="M105" s="4" t="s">
        <v>317</v>
      </c>
      <c r="N105" s="4">
        <v>0.2205</v>
      </c>
      <c r="O105" s="4">
        <v>125.60399822640001</v>
      </c>
      <c r="P105" s="4">
        <v>87261509.285770938</v>
      </c>
      <c r="Q105" s="4">
        <v>201.23000000000002</v>
      </c>
      <c r="R105" s="4">
        <v>69</v>
      </c>
      <c r="S105" s="4" t="s">
        <v>341</v>
      </c>
      <c r="T105" s="4">
        <v>1E-4</v>
      </c>
      <c r="U105" s="4">
        <v>167.47199763520001</v>
      </c>
      <c r="V105" s="4">
        <v>29054863.225908447</v>
      </c>
      <c r="W105" s="4">
        <v>-54.680000000000007</v>
      </c>
    </row>
    <row r="106" spans="2:23" x14ac:dyDescent="0.3">
      <c r="B106" t="s">
        <v>209</v>
      </c>
      <c r="F106" s="4">
        <v>22</v>
      </c>
      <c r="G106" s="4" t="s">
        <v>294</v>
      </c>
      <c r="H106" s="4">
        <v>7.0000000000000001E-3</v>
      </c>
      <c r="I106" s="4">
        <v>230.27399674840001</v>
      </c>
      <c r="J106" s="4">
        <v>40459819283992.164</v>
      </c>
      <c r="K106" s="4">
        <v>-43.800000000000011</v>
      </c>
      <c r="L106" s="7">
        <v>46</v>
      </c>
      <c r="M106" s="4" t="s">
        <v>318</v>
      </c>
      <c r="N106" s="4">
        <v>1.2699999999999999E-2</v>
      </c>
      <c r="O106" s="4">
        <v>230.27399674840001</v>
      </c>
      <c r="P106" s="4">
        <v>73405672129528.641</v>
      </c>
      <c r="Q106" s="4">
        <v>-53.400000000000006</v>
      </c>
      <c r="R106" s="4">
        <v>70</v>
      </c>
      <c r="S106" s="4" t="s">
        <v>342</v>
      </c>
      <c r="T106" s="4">
        <v>1.6000000000000001E-3</v>
      </c>
      <c r="U106" s="4">
        <v>188.40599733960002</v>
      </c>
      <c r="V106" s="4">
        <v>12596247124.850653</v>
      </c>
      <c r="W106" s="4">
        <v>-237.93</v>
      </c>
    </row>
    <row r="107" spans="2:23" x14ac:dyDescent="0.3">
      <c r="B107" t="s">
        <v>210</v>
      </c>
      <c r="F107" s="4">
        <v>23</v>
      </c>
      <c r="G107" s="4" t="s">
        <v>295</v>
      </c>
      <c r="H107" s="4">
        <v>7.6E-3</v>
      </c>
      <c r="I107" s="4">
        <v>188.40599733960002</v>
      </c>
      <c r="J107" s="4">
        <v>59832173843.040596</v>
      </c>
      <c r="K107" s="4">
        <v>33</v>
      </c>
      <c r="L107" s="7">
        <v>47</v>
      </c>
      <c r="M107" s="4" t="s">
        <v>319</v>
      </c>
      <c r="N107" s="4">
        <v>1.2699999999999999E-2</v>
      </c>
      <c r="O107" s="4">
        <v>230.27399674840001</v>
      </c>
      <c r="P107" s="4">
        <v>73405672129528.641</v>
      </c>
      <c r="Q107" s="4">
        <v>-46.239999999999981</v>
      </c>
      <c r="R107" s="4">
        <v>71</v>
      </c>
      <c r="S107" s="4" t="s">
        <v>343</v>
      </c>
      <c r="T107" s="4">
        <v>1.5E-3</v>
      </c>
      <c r="U107" s="4">
        <v>125.60399822640001</v>
      </c>
      <c r="V107" s="4">
        <v>593615.70942701318</v>
      </c>
      <c r="W107" s="4">
        <v>-206.18</v>
      </c>
    </row>
    <row r="108" spans="2:23" x14ac:dyDescent="0.3">
      <c r="B108" t="s">
        <v>211</v>
      </c>
      <c r="F108" s="4">
        <v>24</v>
      </c>
      <c r="G108" s="4" t="s">
        <v>296</v>
      </c>
      <c r="H108" s="4">
        <v>2.7000000000000001E-3</v>
      </c>
      <c r="I108" s="4">
        <v>230.27399674840001</v>
      </c>
      <c r="J108" s="4">
        <v>15605930295254.121</v>
      </c>
      <c r="K108" s="4">
        <v>-54.300000000000011</v>
      </c>
      <c r="L108" s="7">
        <v>48</v>
      </c>
      <c r="M108" s="4" t="s">
        <v>320</v>
      </c>
      <c r="N108" s="4">
        <v>2.5000000000000001E-3</v>
      </c>
      <c r="O108" s="4">
        <v>188.40599733960002</v>
      </c>
      <c r="P108" s="4">
        <v>19681636132.579144</v>
      </c>
      <c r="Q108" s="4">
        <v>-36.699999999999989</v>
      </c>
    </row>
    <row r="109" spans="2:23" x14ac:dyDescent="0.3">
      <c r="B109" t="s">
        <v>212</v>
      </c>
    </row>
    <row r="110" spans="2:23" x14ac:dyDescent="0.3">
      <c r="B110" t="s">
        <v>213</v>
      </c>
      <c r="I110">
        <f>ROUND(I85,2)</f>
        <v>188.41</v>
      </c>
      <c r="O110">
        <f>ROUND(O85,2)</f>
        <v>230.27</v>
      </c>
      <c r="U110">
        <f>ROUND(U85,2)</f>
        <v>125.6</v>
      </c>
    </row>
    <row r="111" spans="2:23" x14ac:dyDescent="0.3">
      <c r="B111" t="s">
        <v>214</v>
      </c>
      <c r="I111">
        <f t="shared" ref="I111:I135" si="4">ROUND(I86,2)</f>
        <v>230.27</v>
      </c>
      <c r="O111">
        <f t="shared" ref="O111:O132" si="5">ROUND(O86,2)</f>
        <v>230.27</v>
      </c>
      <c r="U111">
        <f t="shared" ref="U111:U132" si="6">ROUND(U86,2)</f>
        <v>230.27</v>
      </c>
    </row>
    <row r="112" spans="2:23" x14ac:dyDescent="0.3">
      <c r="B112" t="s">
        <v>215</v>
      </c>
      <c r="I112">
        <f t="shared" si="4"/>
        <v>230.27</v>
      </c>
      <c r="O112">
        <f t="shared" si="5"/>
        <v>188.41</v>
      </c>
      <c r="U112">
        <f t="shared" si="6"/>
        <v>188.41</v>
      </c>
    </row>
    <row r="113" spans="2:21" x14ac:dyDescent="0.3">
      <c r="B113" t="s">
        <v>216</v>
      </c>
      <c r="I113">
        <f t="shared" si="4"/>
        <v>230.27</v>
      </c>
      <c r="O113">
        <f t="shared" si="5"/>
        <v>188.41</v>
      </c>
      <c r="U113">
        <f t="shared" si="6"/>
        <v>125.6</v>
      </c>
    </row>
    <row r="114" spans="2:21" x14ac:dyDescent="0.3">
      <c r="B114" t="s">
        <v>217</v>
      </c>
      <c r="I114">
        <f t="shared" si="4"/>
        <v>230.27</v>
      </c>
      <c r="O114">
        <f t="shared" si="5"/>
        <v>230.27</v>
      </c>
      <c r="U114">
        <f t="shared" si="6"/>
        <v>188.41</v>
      </c>
    </row>
    <row r="115" spans="2:21" x14ac:dyDescent="0.3">
      <c r="B115" t="s">
        <v>218</v>
      </c>
      <c r="I115">
        <f t="shared" si="4"/>
        <v>230.27</v>
      </c>
      <c r="O115">
        <f t="shared" si="5"/>
        <v>230.27</v>
      </c>
      <c r="U115">
        <f t="shared" si="6"/>
        <v>125.6</v>
      </c>
    </row>
    <row r="116" spans="2:21" x14ac:dyDescent="0.3">
      <c r="B116" t="s">
        <v>219</v>
      </c>
      <c r="I116">
        <f t="shared" si="4"/>
        <v>188.41</v>
      </c>
      <c r="O116">
        <f t="shared" si="5"/>
        <v>230.27</v>
      </c>
      <c r="U116">
        <f t="shared" si="6"/>
        <v>188.41</v>
      </c>
    </row>
    <row r="117" spans="2:21" x14ac:dyDescent="0.3">
      <c r="B117" t="s">
        <v>203</v>
      </c>
      <c r="I117">
        <f t="shared" si="4"/>
        <v>230.27</v>
      </c>
      <c r="O117">
        <f t="shared" si="5"/>
        <v>230.27</v>
      </c>
      <c r="U117">
        <f t="shared" si="6"/>
        <v>188.41</v>
      </c>
    </row>
    <row r="118" spans="2:21" x14ac:dyDescent="0.3">
      <c r="B118" t="s">
        <v>220</v>
      </c>
      <c r="I118">
        <f t="shared" si="4"/>
        <v>230.27</v>
      </c>
      <c r="O118">
        <f t="shared" si="5"/>
        <v>230.27</v>
      </c>
      <c r="U118">
        <f t="shared" si="6"/>
        <v>188.41</v>
      </c>
    </row>
    <row r="119" spans="2:21" x14ac:dyDescent="0.3">
      <c r="B119" t="s">
        <v>221</v>
      </c>
      <c r="I119">
        <f t="shared" si="4"/>
        <v>230.27</v>
      </c>
      <c r="O119">
        <f t="shared" si="5"/>
        <v>188.41</v>
      </c>
      <c r="U119">
        <f t="shared" si="6"/>
        <v>188.41</v>
      </c>
    </row>
    <row r="120" spans="2:21" x14ac:dyDescent="0.3">
      <c r="B120" t="s">
        <v>222</v>
      </c>
      <c r="I120">
        <f t="shared" si="4"/>
        <v>230.27</v>
      </c>
      <c r="O120">
        <f t="shared" si="5"/>
        <v>125.6</v>
      </c>
      <c r="U120">
        <f t="shared" si="6"/>
        <v>167.47</v>
      </c>
    </row>
    <row r="121" spans="2:21" x14ac:dyDescent="0.3">
      <c r="B121" t="s">
        <v>223</v>
      </c>
      <c r="I121">
        <f t="shared" si="4"/>
        <v>230.27</v>
      </c>
      <c r="O121">
        <f t="shared" si="5"/>
        <v>230.27</v>
      </c>
      <c r="U121">
        <f t="shared" si="6"/>
        <v>167.47</v>
      </c>
    </row>
    <row r="122" spans="2:21" x14ac:dyDescent="0.3">
      <c r="B122" t="s">
        <v>224</v>
      </c>
      <c r="I122">
        <f t="shared" si="4"/>
        <v>188.41</v>
      </c>
      <c r="O122">
        <f t="shared" si="5"/>
        <v>230.27</v>
      </c>
      <c r="U122">
        <f t="shared" si="6"/>
        <v>188.41</v>
      </c>
    </row>
    <row r="123" spans="2:21" x14ac:dyDescent="0.3">
      <c r="B123" t="s">
        <v>225</v>
      </c>
      <c r="I123">
        <f t="shared" si="4"/>
        <v>230.27</v>
      </c>
      <c r="O123">
        <f t="shared" si="5"/>
        <v>230.27</v>
      </c>
      <c r="U123">
        <f t="shared" si="6"/>
        <v>167.47</v>
      </c>
    </row>
    <row r="124" spans="2:21" x14ac:dyDescent="0.3">
      <c r="B124" t="s">
        <v>226</v>
      </c>
      <c r="I124">
        <f t="shared" si="4"/>
        <v>230.27</v>
      </c>
      <c r="O124">
        <f t="shared" si="5"/>
        <v>188.41</v>
      </c>
      <c r="U124">
        <f t="shared" si="6"/>
        <v>167.47</v>
      </c>
    </row>
    <row r="125" spans="2:21" x14ac:dyDescent="0.3">
      <c r="B125" t="s">
        <v>227</v>
      </c>
      <c r="I125">
        <f t="shared" si="4"/>
        <v>230.27</v>
      </c>
      <c r="O125">
        <f t="shared" si="5"/>
        <v>125.6</v>
      </c>
      <c r="U125">
        <f t="shared" si="6"/>
        <v>167.47</v>
      </c>
    </row>
    <row r="126" spans="2:21" x14ac:dyDescent="0.3">
      <c r="B126" t="s">
        <v>228</v>
      </c>
      <c r="I126">
        <f t="shared" si="4"/>
        <v>230.27</v>
      </c>
      <c r="O126">
        <f t="shared" si="5"/>
        <v>230.27</v>
      </c>
      <c r="U126">
        <f t="shared" si="6"/>
        <v>188.41</v>
      </c>
    </row>
    <row r="127" spans="2:21" x14ac:dyDescent="0.3">
      <c r="B127" t="s">
        <v>229</v>
      </c>
      <c r="I127">
        <f t="shared" si="4"/>
        <v>188.41</v>
      </c>
      <c r="O127">
        <f t="shared" si="5"/>
        <v>230.27</v>
      </c>
      <c r="U127">
        <f t="shared" si="6"/>
        <v>167.47</v>
      </c>
    </row>
    <row r="128" spans="2:21" x14ac:dyDescent="0.3">
      <c r="B128" t="s">
        <v>230</v>
      </c>
      <c r="I128">
        <f t="shared" si="4"/>
        <v>230.27</v>
      </c>
      <c r="O128">
        <f t="shared" si="5"/>
        <v>230.27</v>
      </c>
      <c r="U128">
        <f t="shared" si="6"/>
        <v>167.47</v>
      </c>
    </row>
    <row r="129" spans="2:21" x14ac:dyDescent="0.3">
      <c r="B129" t="s">
        <v>231</v>
      </c>
      <c r="I129">
        <f t="shared" si="4"/>
        <v>230.27</v>
      </c>
      <c r="O129">
        <f t="shared" si="5"/>
        <v>188.41</v>
      </c>
      <c r="U129">
        <f t="shared" si="6"/>
        <v>188.41</v>
      </c>
    </row>
    <row r="130" spans="2:21" x14ac:dyDescent="0.3">
      <c r="B130" t="s">
        <v>232</v>
      </c>
      <c r="I130">
        <f t="shared" si="4"/>
        <v>230.27</v>
      </c>
      <c r="O130">
        <f t="shared" si="5"/>
        <v>125.6</v>
      </c>
      <c r="U130">
        <f t="shared" si="6"/>
        <v>167.47</v>
      </c>
    </row>
    <row r="131" spans="2:21" x14ac:dyDescent="0.3">
      <c r="B131" t="s">
        <v>233</v>
      </c>
      <c r="I131">
        <f t="shared" si="4"/>
        <v>230.27</v>
      </c>
      <c r="O131">
        <f t="shared" si="5"/>
        <v>230.27</v>
      </c>
      <c r="U131">
        <f t="shared" si="6"/>
        <v>188.41</v>
      </c>
    </row>
    <row r="132" spans="2:21" x14ac:dyDescent="0.3">
      <c r="B132" t="s">
        <v>234</v>
      </c>
      <c r="I132">
        <f t="shared" si="4"/>
        <v>188.41</v>
      </c>
      <c r="O132">
        <f t="shared" si="5"/>
        <v>230.27</v>
      </c>
      <c r="U132">
        <f t="shared" si="6"/>
        <v>125.6</v>
      </c>
    </row>
    <row r="133" spans="2:21" x14ac:dyDescent="0.3">
      <c r="B133" t="s">
        <v>235</v>
      </c>
      <c r="I133">
        <f>ROUND(I108,2)</f>
        <v>230.27</v>
      </c>
      <c r="O133">
        <f>ROUND(O108,2)</f>
        <v>188.41</v>
      </c>
      <c r="U133">
        <f>ROUND(U108,2)</f>
        <v>0</v>
      </c>
    </row>
    <row r="134" spans="2:21" x14ac:dyDescent="0.3">
      <c r="B134" t="s">
        <v>236</v>
      </c>
    </row>
    <row r="135" spans="2:21" x14ac:dyDescent="0.3">
      <c r="B135" t="s">
        <v>237</v>
      </c>
    </row>
    <row r="136" spans="2:21" x14ac:dyDescent="0.3">
      <c r="B136" t="s">
        <v>238</v>
      </c>
    </row>
    <row r="137" spans="2:21" x14ac:dyDescent="0.3">
      <c r="B137" t="s">
        <v>239</v>
      </c>
    </row>
    <row r="138" spans="2:21" x14ac:dyDescent="0.3">
      <c r="B138" t="s">
        <v>240</v>
      </c>
    </row>
    <row r="139" spans="2:21" x14ac:dyDescent="0.3">
      <c r="B139" t="s">
        <v>241</v>
      </c>
    </row>
    <row r="140" spans="2:21" x14ac:dyDescent="0.3">
      <c r="B140" t="s">
        <v>242</v>
      </c>
    </row>
    <row r="141" spans="2:21" x14ac:dyDescent="0.3">
      <c r="B141" t="s">
        <v>243</v>
      </c>
    </row>
    <row r="142" spans="2:21" x14ac:dyDescent="0.3">
      <c r="B142" t="s">
        <v>244</v>
      </c>
    </row>
    <row r="143" spans="2:21" x14ac:dyDescent="0.3">
      <c r="B143" t="s">
        <v>245</v>
      </c>
    </row>
    <row r="144" spans="2:21" x14ac:dyDescent="0.3">
      <c r="B144" t="s">
        <v>246</v>
      </c>
    </row>
    <row r="145" spans="2:2" x14ac:dyDescent="0.3">
      <c r="B145" t="s">
        <v>247</v>
      </c>
    </row>
    <row r="146" spans="2:2" x14ac:dyDescent="0.3">
      <c r="B146" t="s">
        <v>248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FCC-F9DB-48D4-B030-1CA8F6FD42C3}">
  <dimension ref="A1:AA55"/>
  <sheetViews>
    <sheetView tabSelected="1" workbookViewId="0">
      <selection sqref="A1:I27"/>
    </sheetView>
  </sheetViews>
  <sheetFormatPr defaultRowHeight="14.4" x14ac:dyDescent="0.3"/>
  <cols>
    <col min="1" max="1" width="10.5546875" bestFit="1" customWidth="1"/>
    <col min="5" max="5" width="10.44140625" bestFit="1" customWidth="1"/>
    <col min="7" max="9" width="10.44140625" bestFit="1" customWidth="1"/>
  </cols>
  <sheetData>
    <row r="1" spans="1:16" ht="15.6" customHeight="1" x14ac:dyDescent="0.3">
      <c r="A1" s="8" t="s">
        <v>123</v>
      </c>
      <c r="B1" s="8" t="s">
        <v>124</v>
      </c>
      <c r="C1" s="8" t="s">
        <v>125</v>
      </c>
      <c r="D1" s="8" t="s">
        <v>126</v>
      </c>
      <c r="E1" s="9"/>
      <c r="F1" s="9"/>
      <c r="G1" s="9"/>
      <c r="H1" s="9"/>
      <c r="I1" s="8" t="s">
        <v>133</v>
      </c>
    </row>
    <row r="2" spans="1:16" x14ac:dyDescent="0.3">
      <c r="A2" s="8"/>
      <c r="B2" s="8"/>
      <c r="C2" s="8"/>
      <c r="D2" s="8"/>
      <c r="E2" s="4" t="s">
        <v>127</v>
      </c>
      <c r="F2" s="4" t="s">
        <v>128</v>
      </c>
      <c r="G2" s="4" t="s">
        <v>129</v>
      </c>
      <c r="H2" s="4" t="s">
        <v>132</v>
      </c>
      <c r="I2" s="8"/>
    </row>
    <row r="3" spans="1:16" x14ac:dyDescent="0.3">
      <c r="A3" s="4" t="s">
        <v>5</v>
      </c>
      <c r="B3" s="4">
        <v>156.31299999999999</v>
      </c>
      <c r="C3" s="4">
        <v>0.74390000000000001</v>
      </c>
      <c r="D3" s="4">
        <v>-14.1</v>
      </c>
      <c r="E3" s="6">
        <v>-8.3949999999999996</v>
      </c>
      <c r="F3" s="6">
        <v>1.054</v>
      </c>
      <c r="G3" s="6">
        <v>-5.7989999999999995E-4</v>
      </c>
      <c r="H3" s="6">
        <v>1.237E-4</v>
      </c>
      <c r="I3" s="5">
        <v>-270500</v>
      </c>
      <c r="J3" s="1" t="s">
        <v>67</v>
      </c>
      <c r="K3" t="str">
        <f>_xlfn.CONCAT(B3,J3)</f>
        <v>156.313,</v>
      </c>
      <c r="L3" t="str">
        <f>_xlfn.CONCAT(C3,J3)</f>
        <v>0.7439,</v>
      </c>
      <c r="M3" t="str">
        <f>_xlfn.CONCAT(D3,J3)</f>
        <v>-14.1,</v>
      </c>
      <c r="N3" t="s">
        <v>32</v>
      </c>
      <c r="O3" t="s">
        <v>33</v>
      </c>
      <c r="P3" t="str">
        <f>_xlfn.CONCAT(N3,E3,J3,F3,J3,G3,J3,H3,O3,J3)</f>
        <v>(-8.395,1.054,-0.0005799,0.0001237),</v>
      </c>
    </row>
    <row r="4" spans="1:16" x14ac:dyDescent="0.3">
      <c r="A4" s="4" t="s">
        <v>6</v>
      </c>
      <c r="B4" s="4">
        <v>142.286</v>
      </c>
      <c r="C4" s="4">
        <v>0.73419999999999996</v>
      </c>
      <c r="D4" s="4">
        <v>-16.010000000000002</v>
      </c>
      <c r="E4" s="6">
        <v>-7.9130000000000003</v>
      </c>
      <c r="F4" s="6">
        <v>0.96089999999999998</v>
      </c>
      <c r="G4" s="6">
        <v>-5.2879999999999995E-4</v>
      </c>
      <c r="H4" s="6">
        <v>1.131E-7</v>
      </c>
      <c r="I4" s="5">
        <v>-249800</v>
      </c>
      <c r="J4" s="1" t="s">
        <v>67</v>
      </c>
      <c r="K4" t="str">
        <f t="shared" ref="K4:K27" si="0">_xlfn.CONCAT(B4,J4)</f>
        <v>142.286,</v>
      </c>
      <c r="L4" t="str">
        <f t="shared" ref="L4:L27" si="1">_xlfn.CONCAT(C4,J4)</f>
        <v>0.7342,</v>
      </c>
      <c r="M4" t="str">
        <f t="shared" ref="M4:M27" si="2">_xlfn.CONCAT(D4,J4)</f>
        <v>-16.01,</v>
      </c>
      <c r="N4" t="s">
        <v>32</v>
      </c>
      <c r="O4" t="s">
        <v>33</v>
      </c>
      <c r="P4" t="str">
        <f t="shared" ref="P4:P26" si="3">_xlfn.CONCAT(N4,E4,J4,F4,J4,G4,J4,H4,O4,J4)</f>
        <v>(-7.913,0.9609,-0.0005288,0.0000001131),</v>
      </c>
    </row>
    <row r="5" spans="1:16" x14ac:dyDescent="0.3">
      <c r="A5" s="4" t="s">
        <v>7</v>
      </c>
      <c r="B5" s="4">
        <v>128.25899999999999</v>
      </c>
      <c r="C5" s="4">
        <v>0.72170000000000001</v>
      </c>
      <c r="D5" s="4">
        <v>-17</v>
      </c>
      <c r="E5" s="6">
        <v>-8.3740000000000006</v>
      </c>
      <c r="F5" s="6">
        <v>0.87290000000000001</v>
      </c>
      <c r="G5" s="6">
        <v>-4.8260000000000002E-4</v>
      </c>
      <c r="H5" s="6">
        <v>1.031E-7</v>
      </c>
      <c r="I5" s="5">
        <v>-229200</v>
      </c>
      <c r="J5" s="1" t="s">
        <v>67</v>
      </c>
      <c r="K5" t="str">
        <f t="shared" si="0"/>
        <v>128.259,</v>
      </c>
      <c r="L5" t="str">
        <f t="shared" si="1"/>
        <v>0.7217,</v>
      </c>
      <c r="M5" t="str">
        <f t="shared" si="2"/>
        <v>-17,</v>
      </c>
      <c r="N5" t="s">
        <v>32</v>
      </c>
      <c r="O5" t="s">
        <v>33</v>
      </c>
      <c r="P5" t="str">
        <f t="shared" si="3"/>
        <v>(-8.374,0.8729,-0.0004826,0.0000001031),</v>
      </c>
    </row>
    <row r="6" spans="1:16" x14ac:dyDescent="0.3">
      <c r="A6" s="4" t="s">
        <v>8</v>
      </c>
      <c r="B6" s="4">
        <v>114.232</v>
      </c>
      <c r="C6" s="4">
        <v>0.70679999999999998</v>
      </c>
      <c r="D6" s="4">
        <v>-19</v>
      </c>
      <c r="E6" s="6">
        <v>-6.0960000000000001</v>
      </c>
      <c r="F6" s="6">
        <v>0.7712</v>
      </c>
      <c r="G6" s="6">
        <v>-4.1950000000000001E-4</v>
      </c>
      <c r="H6" s="6">
        <v>8.8549999999999996E-8</v>
      </c>
      <c r="I6" s="5">
        <v>-208600</v>
      </c>
      <c r="J6" s="1" t="s">
        <v>67</v>
      </c>
      <c r="K6" t="str">
        <f t="shared" si="0"/>
        <v>114.232,</v>
      </c>
      <c r="L6" t="str">
        <f t="shared" si="1"/>
        <v>0.7068,</v>
      </c>
      <c r="M6" t="str">
        <f t="shared" si="2"/>
        <v>-19,</v>
      </c>
      <c r="N6" t="s">
        <v>32</v>
      </c>
      <c r="O6" t="s">
        <v>33</v>
      </c>
      <c r="P6" t="str">
        <f t="shared" si="3"/>
        <v>(-6.096,0.7712,-0.0004195,0.00000008855),</v>
      </c>
    </row>
    <row r="7" spans="1:16" x14ac:dyDescent="0.3">
      <c r="A7" s="4" t="s">
        <v>9</v>
      </c>
      <c r="B7" s="4">
        <v>100.205</v>
      </c>
      <c r="C7" s="4">
        <v>0.68820000000000003</v>
      </c>
      <c r="D7" s="4">
        <v>0</v>
      </c>
      <c r="E7" s="6">
        <v>-5.1459999999999999</v>
      </c>
      <c r="F7" s="6">
        <v>0.67620000000000002</v>
      </c>
      <c r="G7" s="6">
        <v>-3.6509999999999998E-4</v>
      </c>
      <c r="H7" s="6">
        <v>7.6580000000000001E-8</v>
      </c>
      <c r="I7" s="5">
        <v>-187900</v>
      </c>
      <c r="J7" s="1" t="s">
        <v>67</v>
      </c>
      <c r="K7" t="str">
        <f t="shared" si="0"/>
        <v>100.205,</v>
      </c>
      <c r="L7" t="str">
        <f t="shared" si="1"/>
        <v>0.6882,</v>
      </c>
      <c r="M7" t="str">
        <f t="shared" si="2"/>
        <v>0,</v>
      </c>
      <c r="N7" t="s">
        <v>32</v>
      </c>
      <c r="O7" t="s">
        <v>33</v>
      </c>
      <c r="P7" t="str">
        <f t="shared" si="3"/>
        <v>(-5.146,0.6762,-0.0003651,0.00000007658),</v>
      </c>
    </row>
    <row r="8" spans="1:16" x14ac:dyDescent="0.3">
      <c r="A8" s="4" t="s">
        <v>10</v>
      </c>
      <c r="B8" s="4">
        <v>86.177999999999997</v>
      </c>
      <c r="C8" s="4">
        <v>0.66400000000000003</v>
      </c>
      <c r="D8" s="4">
        <v>24.8</v>
      </c>
      <c r="E8" s="6">
        <v>-4.4130000000000003</v>
      </c>
      <c r="F8" s="6">
        <v>0.58199999999999996</v>
      </c>
      <c r="G8" s="6">
        <v>-3.1189999999999999E-4</v>
      </c>
      <c r="H8" s="6">
        <v>6.4939999999999998E-8</v>
      </c>
      <c r="I8" s="5">
        <v>-167300</v>
      </c>
      <c r="J8" s="1" t="s">
        <v>67</v>
      </c>
      <c r="K8" t="str">
        <f t="shared" si="0"/>
        <v>86.178,</v>
      </c>
      <c r="L8" t="str">
        <f t="shared" si="1"/>
        <v>0.664,</v>
      </c>
      <c r="M8" t="str">
        <f t="shared" si="2"/>
        <v>24.8,</v>
      </c>
      <c r="N8" t="s">
        <v>32</v>
      </c>
      <c r="O8" t="s">
        <v>33</v>
      </c>
      <c r="P8" t="str">
        <f t="shared" si="3"/>
        <v>(-4.413,0.582,-0.0003119,0.00000006494),</v>
      </c>
    </row>
    <row r="9" spans="1:16" x14ac:dyDescent="0.3">
      <c r="A9" s="4" t="s">
        <v>11</v>
      </c>
      <c r="B9" s="4">
        <v>72.150999999999996</v>
      </c>
      <c r="C9" s="4">
        <v>0.63100000000000001</v>
      </c>
      <c r="D9" s="4">
        <v>61.7</v>
      </c>
      <c r="E9" s="6">
        <v>-3.6259999999999999</v>
      </c>
      <c r="F9" s="6">
        <v>0.48730000000000001</v>
      </c>
      <c r="G9" s="6">
        <v>-2.5799999999999998E-4</v>
      </c>
      <c r="H9" s="6">
        <v>5.3050000000000002E-8</v>
      </c>
      <c r="I9" s="5">
        <v>-146500</v>
      </c>
      <c r="J9" s="1" t="s">
        <v>67</v>
      </c>
      <c r="K9" t="str">
        <f t="shared" si="0"/>
        <v>72.151,</v>
      </c>
      <c r="L9" t="str">
        <f t="shared" si="1"/>
        <v>0.631,</v>
      </c>
      <c r="M9" t="str">
        <f t="shared" si="2"/>
        <v>61.7,</v>
      </c>
      <c r="N9" t="s">
        <v>32</v>
      </c>
      <c r="O9" t="s">
        <v>33</v>
      </c>
      <c r="P9" t="str">
        <f t="shared" si="3"/>
        <v>(-3.626,0.4873,-0.000258,0.00000005305),</v>
      </c>
    </row>
    <row r="10" spans="1:16" x14ac:dyDescent="0.3">
      <c r="A10" s="4" t="s">
        <v>12</v>
      </c>
      <c r="B10" s="4">
        <v>58.124000000000002</v>
      </c>
      <c r="C10" s="4">
        <v>0.58440000000000003</v>
      </c>
      <c r="D10" s="4">
        <v>93.8</v>
      </c>
      <c r="E10" s="6">
        <v>9.4870000000000001</v>
      </c>
      <c r="F10" s="6">
        <v>0.33129999999999998</v>
      </c>
      <c r="G10" s="6">
        <v>-1.108E-4</v>
      </c>
      <c r="H10" s="6">
        <v>-2.822E-9</v>
      </c>
      <c r="I10" s="5">
        <v>-126200</v>
      </c>
      <c r="J10" s="1" t="s">
        <v>67</v>
      </c>
      <c r="K10" t="str">
        <f t="shared" si="0"/>
        <v>58.124,</v>
      </c>
      <c r="L10" t="str">
        <f t="shared" si="1"/>
        <v>0.5844,</v>
      </c>
      <c r="M10" t="str">
        <f t="shared" si="2"/>
        <v>93.8,</v>
      </c>
      <c r="N10" t="s">
        <v>32</v>
      </c>
      <c r="O10" t="s">
        <v>33</v>
      </c>
      <c r="P10" t="str">
        <f t="shared" si="3"/>
        <v>(9.487,0.3313,-0.0001108,-0.000000002822),</v>
      </c>
    </row>
    <row r="11" spans="1:16" x14ac:dyDescent="0.3">
      <c r="A11" s="4" t="s">
        <v>13</v>
      </c>
      <c r="B11" s="4">
        <v>44.094000000000001</v>
      </c>
      <c r="C11" s="4">
        <v>0.50770000000000004</v>
      </c>
      <c r="D11" s="4">
        <v>98.9</v>
      </c>
      <c r="E11" s="6">
        <v>-4.2240000000000002</v>
      </c>
      <c r="F11" s="6">
        <v>0.30630000000000002</v>
      </c>
      <c r="G11" s="6">
        <v>-1.5860000000000001E-4</v>
      </c>
      <c r="H11" s="6">
        <v>3.215E-8</v>
      </c>
      <c r="I11" s="5">
        <v>-103900</v>
      </c>
      <c r="J11" s="1" t="s">
        <v>67</v>
      </c>
      <c r="K11" t="str">
        <f t="shared" si="0"/>
        <v>44.094,</v>
      </c>
      <c r="L11" t="str">
        <f t="shared" si="1"/>
        <v>0.5077,</v>
      </c>
      <c r="M11" t="str">
        <f t="shared" si="2"/>
        <v>98.9,</v>
      </c>
      <c r="N11" t="s">
        <v>32</v>
      </c>
      <c r="O11" t="s">
        <v>33</v>
      </c>
      <c r="P11" t="str">
        <f t="shared" si="3"/>
        <v>(-4.224,0.3063,-0.0001586,0.00000003215),</v>
      </c>
    </row>
    <row r="12" spans="1:16" x14ac:dyDescent="0.3">
      <c r="A12" s="4" t="s">
        <v>14</v>
      </c>
      <c r="B12" s="4">
        <v>30.07</v>
      </c>
      <c r="C12" s="4">
        <v>0.35639999999999999</v>
      </c>
      <c r="D12" s="4">
        <v>0</v>
      </c>
      <c r="E12" s="6">
        <v>5.4089999999999998</v>
      </c>
      <c r="F12" s="6">
        <v>0.17810000000000001</v>
      </c>
      <c r="G12" s="6">
        <v>-6.9380000000000003E-5</v>
      </c>
      <c r="H12" s="6">
        <v>8.713E-9</v>
      </c>
      <c r="I12" s="5">
        <v>-84740</v>
      </c>
      <c r="J12" s="1" t="s">
        <v>67</v>
      </c>
      <c r="K12" t="str">
        <f t="shared" si="0"/>
        <v>30.07,</v>
      </c>
      <c r="L12" t="str">
        <f t="shared" si="1"/>
        <v>0.3564,</v>
      </c>
      <c r="M12" t="str">
        <f t="shared" si="2"/>
        <v>0,</v>
      </c>
      <c r="N12" t="s">
        <v>32</v>
      </c>
      <c r="O12" t="s">
        <v>33</v>
      </c>
      <c r="P12" t="str">
        <f t="shared" si="3"/>
        <v>(5.409,0.1781,-0.00006938,0.000000008713),</v>
      </c>
    </row>
    <row r="13" spans="1:16" x14ac:dyDescent="0.3">
      <c r="A13" s="4" t="s">
        <v>15</v>
      </c>
      <c r="B13" s="4">
        <v>16.042999999999999</v>
      </c>
      <c r="C13" s="4">
        <v>0.3</v>
      </c>
      <c r="D13" s="4">
        <v>0</v>
      </c>
      <c r="E13" s="6">
        <v>19.25</v>
      </c>
      <c r="F13" s="6">
        <v>5.2130000000000003E-2</v>
      </c>
      <c r="G13" s="6">
        <v>1.1970000000000001E-5</v>
      </c>
      <c r="H13" s="6">
        <v>-1.132E-8</v>
      </c>
      <c r="I13" s="5">
        <v>-74900</v>
      </c>
      <c r="J13" s="1" t="s">
        <v>67</v>
      </c>
      <c r="K13" t="str">
        <f t="shared" si="0"/>
        <v>16.043,</v>
      </c>
      <c r="L13" t="str">
        <f t="shared" si="1"/>
        <v>0.3,</v>
      </c>
      <c r="M13" t="str">
        <f t="shared" si="2"/>
        <v>0,</v>
      </c>
      <c r="N13" t="s">
        <v>32</v>
      </c>
      <c r="O13" t="s">
        <v>33</v>
      </c>
      <c r="P13" t="str">
        <f t="shared" si="3"/>
        <v>(19.25,0.05213,0.00001197,-0.00000001132),</v>
      </c>
    </row>
    <row r="14" spans="1:16" x14ac:dyDescent="0.3">
      <c r="A14" s="4" t="s">
        <v>16</v>
      </c>
      <c r="B14" s="4">
        <v>154.297</v>
      </c>
      <c r="C14" s="4">
        <v>0.80059999999999998</v>
      </c>
      <c r="D14" s="4">
        <v>70</v>
      </c>
      <c r="E14" s="6">
        <v>-58.32</v>
      </c>
      <c r="F14" s="6">
        <v>1.1279999999999999</v>
      </c>
      <c r="G14" s="6">
        <v>-6.5359999999999995E-4</v>
      </c>
      <c r="H14" s="6">
        <v>1.473E-7</v>
      </c>
      <c r="I14" s="5">
        <v>-209600</v>
      </c>
      <c r="J14" s="1" t="s">
        <v>67</v>
      </c>
      <c r="K14" t="str">
        <f t="shared" si="0"/>
        <v>154.297,</v>
      </c>
      <c r="L14" t="str">
        <f t="shared" si="1"/>
        <v>0.8006,</v>
      </c>
      <c r="M14" t="str">
        <f t="shared" si="2"/>
        <v>70,</v>
      </c>
      <c r="N14" t="s">
        <v>32</v>
      </c>
      <c r="O14" t="s">
        <v>33</v>
      </c>
      <c r="P14" t="str">
        <f t="shared" si="3"/>
        <v>(-58.32,1.128,-0.0006536,0.0000001473),</v>
      </c>
    </row>
    <row r="15" spans="1:16" x14ac:dyDescent="0.3">
      <c r="A15" s="4" t="s">
        <v>17</v>
      </c>
      <c r="B15" s="4">
        <v>140.26</v>
      </c>
      <c r="C15" s="4">
        <v>0.80310000000000004</v>
      </c>
      <c r="D15" s="4">
        <v>70.31</v>
      </c>
      <c r="E15" s="6">
        <v>-62.96</v>
      </c>
      <c r="F15" s="6">
        <v>1.081</v>
      </c>
      <c r="G15" s="6">
        <v>-6.3049999999999998E-4</v>
      </c>
      <c r="H15" s="6">
        <v>1.4000000000000001E-7</v>
      </c>
      <c r="I15" s="5">
        <v>-213300</v>
      </c>
      <c r="J15" s="1" t="s">
        <v>67</v>
      </c>
      <c r="K15" t="str">
        <f t="shared" si="0"/>
        <v>140.26,</v>
      </c>
      <c r="L15" t="str">
        <f t="shared" si="1"/>
        <v>0.8031,</v>
      </c>
      <c r="M15" t="str">
        <f t="shared" si="2"/>
        <v>70.31,</v>
      </c>
      <c r="N15" t="s">
        <v>32</v>
      </c>
      <c r="O15" t="s">
        <v>33</v>
      </c>
      <c r="P15" t="str">
        <f t="shared" si="3"/>
        <v>(-62.96,1.081,-0.0006305,0.00000014),</v>
      </c>
    </row>
    <row r="16" spans="1:16" x14ac:dyDescent="0.3">
      <c r="A16" s="4" t="s">
        <v>18</v>
      </c>
      <c r="B16" s="4">
        <v>126.24299999999999</v>
      </c>
      <c r="C16" s="4">
        <v>0.79769999999999996</v>
      </c>
      <c r="D16" s="4">
        <v>17.8</v>
      </c>
      <c r="E16" s="6">
        <v>-62.52</v>
      </c>
      <c r="F16" s="6">
        <v>0.9889</v>
      </c>
      <c r="G16" s="6">
        <v>-5.7950000000000005E-4</v>
      </c>
      <c r="H16" s="6">
        <v>1.2910000000000001E-7</v>
      </c>
      <c r="I16" s="5">
        <v>-193400</v>
      </c>
      <c r="J16" s="1" t="s">
        <v>67</v>
      </c>
      <c r="K16" t="str">
        <f t="shared" si="0"/>
        <v>126.243,</v>
      </c>
      <c r="L16" t="str">
        <f t="shared" si="1"/>
        <v>0.7977,</v>
      </c>
      <c r="M16" t="str">
        <f t="shared" si="2"/>
        <v>17.8,</v>
      </c>
      <c r="N16" t="s">
        <v>32</v>
      </c>
      <c r="O16" t="s">
        <v>33</v>
      </c>
      <c r="P16" t="str">
        <f t="shared" si="3"/>
        <v>(-62.52,0.9889,-0.0005795,0.0000001291),</v>
      </c>
    </row>
    <row r="17" spans="1:27" x14ac:dyDescent="0.3">
      <c r="A17" s="4" t="s">
        <v>19</v>
      </c>
      <c r="B17" s="4">
        <v>112.21599999999999</v>
      </c>
      <c r="C17" s="4">
        <v>0.79220000000000002</v>
      </c>
      <c r="D17" s="4">
        <v>45.6</v>
      </c>
      <c r="E17" s="6">
        <v>-63.89</v>
      </c>
      <c r="F17" s="6">
        <v>0.88929999999999998</v>
      </c>
      <c r="G17" s="6">
        <v>-5.1079999999999995E-4</v>
      </c>
      <c r="H17" s="6">
        <v>1.103E-7</v>
      </c>
      <c r="I17" s="5">
        <v>-171900</v>
      </c>
      <c r="J17" s="1" t="s">
        <v>67</v>
      </c>
      <c r="K17" t="str">
        <f t="shared" si="0"/>
        <v>112.216,</v>
      </c>
      <c r="L17" t="str">
        <f t="shared" si="1"/>
        <v>0.7922,</v>
      </c>
      <c r="M17" t="str">
        <f t="shared" si="2"/>
        <v>45.6,</v>
      </c>
      <c r="N17" t="s">
        <v>32</v>
      </c>
      <c r="O17" t="s">
        <v>33</v>
      </c>
      <c r="P17" t="str">
        <f t="shared" si="3"/>
        <v>(-63.89,0.8893,-0.0005108,0.0000001103),</v>
      </c>
    </row>
    <row r="18" spans="1:27" x14ac:dyDescent="0.3">
      <c r="A18" s="4" t="s">
        <v>20</v>
      </c>
      <c r="B18" s="4">
        <v>98.188999999999993</v>
      </c>
      <c r="C18" s="4">
        <v>0.77400000000000002</v>
      </c>
      <c r="D18" s="4">
        <v>74.8</v>
      </c>
      <c r="E18" s="6">
        <v>-61.92</v>
      </c>
      <c r="F18" s="6">
        <v>0.78420000000000001</v>
      </c>
      <c r="G18" s="6">
        <v>-4.5380000000000003E-4</v>
      </c>
      <c r="H18" s="6">
        <v>9.3660000000000006E-8</v>
      </c>
      <c r="I18" s="5">
        <v>-154900</v>
      </c>
      <c r="J18" s="1" t="s">
        <v>67</v>
      </c>
      <c r="K18" t="str">
        <f t="shared" si="0"/>
        <v>98.189,</v>
      </c>
      <c r="L18" t="str">
        <f t="shared" si="1"/>
        <v>0.774,</v>
      </c>
      <c r="M18" t="str">
        <f t="shared" si="2"/>
        <v>74.8,</v>
      </c>
      <c r="N18" t="s">
        <v>32</v>
      </c>
      <c r="O18" t="s">
        <v>33</v>
      </c>
      <c r="P18" t="str">
        <f t="shared" si="3"/>
        <v>(-61.92,0.7842,-0.0004538,0.00000009366),</v>
      </c>
    </row>
    <row r="19" spans="1:27" x14ac:dyDescent="0.3">
      <c r="A19" s="4" t="s">
        <v>21</v>
      </c>
      <c r="B19" s="4">
        <v>84.162000000000006</v>
      </c>
      <c r="C19" s="4">
        <v>0.78339999999999999</v>
      </c>
      <c r="D19" s="4">
        <v>83</v>
      </c>
      <c r="E19" s="6">
        <v>-54.54</v>
      </c>
      <c r="F19" s="6">
        <v>0.61129999999999995</v>
      </c>
      <c r="G19" s="6">
        <v>-2.5230000000000001E-4</v>
      </c>
      <c r="H19" s="6">
        <v>1.321E-8</v>
      </c>
      <c r="I19" s="5">
        <v>-123200</v>
      </c>
      <c r="J19" s="1" t="s">
        <v>67</v>
      </c>
      <c r="K19" t="str">
        <f t="shared" si="0"/>
        <v>84.162,</v>
      </c>
      <c r="L19" t="str">
        <f t="shared" si="1"/>
        <v>0.7834,</v>
      </c>
      <c r="M19" t="str">
        <f t="shared" si="2"/>
        <v>83,</v>
      </c>
      <c r="N19" t="s">
        <v>32</v>
      </c>
      <c r="O19" t="s">
        <v>33</v>
      </c>
      <c r="P19" t="str">
        <f t="shared" si="3"/>
        <v>(-54.54,0.6113,-0.0002523,0.00000001321),</v>
      </c>
    </row>
    <row r="20" spans="1:27" x14ac:dyDescent="0.3">
      <c r="A20" s="4" t="s">
        <v>22</v>
      </c>
      <c r="B20" s="4">
        <v>84.162000000000006</v>
      </c>
      <c r="C20" s="4">
        <v>0.75360000000000005</v>
      </c>
      <c r="D20" s="4">
        <v>91.3</v>
      </c>
      <c r="E20" s="6">
        <v>-50.11</v>
      </c>
      <c r="F20" s="6">
        <v>0.6381</v>
      </c>
      <c r="G20" s="6">
        <v>-3.6420000000000002E-4</v>
      </c>
      <c r="H20" s="6">
        <v>8.0140000000000002E-8</v>
      </c>
      <c r="I20" s="5">
        <v>-106800</v>
      </c>
      <c r="J20" s="1" t="s">
        <v>67</v>
      </c>
      <c r="K20" t="str">
        <f t="shared" si="0"/>
        <v>84.162,</v>
      </c>
      <c r="L20" t="str">
        <f t="shared" si="1"/>
        <v>0.7536,</v>
      </c>
      <c r="M20" t="str">
        <f t="shared" si="2"/>
        <v>91.3,</v>
      </c>
      <c r="N20" t="s">
        <v>32</v>
      </c>
      <c r="O20" t="s">
        <v>33</v>
      </c>
      <c r="P20" t="str">
        <f t="shared" si="3"/>
        <v>(-50.11,0.6381,-0.0003642,0.00000008014),</v>
      </c>
    </row>
    <row r="21" spans="1:27" x14ac:dyDescent="0.3">
      <c r="A21" s="4" t="s">
        <v>23</v>
      </c>
      <c r="B21" s="4">
        <v>148.25</v>
      </c>
      <c r="C21" s="4">
        <v>0.86240000000000006</v>
      </c>
      <c r="D21" s="4">
        <v>110</v>
      </c>
      <c r="E21" s="6">
        <v>-42.18</v>
      </c>
      <c r="F21" s="6">
        <v>0.97719999999999996</v>
      </c>
      <c r="G21" s="6">
        <v>-6.2620000000000004E-4</v>
      </c>
      <c r="H21" s="6">
        <v>1.5699999999999999E-7</v>
      </c>
      <c r="I21" s="5">
        <v>-33800</v>
      </c>
      <c r="J21" s="1" t="s">
        <v>67</v>
      </c>
      <c r="K21" t="str">
        <f t="shared" si="0"/>
        <v>148.25,</v>
      </c>
      <c r="L21" t="str">
        <f t="shared" si="1"/>
        <v>0.8624,</v>
      </c>
      <c r="M21" t="str">
        <f t="shared" si="2"/>
        <v>110,</v>
      </c>
      <c r="N21" t="s">
        <v>32</v>
      </c>
      <c r="O21" t="s">
        <v>33</v>
      </c>
      <c r="P21" t="str">
        <f t="shared" si="3"/>
        <v>(-42.18,0.9772,-0.0006262,0.000000157),</v>
      </c>
    </row>
    <row r="22" spans="1:27" x14ac:dyDescent="0.3">
      <c r="A22" s="4" t="s">
        <v>24</v>
      </c>
      <c r="B22" s="4">
        <v>134.22200000000001</v>
      </c>
      <c r="C22" s="4">
        <v>0.86460000000000004</v>
      </c>
      <c r="D22" s="4">
        <v>100.4</v>
      </c>
      <c r="E22" s="6">
        <v>-22.99</v>
      </c>
      <c r="F22" s="6">
        <v>0.79339999999999999</v>
      </c>
      <c r="G22" s="6">
        <v>-4.3960000000000001E-4</v>
      </c>
      <c r="H22" s="6">
        <v>8.5700000000000006E-8</v>
      </c>
      <c r="I22" s="5">
        <v>-13820</v>
      </c>
      <c r="J22" s="1" t="s">
        <v>67</v>
      </c>
      <c r="K22" t="str">
        <f t="shared" si="0"/>
        <v>134.222,</v>
      </c>
      <c r="L22" t="str">
        <f t="shared" si="1"/>
        <v>0.8646,</v>
      </c>
      <c r="M22" t="str">
        <f t="shared" si="2"/>
        <v>100.4,</v>
      </c>
      <c r="N22" t="s">
        <v>32</v>
      </c>
      <c r="O22" t="s">
        <v>33</v>
      </c>
      <c r="P22" t="str">
        <f t="shared" si="3"/>
        <v>(-22.99,0.7934,-0.0004396,0.0000000857),</v>
      </c>
    </row>
    <row r="23" spans="1:27" x14ac:dyDescent="0.3">
      <c r="A23" s="4" t="s">
        <v>25</v>
      </c>
      <c r="B23" s="4">
        <v>120.19499999999999</v>
      </c>
      <c r="C23" s="4">
        <v>0.86650000000000005</v>
      </c>
      <c r="D23" s="4">
        <v>101.5</v>
      </c>
      <c r="E23" s="6">
        <v>-31.29</v>
      </c>
      <c r="F23" s="6">
        <v>0.74860000000000004</v>
      </c>
      <c r="G23" s="6">
        <v>-4.6010000000000002E-4</v>
      </c>
      <c r="H23" s="6">
        <v>1.081E-7</v>
      </c>
      <c r="I23" s="5">
        <v>7830</v>
      </c>
      <c r="J23" s="1" t="s">
        <v>67</v>
      </c>
      <c r="K23" t="str">
        <f t="shared" si="0"/>
        <v>120.195,</v>
      </c>
      <c r="L23" t="str">
        <f t="shared" si="1"/>
        <v>0.8665,</v>
      </c>
      <c r="M23" t="str">
        <f t="shared" si="2"/>
        <v>101.5,</v>
      </c>
      <c r="N23" t="s">
        <v>32</v>
      </c>
      <c r="O23" t="s">
        <v>33</v>
      </c>
      <c r="P23" t="str">
        <f t="shared" si="3"/>
        <v>(-31.29,0.7486,-0.0004601,0.0000001081),</v>
      </c>
    </row>
    <row r="24" spans="1:27" x14ac:dyDescent="0.3">
      <c r="A24" s="4" t="s">
        <v>26</v>
      </c>
      <c r="B24" s="4">
        <v>106.16800000000001</v>
      </c>
      <c r="C24" s="4">
        <v>0.87180000000000002</v>
      </c>
      <c r="D24" s="4">
        <v>107.9</v>
      </c>
      <c r="E24" s="6">
        <v>-43.1</v>
      </c>
      <c r="F24" s="6">
        <v>0.70720000000000005</v>
      </c>
      <c r="G24" s="6">
        <v>-4.8109999999999998E-4</v>
      </c>
      <c r="H24" s="6">
        <v>1.3010000000000001E-7</v>
      </c>
      <c r="I24" s="5">
        <v>29810</v>
      </c>
      <c r="J24" s="1" t="s">
        <v>67</v>
      </c>
      <c r="K24" t="str">
        <f t="shared" si="0"/>
        <v>106.168,</v>
      </c>
      <c r="L24" t="str">
        <f t="shared" si="1"/>
        <v>0.8718,</v>
      </c>
      <c r="M24" t="str">
        <f t="shared" si="2"/>
        <v>107.9,</v>
      </c>
      <c r="N24" t="s">
        <v>32</v>
      </c>
      <c r="O24" t="s">
        <v>33</v>
      </c>
      <c r="P24" t="str">
        <f t="shared" si="3"/>
        <v>(-43.1,0.7072,-0.0004811,0.0000001301),</v>
      </c>
    </row>
    <row r="25" spans="1:27" x14ac:dyDescent="0.3">
      <c r="A25" s="4" t="s">
        <v>27</v>
      </c>
      <c r="B25" s="4">
        <v>92.141000000000005</v>
      </c>
      <c r="C25" s="4">
        <v>0.87180000000000002</v>
      </c>
      <c r="D25" s="4">
        <v>120.1</v>
      </c>
      <c r="E25" s="6">
        <v>-24.35</v>
      </c>
      <c r="F25" s="6">
        <v>0.51249999999999996</v>
      </c>
      <c r="G25" s="6">
        <v>-2.765E-4</v>
      </c>
      <c r="H25" s="6">
        <v>4.9110000000000001E-8</v>
      </c>
      <c r="I25" s="5">
        <v>50030</v>
      </c>
      <c r="J25" s="1" t="s">
        <v>67</v>
      </c>
      <c r="K25" t="str">
        <f t="shared" si="0"/>
        <v>92.141,</v>
      </c>
      <c r="L25" t="str">
        <f t="shared" si="1"/>
        <v>0.8718,</v>
      </c>
      <c r="M25" t="str">
        <f t="shared" si="2"/>
        <v>120.1,</v>
      </c>
      <c r="N25" t="s">
        <v>32</v>
      </c>
      <c r="O25" t="s">
        <v>33</v>
      </c>
      <c r="P25" t="str">
        <f t="shared" si="3"/>
        <v>(-24.35,0.5125,-0.0002765,0.00000004911),</v>
      </c>
    </row>
    <row r="26" spans="1:27" x14ac:dyDescent="0.3">
      <c r="A26" s="4" t="s">
        <v>28</v>
      </c>
      <c r="B26" s="4">
        <v>78.114000000000004</v>
      </c>
      <c r="C26" s="4">
        <v>0.88439999999999996</v>
      </c>
      <c r="D26" s="4">
        <v>108</v>
      </c>
      <c r="E26" s="6">
        <v>-33.92</v>
      </c>
      <c r="F26" s="6">
        <v>0.47389999999999999</v>
      </c>
      <c r="G26" s="6">
        <v>-3.0170000000000002E-4</v>
      </c>
      <c r="H26" s="6">
        <v>7.1299999999999997E-8</v>
      </c>
      <c r="I26" s="5">
        <v>82980</v>
      </c>
      <c r="J26" s="1" t="s">
        <v>67</v>
      </c>
      <c r="K26" t="str">
        <f t="shared" si="0"/>
        <v>78.114,</v>
      </c>
      <c r="L26" t="str">
        <f t="shared" si="1"/>
        <v>0.8844,</v>
      </c>
      <c r="M26" t="str">
        <f t="shared" si="2"/>
        <v>108,</v>
      </c>
      <c r="N26" t="s">
        <v>32</v>
      </c>
      <c r="O26" t="s">
        <v>33</v>
      </c>
      <c r="P26" t="str">
        <f t="shared" si="3"/>
        <v>(-33.92,0.4739,-0.0003017,0.0000000713),</v>
      </c>
    </row>
    <row r="27" spans="1:27" x14ac:dyDescent="0.3">
      <c r="A27" s="4" t="s">
        <v>29</v>
      </c>
      <c r="B27" s="4">
        <v>2.016</v>
      </c>
      <c r="C27" s="6">
        <v>9.0000000000000006E-5</v>
      </c>
      <c r="D27" s="4">
        <v>0</v>
      </c>
      <c r="E27" s="6">
        <v>27.14</v>
      </c>
      <c r="F27" s="6">
        <v>9.2739999999999993E-3</v>
      </c>
      <c r="G27" s="6">
        <v>-1.381E-5</v>
      </c>
      <c r="H27" s="6">
        <v>7.645E-9</v>
      </c>
      <c r="I27" s="5">
        <v>0</v>
      </c>
      <c r="J27" s="1" t="s">
        <v>67</v>
      </c>
      <c r="K27" t="str">
        <f t="shared" si="0"/>
        <v>2.016,</v>
      </c>
      <c r="L27" t="str">
        <f t="shared" si="1"/>
        <v>0.00009,</v>
      </c>
      <c r="M27" t="str">
        <f t="shared" si="2"/>
        <v>0,</v>
      </c>
      <c r="N27" t="s">
        <v>32</v>
      </c>
      <c r="O27" t="s">
        <v>33</v>
      </c>
      <c r="P27" t="str">
        <f>_xlfn.CONCAT(N27,E27,J27,F27,J27,G27,J27,H27,O27)</f>
        <v>(27.14,0.009274,-0.00001381,0.000000007645)</v>
      </c>
    </row>
    <row r="31" spans="1:27" x14ac:dyDescent="0.3">
      <c r="B31" t="s">
        <v>158</v>
      </c>
      <c r="C31" t="s">
        <v>134</v>
      </c>
      <c r="D31" t="s">
        <v>135</v>
      </c>
      <c r="E31" t="s">
        <v>136</v>
      </c>
      <c r="F31" t="s">
        <v>137</v>
      </c>
      <c r="G31" t="s">
        <v>138</v>
      </c>
      <c r="H31" t="s">
        <v>139</v>
      </c>
      <c r="I31" t="s">
        <v>140</v>
      </c>
      <c r="J31" t="s">
        <v>141</v>
      </c>
      <c r="K31" t="s">
        <v>142</v>
      </c>
      <c r="L31" t="s">
        <v>143</v>
      </c>
      <c r="M31" t="s">
        <v>144</v>
      </c>
      <c r="N31" t="s">
        <v>145</v>
      </c>
      <c r="O31" t="s">
        <v>146</v>
      </c>
      <c r="P31" t="s">
        <v>147</v>
      </c>
      <c r="Q31" t="s">
        <v>148</v>
      </c>
      <c r="R31" t="s">
        <v>149</v>
      </c>
      <c r="S31" t="s">
        <v>150</v>
      </c>
      <c r="T31" t="s">
        <v>150</v>
      </c>
      <c r="U31" t="s">
        <v>151</v>
      </c>
      <c r="V31" t="s">
        <v>152</v>
      </c>
      <c r="W31" t="s">
        <v>153</v>
      </c>
      <c r="X31" t="s">
        <v>154</v>
      </c>
      <c r="Y31" t="s">
        <v>155</v>
      </c>
      <c r="Z31" t="s">
        <v>156</v>
      </c>
      <c r="AA31" t="s">
        <v>157</v>
      </c>
    </row>
    <row r="32" spans="1:27" x14ac:dyDescent="0.3">
      <c r="B32" t="s">
        <v>159</v>
      </c>
      <c r="C32" t="s">
        <v>158</v>
      </c>
      <c r="D32" t="s">
        <v>159</v>
      </c>
      <c r="E32" t="s">
        <v>160</v>
      </c>
      <c r="F32" t="s">
        <v>161</v>
      </c>
      <c r="G32" t="s">
        <v>162</v>
      </c>
      <c r="H32" t="s">
        <v>163</v>
      </c>
      <c r="I32" t="s">
        <v>164</v>
      </c>
      <c r="J32" t="s">
        <v>165</v>
      </c>
      <c r="K32" t="s">
        <v>166</v>
      </c>
      <c r="L32" t="s">
        <v>167</v>
      </c>
      <c r="M32" t="s">
        <v>168</v>
      </c>
      <c r="N32" t="s">
        <v>169</v>
      </c>
      <c r="O32" t="s">
        <v>170</v>
      </c>
      <c r="P32" t="s">
        <v>171</v>
      </c>
      <c r="Q32" t="s">
        <v>172</v>
      </c>
      <c r="R32" t="s">
        <v>173</v>
      </c>
      <c r="S32" t="s">
        <v>174</v>
      </c>
      <c r="T32" t="s">
        <v>175</v>
      </c>
      <c r="U32" t="s">
        <v>176</v>
      </c>
      <c r="V32" t="s">
        <v>177</v>
      </c>
      <c r="W32" t="s">
        <v>178</v>
      </c>
      <c r="X32" t="s">
        <v>179</v>
      </c>
      <c r="Y32" t="s">
        <v>179</v>
      </c>
      <c r="Z32" t="s">
        <v>180</v>
      </c>
      <c r="AA32" t="s">
        <v>181</v>
      </c>
    </row>
    <row r="33" spans="2:2" x14ac:dyDescent="0.3">
      <c r="B33" t="s">
        <v>160</v>
      </c>
    </row>
    <row r="34" spans="2:2" x14ac:dyDescent="0.3">
      <c r="B34" t="s">
        <v>161</v>
      </c>
    </row>
    <row r="35" spans="2:2" x14ac:dyDescent="0.3">
      <c r="B35" t="s">
        <v>162</v>
      </c>
    </row>
    <row r="36" spans="2:2" x14ac:dyDescent="0.3">
      <c r="B36" t="s">
        <v>163</v>
      </c>
    </row>
    <row r="37" spans="2:2" x14ac:dyDescent="0.3">
      <c r="B37" t="s">
        <v>164</v>
      </c>
    </row>
    <row r="38" spans="2:2" x14ac:dyDescent="0.3">
      <c r="B38" t="s">
        <v>165</v>
      </c>
    </row>
    <row r="39" spans="2:2" x14ac:dyDescent="0.3">
      <c r="B39" t="s">
        <v>166</v>
      </c>
    </row>
    <row r="40" spans="2:2" x14ac:dyDescent="0.3">
      <c r="B40" t="s">
        <v>167</v>
      </c>
    </row>
    <row r="41" spans="2:2" x14ac:dyDescent="0.3">
      <c r="B41" t="s">
        <v>168</v>
      </c>
    </row>
    <row r="42" spans="2:2" x14ac:dyDescent="0.3">
      <c r="B42" t="s">
        <v>169</v>
      </c>
    </row>
    <row r="43" spans="2:2" x14ac:dyDescent="0.3">
      <c r="B43" t="s">
        <v>170</v>
      </c>
    </row>
    <row r="44" spans="2:2" x14ac:dyDescent="0.3">
      <c r="B44" t="s">
        <v>171</v>
      </c>
    </row>
    <row r="45" spans="2:2" x14ac:dyDescent="0.3">
      <c r="B45" t="s">
        <v>172</v>
      </c>
    </row>
    <row r="46" spans="2:2" x14ac:dyDescent="0.3">
      <c r="B46" t="s">
        <v>173</v>
      </c>
    </row>
    <row r="47" spans="2:2" x14ac:dyDescent="0.3">
      <c r="B47" t="s">
        <v>174</v>
      </c>
    </row>
    <row r="48" spans="2:2" x14ac:dyDescent="0.3">
      <c r="B48" t="s">
        <v>175</v>
      </c>
    </row>
    <row r="49" spans="2:2" x14ac:dyDescent="0.3">
      <c r="B49" t="s">
        <v>176</v>
      </c>
    </row>
    <row r="50" spans="2:2" x14ac:dyDescent="0.3">
      <c r="B50" t="s">
        <v>177</v>
      </c>
    </row>
    <row r="51" spans="2:2" x14ac:dyDescent="0.3">
      <c r="B51" t="s">
        <v>178</v>
      </c>
    </row>
    <row r="52" spans="2:2" x14ac:dyDescent="0.3">
      <c r="B52" t="s">
        <v>179</v>
      </c>
    </row>
    <row r="53" spans="2:2" x14ac:dyDescent="0.3">
      <c r="B53" t="s">
        <v>179</v>
      </c>
    </row>
    <row r="54" spans="2:2" x14ac:dyDescent="0.3">
      <c r="B54" t="s">
        <v>180</v>
      </c>
    </row>
    <row r="55" spans="2:2" x14ac:dyDescent="0.3">
      <c r="B55" t="s">
        <v>181</v>
      </c>
    </row>
  </sheetData>
  <mergeCells count="6">
    <mergeCell ref="A1:A2"/>
    <mergeCell ref="B1:B2"/>
    <mergeCell ref="C1:C2"/>
    <mergeCell ref="D1:D2"/>
    <mergeCell ref="I1:I2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C4EF-3C29-4C3C-9FB7-04E36ED47A81}">
  <dimension ref="A1:AO51"/>
  <sheetViews>
    <sheetView topLeftCell="A10" workbookViewId="0">
      <selection activeCell="K24" sqref="K24"/>
    </sheetView>
  </sheetViews>
  <sheetFormatPr defaultRowHeight="14.4" x14ac:dyDescent="0.3"/>
  <sheetData>
    <row r="1" spans="1:41" x14ac:dyDescent="0.3">
      <c r="A1" t="s">
        <v>249</v>
      </c>
      <c r="B1" t="s">
        <v>130</v>
      </c>
      <c r="C1">
        <v>11</v>
      </c>
      <c r="D1">
        <v>0.77</v>
      </c>
      <c r="E1">
        <v>0.79</v>
      </c>
      <c r="J1">
        <v>5.53</v>
      </c>
      <c r="K1" t="s">
        <v>5</v>
      </c>
      <c r="L1">
        <f>D1+I1</f>
        <v>0.77</v>
      </c>
      <c r="M1" t="s">
        <v>67</v>
      </c>
      <c r="N1" t="str">
        <f>_xlfn.CONCAT(L1:M1)</f>
        <v>0.77,</v>
      </c>
      <c r="O1" t="s">
        <v>251</v>
      </c>
      <c r="Q1" t="s">
        <v>251</v>
      </c>
      <c r="R1" t="s">
        <v>252</v>
      </c>
      <c r="S1" t="s">
        <v>253</v>
      </c>
      <c r="T1" t="s">
        <v>254</v>
      </c>
      <c r="U1" t="s">
        <v>255</v>
      </c>
      <c r="V1" t="s">
        <v>256</v>
      </c>
      <c r="W1" t="s">
        <v>257</v>
      </c>
      <c r="X1" t="s">
        <v>94</v>
      </c>
      <c r="Y1" t="s">
        <v>94</v>
      </c>
      <c r="Z1" t="s">
        <v>94</v>
      </c>
      <c r="AA1" t="s">
        <v>94</v>
      </c>
      <c r="AB1" t="s">
        <v>94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263</v>
      </c>
      <c r="AI1" t="s">
        <v>264</v>
      </c>
      <c r="AJ1" t="s">
        <v>265</v>
      </c>
      <c r="AK1" t="s">
        <v>266</v>
      </c>
      <c r="AL1" t="s">
        <v>267</v>
      </c>
      <c r="AM1" t="s">
        <v>268</v>
      </c>
      <c r="AN1" t="s">
        <v>269</v>
      </c>
      <c r="AO1" t="s">
        <v>270</v>
      </c>
    </row>
    <row r="2" spans="1:41" x14ac:dyDescent="0.3">
      <c r="A2" t="s">
        <v>249</v>
      </c>
      <c r="B2" t="s">
        <v>130</v>
      </c>
      <c r="C2">
        <v>10</v>
      </c>
      <c r="D2">
        <v>2.72</v>
      </c>
      <c r="E2">
        <v>3.55</v>
      </c>
      <c r="F2" t="s">
        <v>250</v>
      </c>
      <c r="G2" t="s">
        <v>130</v>
      </c>
      <c r="H2">
        <v>10</v>
      </c>
      <c r="I2">
        <v>4.0999999999999996</v>
      </c>
      <c r="J2">
        <v>5.2</v>
      </c>
      <c r="K2" t="s">
        <v>6</v>
      </c>
      <c r="L2">
        <f t="shared" ref="L2:L6" si="0">D2+I2</f>
        <v>6.82</v>
      </c>
      <c r="M2" t="s">
        <v>67</v>
      </c>
      <c r="N2" t="str">
        <f t="shared" ref="N2:N25" si="1">_xlfn.CONCAT(L2:M2)</f>
        <v>6.82,</v>
      </c>
      <c r="O2" t="s">
        <v>252</v>
      </c>
    </row>
    <row r="3" spans="1:41" x14ac:dyDescent="0.3">
      <c r="A3" t="s">
        <v>249</v>
      </c>
      <c r="B3" t="s">
        <v>130</v>
      </c>
      <c r="C3">
        <v>9</v>
      </c>
      <c r="D3">
        <v>4.05</v>
      </c>
      <c r="E3">
        <v>5.82</v>
      </c>
      <c r="F3" t="s">
        <v>250</v>
      </c>
      <c r="G3" t="s">
        <v>130</v>
      </c>
      <c r="H3">
        <v>9</v>
      </c>
      <c r="I3">
        <v>4.5199999999999996</v>
      </c>
      <c r="J3">
        <v>8.39</v>
      </c>
      <c r="K3" t="s">
        <v>7</v>
      </c>
      <c r="L3">
        <f t="shared" si="0"/>
        <v>8.57</v>
      </c>
      <c r="M3" t="s">
        <v>67</v>
      </c>
      <c r="N3" t="str">
        <f t="shared" si="1"/>
        <v>8.57,</v>
      </c>
      <c r="O3" t="s">
        <v>253</v>
      </c>
    </row>
    <row r="4" spans="1:41" x14ac:dyDescent="0.3">
      <c r="A4" t="s">
        <v>249</v>
      </c>
      <c r="B4" t="s">
        <v>130</v>
      </c>
      <c r="C4">
        <v>8</v>
      </c>
      <c r="D4">
        <v>5.52</v>
      </c>
      <c r="E4">
        <v>7.88</v>
      </c>
      <c r="F4" t="s">
        <v>250</v>
      </c>
      <c r="G4" t="s">
        <v>130</v>
      </c>
      <c r="H4">
        <v>8</v>
      </c>
      <c r="I4">
        <v>6.5</v>
      </c>
      <c r="J4">
        <v>6.68</v>
      </c>
      <c r="K4" t="s">
        <v>8</v>
      </c>
      <c r="L4">
        <f t="shared" si="0"/>
        <v>12.02</v>
      </c>
      <c r="M4" t="s">
        <v>67</v>
      </c>
      <c r="N4" t="str">
        <f t="shared" si="1"/>
        <v>12.02,</v>
      </c>
      <c r="O4" t="s">
        <v>254</v>
      </c>
    </row>
    <row r="5" spans="1:41" x14ac:dyDescent="0.3">
      <c r="A5" t="s">
        <v>249</v>
      </c>
      <c r="B5" t="s">
        <v>130</v>
      </c>
      <c r="C5">
        <v>7</v>
      </c>
      <c r="D5">
        <v>6.77</v>
      </c>
      <c r="E5">
        <v>9.75</v>
      </c>
      <c r="F5" t="s">
        <v>250</v>
      </c>
      <c r="G5" t="s">
        <v>130</v>
      </c>
      <c r="H5">
        <v>7</v>
      </c>
      <c r="I5">
        <v>5.64</v>
      </c>
      <c r="K5" t="s">
        <v>9</v>
      </c>
      <c r="L5">
        <f t="shared" si="0"/>
        <v>12.41</v>
      </c>
      <c r="M5" t="s">
        <v>67</v>
      </c>
      <c r="N5" t="str">
        <f t="shared" si="1"/>
        <v>12.41,</v>
      </c>
      <c r="O5" t="s">
        <v>255</v>
      </c>
    </row>
    <row r="6" spans="1:41" x14ac:dyDescent="0.3">
      <c r="A6" t="s">
        <v>249</v>
      </c>
      <c r="B6" t="s">
        <v>130</v>
      </c>
      <c r="C6">
        <v>6</v>
      </c>
      <c r="D6">
        <v>7.69</v>
      </c>
      <c r="E6">
        <v>0.44</v>
      </c>
      <c r="F6" t="s">
        <v>250</v>
      </c>
      <c r="G6" t="s">
        <v>130</v>
      </c>
      <c r="H6">
        <v>6</v>
      </c>
      <c r="I6">
        <v>6.72</v>
      </c>
      <c r="K6" t="s">
        <v>10</v>
      </c>
      <c r="L6">
        <f t="shared" si="0"/>
        <v>14.41</v>
      </c>
      <c r="M6" t="s">
        <v>67</v>
      </c>
      <c r="N6" t="str">
        <f t="shared" si="1"/>
        <v>14.41,</v>
      </c>
      <c r="O6" t="s">
        <v>256</v>
      </c>
    </row>
    <row r="7" spans="1:41" x14ac:dyDescent="0.3">
      <c r="A7" t="s">
        <v>249</v>
      </c>
      <c r="B7" t="s">
        <v>130</v>
      </c>
      <c r="C7">
        <v>5</v>
      </c>
      <c r="D7">
        <v>6.8</v>
      </c>
      <c r="E7">
        <v>0.09</v>
      </c>
      <c r="F7" t="s">
        <v>250</v>
      </c>
      <c r="G7" t="s">
        <v>130</v>
      </c>
      <c r="H7">
        <v>5</v>
      </c>
      <c r="I7">
        <v>2.46</v>
      </c>
      <c r="K7" t="s">
        <v>11</v>
      </c>
      <c r="L7">
        <f>D7+I7</f>
        <v>9.26</v>
      </c>
      <c r="M7" t="s">
        <v>67</v>
      </c>
      <c r="N7" t="str">
        <f t="shared" si="1"/>
        <v>9.26,</v>
      </c>
      <c r="O7" t="s">
        <v>257</v>
      </c>
    </row>
    <row r="8" spans="1:41" x14ac:dyDescent="0.3">
      <c r="B8" t="s">
        <v>131</v>
      </c>
      <c r="C8">
        <v>10</v>
      </c>
      <c r="D8">
        <v>0.87</v>
      </c>
      <c r="E8">
        <v>1.1499999999999999</v>
      </c>
      <c r="K8" t="s">
        <v>12</v>
      </c>
      <c r="L8">
        <v>0</v>
      </c>
      <c r="M8" t="s">
        <v>67</v>
      </c>
      <c r="N8" t="str">
        <f t="shared" si="1"/>
        <v>0,</v>
      </c>
      <c r="O8" t="s">
        <v>94</v>
      </c>
    </row>
    <row r="9" spans="1:41" x14ac:dyDescent="0.3">
      <c r="B9" t="s">
        <v>131</v>
      </c>
      <c r="C9">
        <v>9</v>
      </c>
      <c r="D9">
        <v>3.56</v>
      </c>
      <c r="E9">
        <v>4.72</v>
      </c>
      <c r="K9" t="s">
        <v>13</v>
      </c>
      <c r="L9">
        <v>0</v>
      </c>
      <c r="M9" t="s">
        <v>67</v>
      </c>
      <c r="N9" t="str">
        <f t="shared" si="1"/>
        <v>0,</v>
      </c>
      <c r="O9" t="s">
        <v>94</v>
      </c>
    </row>
    <row r="10" spans="1:41" x14ac:dyDescent="0.3">
      <c r="B10" t="s">
        <v>131</v>
      </c>
      <c r="C10">
        <v>8</v>
      </c>
      <c r="D10">
        <v>4.04</v>
      </c>
      <c r="E10">
        <v>7</v>
      </c>
      <c r="K10" t="s">
        <v>14</v>
      </c>
      <c r="L10">
        <v>0</v>
      </c>
      <c r="M10" t="s">
        <v>67</v>
      </c>
      <c r="N10" t="str">
        <f t="shared" si="1"/>
        <v>0,</v>
      </c>
      <c r="O10" t="s">
        <v>94</v>
      </c>
    </row>
    <row r="11" spans="1:41" x14ac:dyDescent="0.3">
      <c r="B11" t="s">
        <v>131</v>
      </c>
      <c r="C11">
        <v>7</v>
      </c>
      <c r="D11">
        <v>5.95</v>
      </c>
      <c r="E11">
        <v>8.43</v>
      </c>
      <c r="K11" t="s">
        <v>15</v>
      </c>
      <c r="L11">
        <v>0</v>
      </c>
      <c r="M11" t="s">
        <v>67</v>
      </c>
      <c r="N11" t="str">
        <f t="shared" si="1"/>
        <v>0,</v>
      </c>
      <c r="O11" t="s">
        <v>94</v>
      </c>
    </row>
    <row r="12" spans="1:41" x14ac:dyDescent="0.3">
      <c r="B12" t="s">
        <v>131</v>
      </c>
      <c r="C12">
        <v>6</v>
      </c>
      <c r="D12">
        <v>4.2300000000000004</v>
      </c>
      <c r="E12">
        <v>3.45</v>
      </c>
      <c r="K12" t="s">
        <v>16</v>
      </c>
      <c r="L12">
        <v>0</v>
      </c>
      <c r="M12" t="s">
        <v>67</v>
      </c>
      <c r="N12" t="str">
        <f t="shared" si="1"/>
        <v>0,</v>
      </c>
      <c r="O12" t="s">
        <v>94</v>
      </c>
    </row>
    <row r="13" spans="1:41" x14ac:dyDescent="0.3">
      <c r="B13" t="s">
        <v>184</v>
      </c>
      <c r="D13">
        <v>0.64</v>
      </c>
      <c r="K13" t="s">
        <v>17</v>
      </c>
      <c r="L13">
        <f t="shared" ref="L13:L24" si="2">D8+I8</f>
        <v>0.87</v>
      </c>
      <c r="M13" t="s">
        <v>67</v>
      </c>
      <c r="N13" t="str">
        <f t="shared" si="1"/>
        <v>0.87,</v>
      </c>
      <c r="O13" t="s">
        <v>258</v>
      </c>
    </row>
    <row r="14" spans="1:41" x14ac:dyDescent="0.3">
      <c r="B14" t="s">
        <v>127</v>
      </c>
      <c r="C14">
        <v>11</v>
      </c>
      <c r="D14">
        <v>0.96</v>
      </c>
      <c r="E14">
        <v>0.9</v>
      </c>
      <c r="K14" t="s">
        <v>18</v>
      </c>
      <c r="L14">
        <f t="shared" si="2"/>
        <v>3.56</v>
      </c>
      <c r="M14" t="s">
        <v>67</v>
      </c>
      <c r="N14" t="str">
        <f t="shared" si="1"/>
        <v>3.56,</v>
      </c>
      <c r="O14" t="s">
        <v>259</v>
      </c>
    </row>
    <row r="15" spans="1:41" x14ac:dyDescent="0.3">
      <c r="B15" t="s">
        <v>127</v>
      </c>
      <c r="C15">
        <v>10</v>
      </c>
      <c r="D15">
        <v>1.34</v>
      </c>
      <c r="E15">
        <v>1.25</v>
      </c>
      <c r="K15" t="s">
        <v>19</v>
      </c>
      <c r="L15">
        <f t="shared" si="2"/>
        <v>4.04</v>
      </c>
      <c r="M15" t="s">
        <v>67</v>
      </c>
      <c r="N15" t="str">
        <f t="shared" si="1"/>
        <v>4.04,</v>
      </c>
      <c r="O15" t="s">
        <v>260</v>
      </c>
    </row>
    <row r="16" spans="1:41" x14ac:dyDescent="0.3">
      <c r="B16" t="s">
        <v>127</v>
      </c>
      <c r="C16">
        <v>9</v>
      </c>
      <c r="D16">
        <v>4.24</v>
      </c>
      <c r="E16">
        <v>5.75</v>
      </c>
      <c r="K16" t="s">
        <v>20</v>
      </c>
      <c r="L16">
        <f t="shared" si="2"/>
        <v>5.95</v>
      </c>
      <c r="M16" t="s">
        <v>67</v>
      </c>
      <c r="N16" t="str">
        <f t="shared" si="1"/>
        <v>5.95,</v>
      </c>
      <c r="O16" t="s">
        <v>261</v>
      </c>
    </row>
    <row r="17" spans="2:40" x14ac:dyDescent="0.3">
      <c r="B17" t="s">
        <v>127</v>
      </c>
      <c r="C17">
        <v>8</v>
      </c>
      <c r="D17">
        <v>5.77</v>
      </c>
      <c r="E17">
        <v>8.4499999999999993</v>
      </c>
      <c r="K17" t="s">
        <v>21</v>
      </c>
      <c r="L17">
        <f t="shared" si="2"/>
        <v>4.2300000000000004</v>
      </c>
      <c r="M17" t="s">
        <v>67</v>
      </c>
      <c r="N17" t="str">
        <f t="shared" si="1"/>
        <v>4.23,</v>
      </c>
      <c r="O17" t="s">
        <v>262</v>
      </c>
    </row>
    <row r="18" spans="2:40" x14ac:dyDescent="0.3">
      <c r="B18" t="s">
        <v>127</v>
      </c>
      <c r="C18">
        <v>7</v>
      </c>
      <c r="D18">
        <v>3.02</v>
      </c>
      <c r="E18">
        <v>4.5199999999999996</v>
      </c>
      <c r="K18" t="s">
        <v>184</v>
      </c>
      <c r="L18">
        <f t="shared" si="2"/>
        <v>0.64</v>
      </c>
      <c r="M18" t="s">
        <v>67</v>
      </c>
      <c r="N18" t="str">
        <f t="shared" si="1"/>
        <v>0.64,</v>
      </c>
      <c r="O18" t="s">
        <v>263</v>
      </c>
    </row>
    <row r="19" spans="2:40" x14ac:dyDescent="0.3">
      <c r="B19" t="s">
        <v>127</v>
      </c>
      <c r="C19">
        <v>6</v>
      </c>
      <c r="D19">
        <v>1.1200000000000001</v>
      </c>
      <c r="E19">
        <v>0.26</v>
      </c>
      <c r="K19" t="s">
        <v>23</v>
      </c>
      <c r="L19">
        <f t="shared" si="2"/>
        <v>0.96</v>
      </c>
      <c r="M19" t="s">
        <v>67</v>
      </c>
      <c r="N19" t="str">
        <f t="shared" si="1"/>
        <v>0.96,</v>
      </c>
      <c r="O19" t="s">
        <v>264</v>
      </c>
    </row>
    <row r="20" spans="2:40" x14ac:dyDescent="0.3">
      <c r="K20" t="s">
        <v>24</v>
      </c>
      <c r="L20">
        <f t="shared" si="2"/>
        <v>1.34</v>
      </c>
      <c r="M20" t="s">
        <v>67</v>
      </c>
      <c r="N20" t="str">
        <f t="shared" si="1"/>
        <v>1.34,</v>
      </c>
      <c r="O20" t="s">
        <v>265</v>
      </c>
    </row>
    <row r="21" spans="2:40" x14ac:dyDescent="0.3">
      <c r="K21" t="s">
        <v>25</v>
      </c>
      <c r="L21">
        <f t="shared" si="2"/>
        <v>4.24</v>
      </c>
      <c r="M21" t="s">
        <v>67</v>
      </c>
      <c r="N21" t="str">
        <f t="shared" si="1"/>
        <v>4.24,</v>
      </c>
      <c r="O21" t="s">
        <v>266</v>
      </c>
    </row>
    <row r="22" spans="2:40" x14ac:dyDescent="0.3">
      <c r="K22" t="s">
        <v>26</v>
      </c>
      <c r="L22">
        <f t="shared" si="2"/>
        <v>5.77</v>
      </c>
      <c r="M22" t="s">
        <v>67</v>
      </c>
      <c r="N22" t="str">
        <f t="shared" si="1"/>
        <v>5.77,</v>
      </c>
      <c r="O22" t="s">
        <v>267</v>
      </c>
    </row>
    <row r="23" spans="2:40" x14ac:dyDescent="0.3">
      <c r="K23" t="s">
        <v>27</v>
      </c>
      <c r="L23">
        <f t="shared" si="2"/>
        <v>3.02</v>
      </c>
      <c r="M23" t="s">
        <v>67</v>
      </c>
      <c r="N23" t="str">
        <f t="shared" si="1"/>
        <v>3.02,</v>
      </c>
      <c r="O23" t="s">
        <v>268</v>
      </c>
    </row>
    <row r="24" spans="2:40" x14ac:dyDescent="0.3">
      <c r="K24" t="s">
        <v>28</v>
      </c>
      <c r="L24">
        <f t="shared" si="2"/>
        <v>1.1200000000000001</v>
      </c>
      <c r="M24" t="s">
        <v>67</v>
      </c>
      <c r="N24" t="str">
        <f t="shared" si="1"/>
        <v>1.12,</v>
      </c>
      <c r="O24" t="s">
        <v>269</v>
      </c>
    </row>
    <row r="25" spans="2:40" x14ac:dyDescent="0.3">
      <c r="K25" t="s">
        <v>29</v>
      </c>
      <c r="L25">
        <v>0</v>
      </c>
      <c r="N25" t="str">
        <f t="shared" si="1"/>
        <v>0</v>
      </c>
      <c r="O25" t="s">
        <v>270</v>
      </c>
    </row>
    <row r="27" spans="2:40" x14ac:dyDescent="0.3">
      <c r="L27">
        <f>D27+I27</f>
        <v>0</v>
      </c>
      <c r="N27" t="str">
        <f>_xlfn.CONCAT(L27,M1)</f>
        <v>0,</v>
      </c>
      <c r="O27" t="s">
        <v>94</v>
      </c>
      <c r="P27" t="s">
        <v>94</v>
      </c>
      <c r="Q27" t="s">
        <v>94</v>
      </c>
      <c r="R27" t="s">
        <v>94</v>
      </c>
      <c r="S27" t="s">
        <v>94</v>
      </c>
      <c r="T27" t="s">
        <v>94</v>
      </c>
      <c r="U27" t="s">
        <v>94</v>
      </c>
      <c r="V27" t="s">
        <v>94</v>
      </c>
      <c r="W27" t="s">
        <v>94</v>
      </c>
      <c r="X27" t="s">
        <v>94</v>
      </c>
      <c r="Y27" t="s">
        <v>94</v>
      </c>
      <c r="Z27" t="s">
        <v>271</v>
      </c>
      <c r="AA27" t="s">
        <v>94</v>
      </c>
      <c r="AB27" t="s">
        <v>94</v>
      </c>
      <c r="AC27" t="s">
        <v>94</v>
      </c>
      <c r="AD27" t="s">
        <v>94</v>
      </c>
      <c r="AE27" t="s">
        <v>94</v>
      </c>
      <c r="AF27" t="s">
        <v>94</v>
      </c>
      <c r="AG27" t="s">
        <v>94</v>
      </c>
      <c r="AH27" t="s">
        <v>94</v>
      </c>
      <c r="AI27" t="s">
        <v>94</v>
      </c>
      <c r="AJ27" t="s">
        <v>94</v>
      </c>
      <c r="AK27" t="s">
        <v>94</v>
      </c>
      <c r="AL27" t="s">
        <v>94</v>
      </c>
      <c r="AM27" t="s">
        <v>94</v>
      </c>
      <c r="AN27" t="s">
        <v>272</v>
      </c>
    </row>
    <row r="28" spans="2:40" x14ac:dyDescent="0.3">
      <c r="L28">
        <f t="shared" ref="L28:L32" si="3">D28+I28</f>
        <v>0</v>
      </c>
      <c r="N28" t="str">
        <f t="shared" ref="N28:N51" si="4">_xlfn.CONCAT(L28,M2)</f>
        <v>0,</v>
      </c>
      <c r="O28" t="s">
        <v>94</v>
      </c>
    </row>
    <row r="29" spans="2:40" x14ac:dyDescent="0.3">
      <c r="L29">
        <f t="shared" si="3"/>
        <v>0</v>
      </c>
      <c r="N29" t="str">
        <f t="shared" si="4"/>
        <v>0,</v>
      </c>
      <c r="O29" t="s">
        <v>94</v>
      </c>
    </row>
    <row r="30" spans="2:40" x14ac:dyDescent="0.3">
      <c r="L30">
        <f t="shared" si="3"/>
        <v>0</v>
      </c>
      <c r="N30" t="str">
        <f t="shared" si="4"/>
        <v>0,</v>
      </c>
      <c r="O30" t="s">
        <v>94</v>
      </c>
    </row>
    <row r="31" spans="2:40" x14ac:dyDescent="0.3">
      <c r="L31">
        <f t="shared" si="3"/>
        <v>0</v>
      </c>
      <c r="N31" t="str">
        <f t="shared" si="4"/>
        <v>0,</v>
      </c>
      <c r="O31" t="s">
        <v>94</v>
      </c>
    </row>
    <row r="32" spans="2:40" x14ac:dyDescent="0.3">
      <c r="L32">
        <f t="shared" si="3"/>
        <v>0</v>
      </c>
      <c r="N32" t="str">
        <f t="shared" si="4"/>
        <v>0,</v>
      </c>
      <c r="O32" t="s">
        <v>94</v>
      </c>
    </row>
    <row r="33" spans="12:15" x14ac:dyDescent="0.3">
      <c r="L33">
        <f>D33+I33</f>
        <v>0</v>
      </c>
      <c r="N33" t="str">
        <f t="shared" si="4"/>
        <v>0,</v>
      </c>
      <c r="O33" t="s">
        <v>94</v>
      </c>
    </row>
    <row r="34" spans="12:15" x14ac:dyDescent="0.3">
      <c r="L34">
        <v>0</v>
      </c>
      <c r="N34" t="str">
        <f t="shared" si="4"/>
        <v>0,</v>
      </c>
      <c r="O34" t="s">
        <v>94</v>
      </c>
    </row>
    <row r="35" spans="12:15" x14ac:dyDescent="0.3">
      <c r="L35">
        <v>0</v>
      </c>
      <c r="N35" t="str">
        <f t="shared" si="4"/>
        <v>0,</v>
      </c>
      <c r="O35" t="s">
        <v>94</v>
      </c>
    </row>
    <row r="36" spans="12:15" x14ac:dyDescent="0.3">
      <c r="L36">
        <v>0</v>
      </c>
      <c r="N36" t="str">
        <f t="shared" si="4"/>
        <v>0,</v>
      </c>
      <c r="O36" t="s">
        <v>94</v>
      </c>
    </row>
    <row r="37" spans="12:15" x14ac:dyDescent="0.3">
      <c r="L37">
        <v>10</v>
      </c>
      <c r="N37" t="str">
        <f t="shared" si="4"/>
        <v>10,</v>
      </c>
      <c r="O37" t="s">
        <v>271</v>
      </c>
    </row>
    <row r="38" spans="12:15" x14ac:dyDescent="0.3">
      <c r="L38">
        <v>0</v>
      </c>
      <c r="N38" t="str">
        <f t="shared" si="4"/>
        <v>0,</v>
      </c>
      <c r="O38" t="s">
        <v>94</v>
      </c>
    </row>
    <row r="39" spans="12:15" x14ac:dyDescent="0.3">
      <c r="L39">
        <f t="shared" ref="L39:L50" si="5">D34+I34</f>
        <v>0</v>
      </c>
      <c r="N39" t="str">
        <f t="shared" si="4"/>
        <v>0,</v>
      </c>
      <c r="O39" t="s">
        <v>94</v>
      </c>
    </row>
    <row r="40" spans="12:15" x14ac:dyDescent="0.3">
      <c r="L40">
        <f t="shared" si="5"/>
        <v>0</v>
      </c>
      <c r="N40" t="str">
        <f t="shared" si="4"/>
        <v>0,</v>
      </c>
      <c r="O40" t="s">
        <v>94</v>
      </c>
    </row>
    <row r="41" spans="12:15" x14ac:dyDescent="0.3">
      <c r="L41">
        <f t="shared" si="5"/>
        <v>0</v>
      </c>
      <c r="N41" t="str">
        <f t="shared" si="4"/>
        <v>0,</v>
      </c>
      <c r="O41" t="s">
        <v>94</v>
      </c>
    </row>
    <row r="42" spans="12:15" x14ac:dyDescent="0.3">
      <c r="L42">
        <f t="shared" si="5"/>
        <v>0</v>
      </c>
      <c r="N42" t="str">
        <f t="shared" si="4"/>
        <v>0,</v>
      </c>
      <c r="O42" t="s">
        <v>94</v>
      </c>
    </row>
    <row r="43" spans="12:15" x14ac:dyDescent="0.3">
      <c r="L43">
        <f t="shared" si="5"/>
        <v>0</v>
      </c>
      <c r="N43" t="str">
        <f t="shared" si="4"/>
        <v>0,</v>
      </c>
      <c r="O43" t="s">
        <v>94</v>
      </c>
    </row>
    <row r="44" spans="12:15" x14ac:dyDescent="0.3">
      <c r="L44">
        <f t="shared" si="5"/>
        <v>0</v>
      </c>
      <c r="N44" t="str">
        <f t="shared" si="4"/>
        <v>0,</v>
      </c>
      <c r="O44" t="s">
        <v>94</v>
      </c>
    </row>
    <row r="45" spans="12:15" x14ac:dyDescent="0.3">
      <c r="L45">
        <f t="shared" si="5"/>
        <v>0</v>
      </c>
      <c r="N45" t="str">
        <f t="shared" si="4"/>
        <v>0,</v>
      </c>
      <c r="O45" t="s">
        <v>94</v>
      </c>
    </row>
    <row r="46" spans="12:15" x14ac:dyDescent="0.3">
      <c r="L46">
        <f t="shared" si="5"/>
        <v>0</v>
      </c>
      <c r="N46" t="str">
        <f t="shared" si="4"/>
        <v>0,</v>
      </c>
      <c r="O46" t="s">
        <v>94</v>
      </c>
    </row>
    <row r="47" spans="12:15" x14ac:dyDescent="0.3">
      <c r="L47">
        <f t="shared" si="5"/>
        <v>0</v>
      </c>
      <c r="N47" t="str">
        <f t="shared" si="4"/>
        <v>0,</v>
      </c>
      <c r="O47" t="s">
        <v>94</v>
      </c>
    </row>
    <row r="48" spans="12:15" x14ac:dyDescent="0.3">
      <c r="L48">
        <f t="shared" si="5"/>
        <v>0</v>
      </c>
      <c r="N48" t="str">
        <f t="shared" si="4"/>
        <v>0,</v>
      </c>
      <c r="O48" t="s">
        <v>94</v>
      </c>
    </row>
    <row r="49" spans="12:15" x14ac:dyDescent="0.3">
      <c r="L49">
        <f t="shared" si="5"/>
        <v>0</v>
      </c>
      <c r="N49" t="str">
        <f t="shared" si="4"/>
        <v>0,</v>
      </c>
      <c r="O49" t="s">
        <v>94</v>
      </c>
    </row>
    <row r="50" spans="12:15" x14ac:dyDescent="0.3">
      <c r="L50">
        <f t="shared" si="5"/>
        <v>0</v>
      </c>
      <c r="N50" t="str">
        <f t="shared" si="4"/>
        <v>0,</v>
      </c>
      <c r="O50" t="s">
        <v>94</v>
      </c>
    </row>
    <row r="51" spans="12:15" x14ac:dyDescent="0.3">
      <c r="L51">
        <v>90</v>
      </c>
      <c r="N51" t="str">
        <f t="shared" si="4"/>
        <v>90</v>
      </c>
      <c r="O51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thermodynamics_vs_kinetics</vt:lpstr>
      <vt:lpstr>individual_properties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2021-03-15T07:32:31Z</dcterms:modified>
</cp:coreProperties>
</file>