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ACC8748-4D17-416E-83BD-A6581AD70488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P5" i="2" s="1"/>
  <c r="F6" i="2"/>
  <c r="P6" i="2" s="1"/>
  <c r="F7" i="2"/>
  <c r="P7" i="2" s="1"/>
  <c r="F8" i="2"/>
  <c r="P8" i="2" s="1"/>
  <c r="F9" i="2"/>
  <c r="F10" i="2"/>
  <c r="F11" i="2"/>
  <c r="F12" i="2"/>
  <c r="P12" i="2" s="1"/>
  <c r="F13" i="2"/>
  <c r="P13" i="2" s="1"/>
  <c r="F14" i="2"/>
  <c r="P14" i="2" s="1"/>
  <c r="F15" i="2"/>
  <c r="P15" i="2" s="1"/>
  <c r="F16" i="2"/>
  <c r="P16" i="2" s="1"/>
  <c r="F17" i="2"/>
  <c r="P17" i="2" s="1"/>
  <c r="F18" i="2"/>
  <c r="F19" i="2"/>
  <c r="P19" i="2" s="1"/>
  <c r="F20" i="2"/>
  <c r="F21" i="2"/>
  <c r="F22" i="2"/>
  <c r="P22" i="2" s="1"/>
  <c r="F23" i="2"/>
  <c r="P23" i="2" s="1"/>
  <c r="F24" i="2"/>
  <c r="P24" i="2" s="1"/>
  <c r="F25" i="2"/>
  <c r="F26" i="2"/>
  <c r="P26" i="2" s="1"/>
  <c r="F27" i="2"/>
  <c r="F28" i="2"/>
  <c r="P28" i="2" s="1"/>
  <c r="F29" i="2"/>
  <c r="P29" i="2" s="1"/>
  <c r="F30" i="2"/>
  <c r="P30" i="2" s="1"/>
  <c r="F31" i="2"/>
  <c r="P31" i="2" s="1"/>
  <c r="F32" i="2"/>
  <c r="P32" i="2" s="1"/>
  <c r="F33" i="2"/>
  <c r="F34" i="2"/>
  <c r="F35" i="2"/>
  <c r="F36" i="2"/>
  <c r="P36" i="2" s="1"/>
  <c r="F37" i="2"/>
  <c r="F38" i="2"/>
  <c r="F39" i="2"/>
  <c r="F40" i="2"/>
  <c r="P40" i="2" s="1"/>
  <c r="F41" i="2"/>
  <c r="P41" i="2" s="1"/>
  <c r="F42" i="2"/>
  <c r="F43" i="2"/>
  <c r="F44" i="2"/>
  <c r="P44" i="2" s="1"/>
  <c r="F45" i="2"/>
  <c r="P45" i="2" s="1"/>
  <c r="F46" i="2"/>
  <c r="P46" i="2" s="1"/>
  <c r="F47" i="2"/>
  <c r="P47" i="2" s="1"/>
  <c r="F48" i="2"/>
  <c r="P48" i="2" s="1"/>
  <c r="F49" i="2"/>
  <c r="F50" i="2"/>
  <c r="P50" i="2" s="1"/>
  <c r="F51" i="2"/>
  <c r="P51" i="2" s="1"/>
  <c r="F52" i="2"/>
  <c r="P52" i="2" s="1"/>
  <c r="F53" i="2"/>
  <c r="P53" i="2" s="1"/>
  <c r="F54" i="2"/>
  <c r="P54" i="2" s="1"/>
  <c r="F55" i="2"/>
  <c r="P55" i="2" s="1"/>
  <c r="F56" i="2"/>
  <c r="P56" i="2" s="1"/>
  <c r="F57" i="2"/>
  <c r="P57" i="2" s="1"/>
  <c r="F58" i="2"/>
  <c r="F59" i="2"/>
  <c r="P59" i="2" s="1"/>
  <c r="F60" i="2"/>
  <c r="P60" i="2" s="1"/>
  <c r="F61" i="2"/>
  <c r="P61" i="2" s="1"/>
  <c r="F62" i="2"/>
  <c r="P62" i="2" s="1"/>
  <c r="F63" i="2"/>
  <c r="P63" i="2" s="1"/>
  <c r="F64" i="2"/>
  <c r="P64" i="2" s="1"/>
  <c r="F65" i="2"/>
  <c r="F66" i="2"/>
  <c r="F67" i="2"/>
  <c r="P67" i="2" s="1"/>
  <c r="F68" i="2"/>
  <c r="P68" i="2" s="1"/>
  <c r="F69" i="2"/>
  <c r="F70" i="2"/>
  <c r="F71" i="2"/>
  <c r="P71" i="2" s="1"/>
  <c r="F72" i="2"/>
  <c r="P72" i="2" s="1"/>
  <c r="F2" i="2"/>
  <c r="L2" i="2"/>
  <c r="P3" i="2"/>
  <c r="P4" i="2"/>
  <c r="P9" i="2"/>
  <c r="P10" i="2"/>
  <c r="P11" i="2"/>
  <c r="P18" i="2"/>
  <c r="P20" i="2"/>
  <c r="P21" i="2"/>
  <c r="P25" i="2"/>
  <c r="P27" i="2"/>
  <c r="P33" i="2"/>
  <c r="P34" i="2"/>
  <c r="P35" i="2"/>
  <c r="P37" i="2"/>
  <c r="P38" i="2"/>
  <c r="P39" i="2"/>
  <c r="P42" i="2"/>
  <c r="P43" i="2"/>
  <c r="P49" i="2"/>
  <c r="P58" i="2"/>
  <c r="P65" i="2"/>
  <c r="P66" i="2"/>
  <c r="P69" i="2"/>
  <c r="P7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2" i="2"/>
  <c r="K110" i="2"/>
  <c r="Q110" i="2"/>
  <c r="W110" i="2"/>
  <c r="K111" i="2"/>
  <c r="Q111" i="2"/>
  <c r="W111" i="2"/>
  <c r="K112" i="2"/>
  <c r="Q112" i="2"/>
  <c r="W112" i="2"/>
  <c r="K113" i="2"/>
  <c r="Q113" i="2"/>
  <c r="W113" i="2"/>
  <c r="K114" i="2"/>
  <c r="Q114" i="2"/>
  <c r="W114" i="2"/>
  <c r="K115" i="2"/>
  <c r="Q115" i="2"/>
  <c r="W115" i="2"/>
  <c r="K116" i="2"/>
  <c r="Q116" i="2"/>
  <c r="W116" i="2"/>
  <c r="K117" i="2"/>
  <c r="Q117" i="2"/>
  <c r="W117" i="2"/>
  <c r="K118" i="2"/>
  <c r="Q118" i="2"/>
  <c r="W118" i="2"/>
  <c r="K119" i="2"/>
  <c r="Q119" i="2"/>
  <c r="W119" i="2"/>
  <c r="K120" i="2"/>
  <c r="Q120" i="2"/>
  <c r="W120" i="2"/>
  <c r="K121" i="2"/>
  <c r="Q121" i="2"/>
  <c r="W121" i="2"/>
  <c r="K122" i="2"/>
  <c r="Q122" i="2"/>
  <c r="W122" i="2"/>
  <c r="K123" i="2"/>
  <c r="Q123" i="2"/>
  <c r="W123" i="2"/>
  <c r="K124" i="2"/>
  <c r="Q124" i="2"/>
  <c r="W124" i="2"/>
  <c r="K125" i="2"/>
  <c r="Q125" i="2"/>
  <c r="W125" i="2"/>
  <c r="K126" i="2"/>
  <c r="Q126" i="2"/>
  <c r="W126" i="2"/>
  <c r="K127" i="2"/>
  <c r="Q127" i="2"/>
  <c r="W127" i="2"/>
  <c r="K128" i="2"/>
  <c r="Q128" i="2"/>
  <c r="W128" i="2"/>
  <c r="K129" i="2"/>
  <c r="Q129" i="2"/>
  <c r="W129" i="2"/>
  <c r="K130" i="2"/>
  <c r="Q130" i="2"/>
  <c r="W130" i="2"/>
  <c r="K131" i="2"/>
  <c r="Q131" i="2"/>
  <c r="W131" i="2"/>
  <c r="K132" i="2"/>
  <c r="Q132" i="2"/>
  <c r="W132" i="2"/>
  <c r="K133" i="2"/>
  <c r="Q133" i="2"/>
  <c r="W133" i="2"/>
  <c r="H53" i="2"/>
  <c r="N53" i="2" s="1"/>
  <c r="H46" i="2"/>
  <c r="H29" i="2"/>
  <c r="H28" i="2"/>
  <c r="H24" i="2"/>
  <c r="N24" i="2" s="1"/>
  <c r="H19" i="2"/>
  <c r="H14" i="2"/>
  <c r="H8" i="2"/>
  <c r="H2" i="2"/>
  <c r="H72" i="2"/>
  <c r="H71" i="2"/>
  <c r="H70" i="2"/>
  <c r="H69" i="2"/>
  <c r="N69" i="2" s="1"/>
  <c r="H68" i="2"/>
  <c r="H67" i="2"/>
  <c r="N67" i="2" s="1"/>
  <c r="H66" i="2"/>
  <c r="H65" i="2"/>
  <c r="H64" i="2"/>
  <c r="H63" i="2"/>
  <c r="H62" i="2"/>
  <c r="H61" i="2"/>
  <c r="N61" i="2" s="1"/>
  <c r="H60" i="2"/>
  <c r="H59" i="2"/>
  <c r="N59" i="2" s="1"/>
  <c r="H58" i="2"/>
  <c r="H57" i="2"/>
  <c r="N57" i="2" s="1"/>
  <c r="H54" i="2"/>
  <c r="N54" i="2" s="1"/>
  <c r="H52" i="2"/>
  <c r="H51" i="2"/>
  <c r="H49" i="2"/>
  <c r="H48" i="2"/>
  <c r="N48" i="2" s="1"/>
  <c r="H47" i="2"/>
  <c r="N47" i="2" s="1"/>
  <c r="H45" i="2"/>
  <c r="H44" i="2"/>
  <c r="H43" i="2"/>
  <c r="H42" i="2"/>
  <c r="N42" i="2" s="1"/>
  <c r="H40" i="2"/>
  <c r="H39" i="2"/>
  <c r="H38" i="2"/>
  <c r="H37" i="2"/>
  <c r="N37" i="2" s="1"/>
  <c r="H35" i="2"/>
  <c r="H34" i="2"/>
  <c r="N34" i="2" s="1"/>
  <c r="H33" i="2"/>
  <c r="N33" i="2" s="1"/>
  <c r="H32" i="2"/>
  <c r="H31" i="2"/>
  <c r="H30" i="2"/>
  <c r="H27" i="2"/>
  <c r="H26" i="2"/>
  <c r="N26" i="2" s="1"/>
  <c r="H25" i="2"/>
  <c r="H23" i="2"/>
  <c r="N23" i="2" s="1"/>
  <c r="H22" i="2"/>
  <c r="N22" i="2" s="1"/>
  <c r="H21" i="2"/>
  <c r="N21" i="2" s="1"/>
  <c r="H20" i="2"/>
  <c r="N20" i="2" s="1"/>
  <c r="H18" i="2"/>
  <c r="N18" i="2" s="1"/>
  <c r="H17" i="2"/>
  <c r="H16" i="2"/>
  <c r="H15" i="2"/>
  <c r="N15" i="2" s="1"/>
  <c r="H13" i="2"/>
  <c r="H12" i="2"/>
  <c r="N12" i="2" s="1"/>
  <c r="H11" i="2"/>
  <c r="N11" i="2" s="1"/>
  <c r="H10" i="2"/>
  <c r="H9" i="2"/>
  <c r="H7" i="2"/>
  <c r="H6" i="2"/>
  <c r="H5" i="2"/>
  <c r="H4" i="2"/>
  <c r="N4" i="2" s="1"/>
  <c r="H3" i="2"/>
  <c r="N72" i="2"/>
  <c r="N71" i="2"/>
  <c r="N62" i="2"/>
  <c r="H55" i="2"/>
  <c r="N55" i="2" s="1"/>
  <c r="H50" i="2"/>
  <c r="H41" i="2"/>
  <c r="H36" i="2"/>
  <c r="N3" i="2"/>
  <c r="N27" i="2"/>
  <c r="N28" i="2"/>
  <c r="N32" i="2"/>
  <c r="N35" i="2"/>
  <c r="N36" i="2"/>
  <c r="N43" i="2"/>
  <c r="N44" i="2"/>
  <c r="N51" i="2"/>
  <c r="N52" i="2"/>
  <c r="H56" i="2"/>
  <c r="N60" i="2"/>
  <c r="N68" i="2"/>
  <c r="N5" i="2"/>
  <c r="N6" i="2"/>
  <c r="N13" i="2"/>
  <c r="N14" i="2"/>
  <c r="N29" i="2"/>
  <c r="N38" i="2"/>
  <c r="N39" i="2"/>
  <c r="N46" i="2"/>
  <c r="N63" i="2"/>
  <c r="N65" i="2"/>
  <c r="N66" i="2"/>
  <c r="N9" i="2"/>
  <c r="N10" i="2"/>
  <c r="N17" i="2"/>
  <c r="N19" i="2"/>
  <c r="N25" i="2"/>
  <c r="N41" i="2"/>
  <c r="N45" i="2"/>
  <c r="N49" i="2"/>
  <c r="N50" i="2"/>
  <c r="N58" i="2"/>
  <c r="N2" i="2"/>
  <c r="N7" i="2"/>
  <c r="N8" i="2"/>
  <c r="N16" i="2"/>
  <c r="N30" i="2"/>
  <c r="N31" i="2"/>
  <c r="N40" i="2"/>
  <c r="N56" i="2"/>
  <c r="N64" i="2"/>
  <c r="N70" i="2"/>
  <c r="G36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3" i="3"/>
  <c r="L3" i="2"/>
  <c r="L50" i="2" l="1"/>
  <c r="L77" i="3"/>
  <c r="K77" i="3"/>
  <c r="G77" i="3"/>
  <c r="G75" i="3"/>
  <c r="G73" i="3"/>
  <c r="G74" i="3"/>
  <c r="I76" i="3"/>
  <c r="H74" i="3"/>
  <c r="H73" i="3"/>
  <c r="F73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48" i="3"/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2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<sst xmlns="http://schemas.openxmlformats.org/spreadsheetml/2006/main" count="1729" uniqueCount="435">
  <si>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</si>
  <si>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</si>
  <si>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</si>
  <si>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</si>
  <si>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</si>
  <si>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</si>
  <si>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</si>
  <si>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</si>
  <si>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</si>
  <si>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</si>
  <si>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</si>
  <si>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</si>
  <si>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</si>
  <si>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</si>
  <si>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</si>
  <si>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</si>
  <si>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</si>
  <si>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</si>
  <si>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</si>
  <si>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</si>
  <si>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</si>
  <si>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</si>
  <si>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</si>
  <si>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</si>
  <si>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</si>
  <si>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</si>
  <si>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</si>
  <si>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</si>
  <si>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</si>
  <si>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</si>
  <si>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</si>
  <si>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</si>
  <si>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</si>
  <si>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</si>
  <si>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</si>
  <si>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</si>
  <si>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</si>
  <si>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</si>
  <si>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</si>
  <si>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</si>
  <si>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</si>
  <si>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</si>
  <si>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</si>
  <si>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</si>
  <si>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</si>
  <si>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</si>
  <si>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</si>
  <si>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</si>
  <si>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</si>
  <si>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</si>
  <si>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</si>
  <si>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</si>
  <si>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</si>
  <si>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</si>
  <si>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</si>
  <si>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</si>
  <si>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</si>
  <si>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</si>
  <si>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</si>
  <si>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</si>
  <si>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</si>
  <si>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</si>
  <si>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Reaction step</t>
  </si>
  <si>
    <t>#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</si>
  <si>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</si>
  <si>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</si>
  <si>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</si>
  <si>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</si>
  <si>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125.6039982264</t>
  </si>
  <si>
    <t>0,</t>
  </si>
  <si>
    <t>77451654057927.9,</t>
  </si>
  <si>
    <t>46239793467419.6,</t>
  </si>
  <si>
    <t>31490617812.1266,</t>
  </si>
  <si>
    <t>12596247124.8507,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</si>
  <si>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</si>
  <si>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</si>
  <si>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</si>
  <si>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</si>
  <si>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</si>
  <si>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</si>
  <si>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</si>
  <si>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</si>
  <si>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</si>
  <si>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</si>
  <si>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</si>
  <si>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</si>
  <si>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</si>
  <si>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</si>
  <si>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</si>
  <si>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</si>
  <si>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</si>
  <si>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</si>
  <si>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</si>
  <si>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</si>
  <si>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</si>
  <si>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</si>
  <si>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</si>
  <si>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</si>
  <si>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</si>
  <si>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</si>
  <si>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</si>
  <si>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</si>
  <si>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</si>
  <si>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</si>
  <si>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</si>
  <si>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</si>
  <si>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</si>
  <si>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</si>
  <si>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</si>
  <si>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</si>
  <si>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</si>
  <si>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</si>
  <si>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</si>
  <si>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</si>
  <si>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</si>
  <si>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</si>
  <si>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</si>
  <si>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</si>
  <si>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</si>
  <si>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</si>
  <si>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</si>
  <si>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</si>
  <si>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</si>
  <si>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</si>
  <si>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</si>
  <si>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</si>
  <si>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</si>
  <si>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</si>
  <si>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</si>
  <si>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</si>
  <si>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</si>
  <si>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</si>
  <si>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</si>
  <si>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</si>
  <si>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</si>
  <si>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</si>
  <si>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</si>
  <si>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</si>
  <si>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</si>
  <si>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</si>
  <si>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</si>
  <si>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</si>
  <si>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</si>
  <si>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</si>
  <si>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</si>
  <si>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</si>
  <si>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</si>
  <si>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</si>
  <si>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</si>
  <si>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</si>
  <si>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</si>
  <si>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</si>
  <si>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</si>
  <si>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</si>
  <si>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</si>
  <si>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</si>
  <si>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</si>
  <si>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</si>
  <si>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</si>
  <si>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</si>
  <si>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</si>
  <si>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</si>
  <si>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</si>
  <si>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</si>
  <si>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</si>
  <si>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</si>
  <si>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</si>
  <si>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</si>
  <si>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</si>
  <si>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</si>
  <si>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</si>
  <si>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</si>
  <si>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</si>
  <si>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</si>
  <si>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</si>
  <si>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</si>
  <si>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</si>
  <si>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</si>
  <si>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</si>
  <si>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</si>
  <si>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</si>
  <si>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</si>
  <si>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</si>
  <si>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</si>
  <si>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</si>
  <si>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</si>
  <si>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</si>
  <si>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</si>
  <si>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</si>
  <si>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</si>
  <si>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</si>
  <si>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</si>
  <si>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</si>
  <si>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</si>
  <si>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</si>
  <si>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</si>
  <si>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</si>
  <si>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</si>
  <si>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</si>
  <si>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</si>
  <si>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</si>
  <si>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</si>
  <si>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</si>
  <si>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</si>
  <si>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</si>
  <si>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</si>
  <si>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</si>
  <si>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</si>
  <si>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</si>
  <si>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</si>
  <si>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</si>
  <si>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</si>
  <si>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</si>
  <si>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</si>
  <si>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</si>
  <si>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</si>
  <si>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</si>
  <si>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</si>
  <si>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</si>
  <si>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</si>
  <si>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</si>
  <si>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</si>
  <si>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</si>
  <si>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</si>
  <si>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</si>
  <si>
    <t>P11→N11+H2</t>
  </si>
  <si>
    <t>P11+H2→P10+P1</t>
  </si>
  <si>
    <t>P11+H2→P9+P2</t>
  </si>
  <si>
    <t>P11+H2→P8+P3</t>
  </si>
  <si>
    <t>P11+H2→P7+P4</t>
  </si>
  <si>
    <t>P11+H2→P6+P5</t>
  </si>
  <si>
    <t>P10→Nl0+H2</t>
  </si>
  <si>
    <t>PL0+H2→P9+P1</t>
  </si>
  <si>
    <t>Pl0+H2→P8+P2</t>
  </si>
  <si>
    <t>Pl0+H2→P7+P3</t>
  </si>
  <si>
    <t>Pl0+H2→P6+P4</t>
  </si>
  <si>
    <t>Pl0+H2→2P5</t>
  </si>
  <si>
    <t>P9→N9+H2</t>
  </si>
  <si>
    <t>P9+H2→P8+P1</t>
  </si>
  <si>
    <t>P9+H2→P7+P2</t>
  </si>
  <si>
    <t>P9+H2→P6+P3</t>
  </si>
  <si>
    <t>P9+H2→P5+P4</t>
  </si>
  <si>
    <t>P8→N8+H2</t>
  </si>
  <si>
    <t>P8+H2→P7+P1</t>
  </si>
  <si>
    <t>P8+H2→P6+P2</t>
  </si>
  <si>
    <t>P8+H2→P5+P3</t>
  </si>
  <si>
    <t>P8+H2→2P4</t>
  </si>
  <si>
    <t>P7→N7+H2</t>
  </si>
  <si>
    <t>P7+H2→P6+P1</t>
  </si>
  <si>
    <t>P7+H2→P5+P2</t>
  </si>
  <si>
    <t>P7+H2→P4+P3</t>
  </si>
  <si>
    <t>P6→N6+H2</t>
  </si>
  <si>
    <t>P6→MCP+H2</t>
  </si>
  <si>
    <t>P6+H2→P5+P1</t>
  </si>
  <si>
    <t>P6+H2→P4+P2</t>
  </si>
  <si>
    <t>P6+H2→2P3</t>
  </si>
  <si>
    <t>P5+H2→P4+P1</t>
  </si>
  <si>
    <t>P5+H2→P3+P2</t>
  </si>
  <si>
    <t>N11+H2→P11</t>
  </si>
  <si>
    <t>N11→A11+3H2</t>
  </si>
  <si>
    <t>N11+H2→N10+P1</t>
  </si>
  <si>
    <t>N11+H2→N9+P2</t>
  </si>
  <si>
    <t>N11+H2→N8+P3</t>
  </si>
  <si>
    <t>N10+H2→P10</t>
  </si>
  <si>
    <t>N10→A10+3H2</t>
  </si>
  <si>
    <t>N10+H2→N9+P1</t>
  </si>
  <si>
    <t>N10+H2→N8+P2</t>
  </si>
  <si>
    <t>N10+H2→N7+P3</t>
  </si>
  <si>
    <t>N9+H2→P9</t>
  </si>
  <si>
    <t>N9→A9+3H2</t>
  </si>
  <si>
    <t>N9+H2→N8+P1</t>
  </si>
  <si>
    <t>N9+H2→N7+P2</t>
  </si>
  <si>
    <t>N8+H2→P8</t>
  </si>
  <si>
    <t>N8→A8+3H2</t>
  </si>
  <si>
    <t>N8+H2→N7+P1</t>
  </si>
  <si>
    <t>N7+H2→P7</t>
  </si>
  <si>
    <t>N7→A7+3H2</t>
  </si>
  <si>
    <t>N6+H2→P6</t>
  </si>
  <si>
    <t>N6→A6+3H2</t>
  </si>
  <si>
    <t>N6→MCP</t>
  </si>
  <si>
    <t>MCP+H2→P6</t>
  </si>
  <si>
    <t>MCP→N6</t>
  </si>
  <si>
    <t>A11+4H2→P11</t>
  </si>
  <si>
    <t>A11+H2→A10+P1</t>
  </si>
  <si>
    <t>A11+H2→A9+P2</t>
  </si>
  <si>
    <t>A10+4H2→P10</t>
  </si>
  <si>
    <t>A10+H2→A9+P1</t>
  </si>
  <si>
    <t>A10+H2→A8+P2</t>
  </si>
  <si>
    <t>A10+H2→A7+P3</t>
  </si>
  <si>
    <t>A9+4H2→P9</t>
  </si>
  <si>
    <t>A9+H2→A8+P1</t>
  </si>
  <si>
    <t>A9+H2→A7+P2</t>
  </si>
  <si>
    <t>A8+4H2→P8</t>
  </si>
  <si>
    <t>A8+H2→A7+P1</t>
  </si>
  <si>
    <t>A7+4H2→P7</t>
  </si>
  <si>
    <t>A6+3H2→N6</t>
  </si>
  <si>
    <t>k, ч-1 (T = 763.15 K)</t>
  </si>
  <si>
    <t xml:space="preserve">	6.82</t>
  </si>
  <si>
    <t xml:space="preserve">	8.57</t>
  </si>
  <si>
    <t xml:space="preserve">	12.02</t>
  </si>
  <si>
    <t xml:space="preserve">	12.41</t>
  </si>
  <si>
    <t xml:space="preserve">	14.41</t>
  </si>
  <si>
    <t xml:space="preserve">	9.26</t>
  </si>
  <si>
    <t xml:space="preserve">	0.0</t>
  </si>
  <si>
    <t xml:space="preserve">	</t>
  </si>
  <si>
    <t xml:space="preserve">	0.87</t>
  </si>
  <si>
    <t xml:space="preserve">	4.04</t>
  </si>
  <si>
    <t xml:space="preserve">	5.95</t>
  </si>
  <si>
    <t xml:space="preserve">	4.23</t>
  </si>
  <si>
    <t xml:space="preserve">	0.64</t>
  </si>
  <si>
    <t xml:space="preserve">	0.96</t>
  </si>
  <si>
    <t xml:space="preserve">	1.34</t>
  </si>
  <si>
    <t xml:space="preserve">	4.24</t>
  </si>
  <si>
    <t xml:space="preserve">	5.77</t>
  </si>
  <si>
    <t xml:space="preserve">	3.02</t>
  </si>
  <si>
    <t>kmole / h</t>
  </si>
  <si>
    <t>oil</t>
  </si>
  <si>
    <t>h2</t>
  </si>
  <si>
    <t>G</t>
  </si>
  <si>
    <t>Сырье</t>
  </si>
  <si>
    <t>ВСГ</t>
  </si>
  <si>
    <t>Компонент</t>
  </si>
  <si>
    <t>Парамтер</t>
  </si>
  <si>
    <t>Значение</t>
  </si>
  <si>
    <t>Расход сырья, кг / ч</t>
  </si>
  <si>
    <t>Расход ВСГ</t>
  </si>
  <si>
    <t>Длина реактора, м</t>
  </si>
  <si>
    <t>Диаметр реактора, м</t>
  </si>
  <si>
    <t>Температура, К</t>
  </si>
  <si>
    <t>Давление, МПа</t>
  </si>
  <si>
    <t>backup</t>
  </si>
  <si>
    <t>59.3615709427013</t>
  </si>
  <si>
    <t>Bi</t>
  </si>
  <si>
    <t>12.5,</t>
  </si>
  <si>
    <t>16,</t>
  </si>
  <si>
    <t>30,</t>
  </si>
  <si>
    <t>36,</t>
  </si>
  <si>
    <t>50,</t>
  </si>
  <si>
    <t>70,</t>
  </si>
  <si>
    <t>80,</t>
  </si>
  <si>
    <t>90,</t>
  </si>
  <si>
    <t>105.7,</t>
  </si>
  <si>
    <t>107.1,</t>
  </si>
  <si>
    <t>60,</t>
  </si>
  <si>
    <t>75,</t>
  </si>
  <si>
    <t>85,</t>
  </si>
  <si>
    <t>67.2,</t>
  </si>
  <si>
    <t>91.3,</t>
  </si>
  <si>
    <t>135,</t>
  </si>
  <si>
    <t>129,</t>
  </si>
  <si>
    <t>119,</t>
  </si>
  <si>
    <t>120,</t>
  </si>
  <si>
    <t>117,</t>
  </si>
  <si>
    <t>0.11,</t>
  </si>
  <si>
    <t>0.1,</t>
  </si>
  <si>
    <t>0.16,</t>
  </si>
  <si>
    <t>0.17,</t>
  </si>
  <si>
    <t>0.09,</t>
  </si>
  <si>
    <t>0.13,</t>
  </si>
  <si>
    <t>0.08,</t>
  </si>
  <si>
    <t>0.15,</t>
  </si>
  <si>
    <t>-0.8,</t>
  </si>
  <si>
    <t>-0.7,</t>
  </si>
  <si>
    <t>-0.6,</t>
  </si>
  <si>
    <t>0.6,</t>
  </si>
  <si>
    <t>1.08,</t>
  </si>
  <si>
    <t>-29.54,</t>
  </si>
  <si>
    <t>11.48,</t>
  </si>
  <si>
    <t>87.9,</t>
  </si>
  <si>
    <t>99.74,</t>
  </si>
  <si>
    <t>100.855,</t>
  </si>
  <si>
    <t>103.09,</t>
  </si>
  <si>
    <t>30.45,</t>
  </si>
  <si>
    <t>18.25,</t>
  </si>
  <si>
    <t>17.9,</t>
  </si>
  <si>
    <t>18.35,</t>
  </si>
  <si>
    <t>16.5,</t>
  </si>
  <si>
    <t>22.05,</t>
  </si>
  <si>
    <t>30.25,</t>
  </si>
  <si>
    <t>90.5535,</t>
  </si>
  <si>
    <t>92.2185,</t>
  </si>
  <si>
    <t>86699612751411.8,</t>
  </si>
  <si>
    <t>5490975474256080,</t>
  </si>
  <si>
    <t>109819509485122,</t>
  </si>
  <si>
    <t>323678554271937,</t>
  </si>
  <si>
    <t>156059302952541,</t>
  </si>
  <si>
    <t>104039535301694,</t>
  </si>
  <si>
    <t>3936327226.51583,</t>
  </si>
  <si>
    <t>173399225502824,</t>
  </si>
  <si>
    <t>225418993153671,</t>
  </si>
  <si>
    <t>393038244473067,</t>
  </si>
  <si>
    <t>433498063757059,</t>
  </si>
  <si>
    <t>2889987091713730,</t>
  </si>
  <si>
    <t>3092286188133690,</t>
  </si>
  <si>
    <t>9247958693483920,</t>
  </si>
  <si>
    <t>1965191222365330,</t>
  </si>
  <si>
    <t>3121186059050820,</t>
  </si>
  <si>
    <t>12137945785197600,</t>
  </si>
  <si>
    <t>4251233404.63709,</t>
  </si>
  <si>
    <t>7745165405792.79,</t>
  </si>
  <si>
    <t>4623979346741.96,</t>
  </si>
  <si>
    <t>7340567212952.86,</t>
  </si>
  <si>
    <t>1968163613.25791,</t>
  </si>
  <si>
    <t>404598192839.922,</t>
  </si>
  <si>
    <t>1495804346.07601,</t>
  </si>
  <si>
    <t>16060215084.1846,</t>
  </si>
  <si>
    <t>629812356.242533,</t>
  </si>
  <si>
    <t>1259624712.48507,</t>
  </si>
  <si>
    <t>17432917.9355451,</t>
  </si>
  <si>
    <t>14527431.6129542,</t>
  </si>
  <si>
    <t>865991989.833482,</t>
  </si>
  <si>
    <t>2905486.32259084,</t>
  </si>
  <si>
    <t>59361.5709427013</t>
  </si>
  <si>
    <t>1040395353016940,</t>
  </si>
  <si>
    <t>6704770052775840,</t>
  </si>
  <si>
    <t>33065148702733,</t>
  </si>
  <si>
    <t>17050923841111000,</t>
  </si>
  <si>
    <t>3352385026387920,</t>
  </si>
  <si>
    <t>15605930295254100,</t>
  </si>
  <si>
    <t>36991834773935700,</t>
  </si>
  <si>
    <t>26009883825423500,</t>
  </si>
  <si>
    <t>279479233082624,</t>
  </si>
  <si>
    <t>12715943203540400,</t>
  </si>
  <si>
    <t>317708843106546,</t>
  </si>
  <si>
    <t>537253557838239,</t>
  </si>
  <si>
    <t>535734135528804,</t>
  </si>
  <si>
    <t>616161173420976,</t>
  </si>
  <si>
    <t>599956101494855,</t>
  </si>
  <si>
    <t>29093105919.0179,</t>
  </si>
  <si>
    <t>29755185306.9322,</t>
  </si>
  <si>
    <t>33904875710.872,</t>
  </si>
  <si>
    <t>412369640249798,</t>
  </si>
  <si>
    <t>31786063372.0239,</t>
  </si>
  <si>
    <t>33725485043.4832,</t>
  </si>
  <si>
    <t>29734923224.0504,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</si>
</sst>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164" fontId="0" fillId="0" borderId="1" xfId="0" applyNumberFormat="1" applyBorder="1"/>
    <xf numFmtId="0" fontId="0" fillId="0" borderId="0" xfId="0" applyFill="1" applyBorder="1"/>
    <xf numFmtId="2" fontId="0" fillId="0" borderId="3" xfId="0" applyNumberFormat="1" applyFill="1" applyBorder="1"/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activeCell="B1" sqref="B1:B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W146"/>
  <sheetViews>
    <sheetView tabSelected="1" topLeftCell="A43" workbookViewId="0">
      <selection activeCell="C76" sqref="C76:BU76"/>
    </sheetView>
  </sheetViews>
  <sheetFormatPr defaultRowHeight="14.4" x14ac:dyDescent="0.3"/>
  <cols>
    <col min="1" max="1" width="3" bestFit="1" customWidth="1"/>
    <col min="2" max="2" width="19.6640625" bestFit="1" customWidth="1"/>
    <col min="3" max="3" width="17" bestFit="1" customWidth="1"/>
    <col min="4" max="4" width="17" customWidth="1"/>
    <col min="5" max="5" width="14.21875" bestFit="1" customWidth="1"/>
    <col min="6" max="6" width="12" bestFit="1" customWidth="1"/>
    <col min="7" max="7" width="14" bestFit="1" customWidth="1"/>
    <col min="8" max="8" width="14" customWidth="1"/>
    <col min="11" max="11" width="17.21875" bestFit="1" customWidth="1"/>
    <col min="15" max="19" width="17.21875" bestFit="1" customWidth="1"/>
    <col min="20" max="20" width="17.88671875" bestFit="1" customWidth="1"/>
  </cols>
  <sheetData>
    <row r="1" spans="1:16" ht="16.2" x14ac:dyDescent="0.3">
      <c r="A1" s="2" t="s">
        <v>63</v>
      </c>
      <c r="B1" s="2" t="s">
        <v>62</v>
      </c>
      <c r="C1" s="2" t="s">
        <v>65</v>
      </c>
      <c r="D1" s="2" t="s">
        <v>330</v>
      </c>
      <c r="E1" s="2" t="s">
        <v>64</v>
      </c>
      <c r="F1" s="2" t="s">
        <v>66</v>
      </c>
      <c r="G1" s="3" t="s">
        <v>134</v>
      </c>
      <c r="H1" s="11"/>
    </row>
    <row r="2" spans="1:16" ht="15.6" x14ac:dyDescent="0.35">
      <c r="A2" s="4">
        <v>1</v>
      </c>
      <c r="B2" s="4" t="s">
        <v>225</v>
      </c>
      <c r="C2" s="4">
        <v>40.356000000000002</v>
      </c>
      <c r="D2" s="4">
        <v>3.56E-2</v>
      </c>
      <c r="E2" s="5">
        <v>188.40599733960002</v>
      </c>
      <c r="F2" s="6">
        <f>C2/EXP(-E2*1000/(8.314*763.15))</f>
        <v>317708843106545.56</v>
      </c>
      <c r="G2" s="5">
        <f>K14-K3</f>
        <v>60.900000000000006</v>
      </c>
      <c r="H2" s="12">
        <f>G2*0.5</f>
        <v>30.450000000000003</v>
      </c>
      <c r="I2" t="s">
        <v>67</v>
      </c>
      <c r="J2" t="s">
        <v>75</v>
      </c>
      <c r="K2" t="s">
        <v>135</v>
      </c>
      <c r="L2" t="str">
        <f>_xlfn.CONCAT(F2,I2)</f>
        <v>317708843106546,</v>
      </c>
      <c r="N2" t="str">
        <f>_xlfn.CONCAT(H2:I2)</f>
        <v>30.45,</v>
      </c>
      <c r="O2" t="str">
        <f>_xlfn.CONCAT(G2,I2)</f>
        <v>60.9,</v>
      </c>
      <c r="P2" t="str">
        <f>_xlfn.CONCAT(F2,I2)</f>
        <v>317708843106546,</v>
      </c>
    </row>
    <row r="3" spans="1:16" x14ac:dyDescent="0.3">
      <c r="A3" s="4">
        <v>2</v>
      </c>
      <c r="B3" s="4" t="s">
        <v>226</v>
      </c>
      <c r="C3" s="4">
        <v>7.4999999999999997E-2</v>
      </c>
      <c r="D3" s="4">
        <v>7.4999999999999997E-3</v>
      </c>
      <c r="E3" s="5">
        <v>230.27399674840001</v>
      </c>
      <c r="F3" s="6">
        <f t="shared" ref="F3:F66" si="0">C3/EXP(-E3*1000/(8.314*763.15))</f>
        <v>433498063757058.88</v>
      </c>
      <c r="G3" s="5">
        <f>K4+K13-K3</f>
        <v>-54.200000000000045</v>
      </c>
      <c r="H3" s="12">
        <f>G3</f>
        <v>-54.200000000000045</v>
      </c>
      <c r="I3" t="s">
        <v>67</v>
      </c>
      <c r="J3" t="s">
        <v>5</v>
      </c>
      <c r="K3" s="1">
        <v>-270.5</v>
      </c>
      <c r="L3" t="str">
        <f t="shared" ref="L3:L66" si="1">_xlfn.CONCAT(F3,I3)</f>
        <v>433498063757059,</v>
      </c>
      <c r="N3" t="str">
        <f t="shared" ref="N3:N66" si="2">_xlfn.CONCAT(H3:I3)</f>
        <v>-54.2,</v>
      </c>
      <c r="O3" t="str">
        <f t="shared" ref="O3:O66" si="3">_xlfn.CONCAT(G3,I3)</f>
        <v>-54.2,</v>
      </c>
      <c r="P3" t="str">
        <f t="shared" ref="P3:P66" si="4">_xlfn.CONCAT(F3,I3)</f>
        <v>433498063757059,</v>
      </c>
    </row>
    <row r="4" spans="1:16" x14ac:dyDescent="0.3">
      <c r="A4" s="4">
        <v>3</v>
      </c>
      <c r="B4" s="4" t="s">
        <v>227</v>
      </c>
      <c r="C4" s="4">
        <v>0.5</v>
      </c>
      <c r="D4" s="4">
        <v>0.01</v>
      </c>
      <c r="E4" s="5">
        <v>230.27399674840001</v>
      </c>
      <c r="F4" s="6">
        <f t="shared" si="0"/>
        <v>2889987091713726</v>
      </c>
      <c r="G4" s="5">
        <f>K5+K12-K3</f>
        <v>-43.44</v>
      </c>
      <c r="H4" s="12">
        <f>G4</f>
        <v>-43.44</v>
      </c>
      <c r="I4" t="s">
        <v>67</v>
      </c>
      <c r="J4" t="s">
        <v>6</v>
      </c>
      <c r="K4" s="1">
        <v>-249.8</v>
      </c>
      <c r="L4" t="str">
        <f t="shared" si="1"/>
        <v>2889987091713730,</v>
      </c>
      <c r="N4" t="str">
        <f t="shared" si="2"/>
        <v>-43.44,</v>
      </c>
      <c r="O4" t="str">
        <f t="shared" si="3"/>
        <v>-43.44,</v>
      </c>
      <c r="P4" t="str">
        <f t="shared" si="4"/>
        <v>2889987091713730,</v>
      </c>
    </row>
    <row r="5" spans="1:16" x14ac:dyDescent="0.3">
      <c r="A5" s="4">
        <v>4</v>
      </c>
      <c r="B5" s="4" t="s">
        <v>228</v>
      </c>
      <c r="C5" s="4">
        <v>0.53500000000000003</v>
      </c>
      <c r="D5" s="4">
        <v>1.35E-2</v>
      </c>
      <c r="E5" s="5">
        <v>230.27399674840001</v>
      </c>
      <c r="F5" s="6">
        <f t="shared" si="0"/>
        <v>3092286188133687</v>
      </c>
      <c r="G5" s="5">
        <f>K6+K11-K3</f>
        <v>-42</v>
      </c>
      <c r="H5" s="12">
        <f>G5</f>
        <v>-42</v>
      </c>
      <c r="I5" t="s">
        <v>67</v>
      </c>
      <c r="J5" t="s">
        <v>7</v>
      </c>
      <c r="K5" s="1">
        <v>-229.2</v>
      </c>
      <c r="L5" t="str">
        <f t="shared" si="1"/>
        <v>3092286188133690,</v>
      </c>
      <c r="N5" t="str">
        <f t="shared" si="2"/>
        <v>-42,</v>
      </c>
      <c r="O5" t="str">
        <f t="shared" si="3"/>
        <v>-42,</v>
      </c>
      <c r="P5" t="str">
        <f t="shared" si="4"/>
        <v>3092286188133690,</v>
      </c>
    </row>
    <row r="6" spans="1:16" x14ac:dyDescent="0.3">
      <c r="A6" s="4">
        <v>5</v>
      </c>
      <c r="B6" s="4" t="s">
        <v>229</v>
      </c>
      <c r="C6" s="4">
        <v>0.53500000000000003</v>
      </c>
      <c r="D6" s="4">
        <v>1.35E-2</v>
      </c>
      <c r="E6" s="5">
        <v>230.27399674840001</v>
      </c>
      <c r="F6" s="6">
        <f t="shared" si="0"/>
        <v>3092286188133687</v>
      </c>
      <c r="G6" s="5">
        <f>K7+K10-K3</f>
        <v>-43.600000000000023</v>
      </c>
      <c r="H6" s="12">
        <f>G6</f>
        <v>-43.600000000000023</v>
      </c>
      <c r="I6" t="s">
        <v>67</v>
      </c>
      <c r="J6" t="s">
        <v>8</v>
      </c>
      <c r="K6" s="1">
        <v>-208.6</v>
      </c>
      <c r="L6" t="str">
        <f t="shared" si="1"/>
        <v>3092286188133690,</v>
      </c>
      <c r="N6" t="str">
        <f t="shared" si="2"/>
        <v>-43.6,</v>
      </c>
      <c r="O6" t="str">
        <f t="shared" si="3"/>
        <v>-43.6,</v>
      </c>
      <c r="P6" t="str">
        <f t="shared" si="4"/>
        <v>3092286188133690,</v>
      </c>
    </row>
    <row r="7" spans="1:16" x14ac:dyDescent="0.3">
      <c r="A7" s="4">
        <v>6</v>
      </c>
      <c r="B7" s="4" t="s">
        <v>230</v>
      </c>
      <c r="C7" s="4">
        <v>2.1</v>
      </c>
      <c r="D7" s="4">
        <v>1.9099999999999999E-2</v>
      </c>
      <c r="E7" s="5">
        <v>230.27399674840001</v>
      </c>
      <c r="F7" s="6">
        <f t="shared" si="0"/>
        <v>1.213794578519765E+16</v>
      </c>
      <c r="G7" s="5">
        <f>K8+K9-K3</f>
        <v>-43.300000000000011</v>
      </c>
      <c r="H7" s="12">
        <f>G7</f>
        <v>-43.300000000000011</v>
      </c>
      <c r="I7" t="s">
        <v>67</v>
      </c>
      <c r="J7" t="s">
        <v>9</v>
      </c>
      <c r="K7" s="1">
        <v>-187.9</v>
      </c>
      <c r="L7" t="str">
        <f t="shared" si="1"/>
        <v>12137945785197600,</v>
      </c>
      <c r="N7" t="str">
        <f t="shared" si="2"/>
        <v>-43.3,</v>
      </c>
      <c r="O7" t="str">
        <f t="shared" si="3"/>
        <v>-43.3,</v>
      </c>
      <c r="P7" t="str">
        <f t="shared" si="4"/>
        <v>12137945785197600,</v>
      </c>
    </row>
    <row r="8" spans="1:16" x14ac:dyDescent="0.3">
      <c r="A8" s="4">
        <v>7</v>
      </c>
      <c r="B8" s="4" t="s">
        <v>231</v>
      </c>
      <c r="C8" s="4">
        <v>68.242999999999995</v>
      </c>
      <c r="D8" s="4">
        <v>2.4299999999999999E-2</v>
      </c>
      <c r="E8" s="5">
        <v>188.40599733960002</v>
      </c>
      <c r="F8" s="6">
        <f t="shared" si="0"/>
        <v>537253557838239.38</v>
      </c>
      <c r="G8" s="5">
        <f>K15-K4</f>
        <v>36.5</v>
      </c>
      <c r="H8" s="12">
        <f>G8*0.5</f>
        <v>18.25</v>
      </c>
      <c r="I8" t="s">
        <v>67</v>
      </c>
      <c r="J8" t="s">
        <v>10</v>
      </c>
      <c r="K8" s="1">
        <v>-167.3</v>
      </c>
      <c r="L8" t="str">
        <f t="shared" si="1"/>
        <v>537253557838239,</v>
      </c>
      <c r="N8" t="str">
        <f t="shared" si="2"/>
        <v>18.25,</v>
      </c>
      <c r="O8" t="str">
        <f t="shared" si="3"/>
        <v>36.5,</v>
      </c>
      <c r="P8" t="str">
        <f t="shared" si="4"/>
        <v>537253557838239,</v>
      </c>
    </row>
    <row r="9" spans="1:16" x14ac:dyDescent="0.3">
      <c r="A9" s="4">
        <v>8</v>
      </c>
      <c r="B9" s="4" t="s">
        <v>232</v>
      </c>
      <c r="C9" s="4">
        <v>1.4999999999999999E-2</v>
      </c>
      <c r="D9" s="4">
        <v>1.5E-3</v>
      </c>
      <c r="E9" s="5">
        <v>230.27399674840001</v>
      </c>
      <c r="F9" s="6">
        <f t="shared" si="0"/>
        <v>86699612751411.781</v>
      </c>
      <c r="G9" s="5">
        <f>K5+K13-K4</f>
        <v>-54.300000000000011</v>
      </c>
      <c r="H9" s="12">
        <f>G9</f>
        <v>-54.300000000000011</v>
      </c>
      <c r="I9" t="s">
        <v>67</v>
      </c>
      <c r="J9" t="s">
        <v>11</v>
      </c>
      <c r="K9" s="1">
        <v>-146.5</v>
      </c>
      <c r="L9" t="str">
        <f t="shared" si="1"/>
        <v>86699612751411.8,</v>
      </c>
      <c r="N9" t="str">
        <f t="shared" si="2"/>
        <v>-54.3,</v>
      </c>
      <c r="O9" t="str">
        <f t="shared" si="3"/>
        <v>-54.3,</v>
      </c>
      <c r="P9" t="str">
        <f t="shared" si="4"/>
        <v>86699612751411.8,</v>
      </c>
    </row>
    <row r="10" spans="1:16" x14ac:dyDescent="0.3">
      <c r="A10" s="4">
        <v>9</v>
      </c>
      <c r="B10" s="4" t="s">
        <v>233</v>
      </c>
      <c r="C10" s="4">
        <v>0.54</v>
      </c>
      <c r="D10" s="4">
        <v>5.4000000000000003E-3</v>
      </c>
      <c r="E10" s="5">
        <v>230.27399674840001</v>
      </c>
      <c r="F10" s="6">
        <f t="shared" si="0"/>
        <v>3121186059050824.5</v>
      </c>
      <c r="G10" s="5">
        <f>K6+K12-K4</f>
        <v>-43.539999999999964</v>
      </c>
      <c r="H10" s="12">
        <f>G10</f>
        <v>-43.539999999999964</v>
      </c>
      <c r="I10" t="s">
        <v>67</v>
      </c>
      <c r="J10" t="s">
        <v>12</v>
      </c>
      <c r="K10" s="1">
        <v>-126.2</v>
      </c>
      <c r="L10" t="str">
        <f t="shared" si="1"/>
        <v>3121186059050820,</v>
      </c>
      <c r="N10" t="str">
        <f t="shared" si="2"/>
        <v>-43.54,</v>
      </c>
      <c r="O10" t="str">
        <f t="shared" si="3"/>
        <v>-43.54,</v>
      </c>
      <c r="P10" t="str">
        <f t="shared" si="4"/>
        <v>3121186059050820,</v>
      </c>
    </row>
    <row r="11" spans="1:16" x14ac:dyDescent="0.3">
      <c r="A11" s="4">
        <v>10</v>
      </c>
      <c r="B11" s="4" t="s">
        <v>234</v>
      </c>
      <c r="C11" s="4">
        <v>1.6</v>
      </c>
      <c r="D11" s="4">
        <v>1.6E-2</v>
      </c>
      <c r="E11" s="5">
        <v>230.27399674840001</v>
      </c>
      <c r="F11" s="6">
        <f t="shared" si="0"/>
        <v>9247958693483924</v>
      </c>
      <c r="G11" s="5">
        <f>K7+K11-K4</f>
        <v>-42</v>
      </c>
      <c r="H11" s="12">
        <f>G11</f>
        <v>-42</v>
      </c>
      <c r="I11" t="s">
        <v>67</v>
      </c>
      <c r="J11" t="s">
        <v>13</v>
      </c>
      <c r="K11" s="1">
        <v>-103.9</v>
      </c>
      <c r="L11" t="str">
        <f t="shared" si="1"/>
        <v>9247958693483920,</v>
      </c>
      <c r="N11" t="str">
        <f t="shared" si="2"/>
        <v>-42,</v>
      </c>
      <c r="O11" t="str">
        <f t="shared" si="3"/>
        <v>-42,</v>
      </c>
      <c r="P11" t="str">
        <f t="shared" si="4"/>
        <v>9247958693483920,</v>
      </c>
    </row>
    <row r="12" spans="1:16" x14ac:dyDescent="0.3">
      <c r="A12" s="4">
        <v>11</v>
      </c>
      <c r="B12" s="4" t="s">
        <v>235</v>
      </c>
      <c r="C12" s="4">
        <v>0.95</v>
      </c>
      <c r="D12" s="4">
        <v>9.4999999999999998E-3</v>
      </c>
      <c r="E12" s="5">
        <v>230.27399674840001</v>
      </c>
      <c r="F12" s="6">
        <f t="shared" si="0"/>
        <v>5490975474256079</v>
      </c>
      <c r="G12" s="5">
        <f>K8+K10-K4</f>
        <v>-43.699999999999989</v>
      </c>
      <c r="H12" s="12">
        <f>G12</f>
        <v>-43.699999999999989</v>
      </c>
      <c r="I12" t="s">
        <v>67</v>
      </c>
      <c r="J12" t="s">
        <v>14</v>
      </c>
      <c r="K12" s="1">
        <v>-84.74</v>
      </c>
      <c r="L12" t="str">
        <f t="shared" si="1"/>
        <v>5490975474256080,</v>
      </c>
      <c r="N12" t="str">
        <f t="shared" si="2"/>
        <v>-43.7,</v>
      </c>
      <c r="O12" t="str">
        <f t="shared" si="3"/>
        <v>-43.7,</v>
      </c>
      <c r="P12" t="str">
        <f t="shared" si="4"/>
        <v>5490975474256080,</v>
      </c>
    </row>
    <row r="13" spans="1:16" x14ac:dyDescent="0.3">
      <c r="A13" s="4">
        <v>12</v>
      </c>
      <c r="B13" s="4" t="s">
        <v>236</v>
      </c>
      <c r="C13" s="4">
        <v>2.95</v>
      </c>
      <c r="D13" s="4">
        <v>9.4999999999999998E-3</v>
      </c>
      <c r="E13" s="5">
        <v>230.27399674840001</v>
      </c>
      <c r="F13" s="6">
        <f t="shared" si="0"/>
        <v>1.7050923841110984E+16</v>
      </c>
      <c r="G13" s="4">
        <f>2*K9-K4</f>
        <v>-43.199999999999989</v>
      </c>
      <c r="H13" s="12">
        <f>G13</f>
        <v>-43.199999999999989</v>
      </c>
      <c r="I13" t="s">
        <v>67</v>
      </c>
      <c r="J13" t="s">
        <v>15</v>
      </c>
      <c r="K13" s="1">
        <v>-74.900000000000006</v>
      </c>
      <c r="L13" t="str">
        <f t="shared" si="1"/>
        <v>17050923841111000,</v>
      </c>
      <c r="N13" t="str">
        <f t="shared" si="2"/>
        <v>-43.2,</v>
      </c>
      <c r="O13" t="str">
        <f t="shared" si="3"/>
        <v>-43.2,</v>
      </c>
      <c r="P13" t="str">
        <f t="shared" si="4"/>
        <v>17050923841111000,</v>
      </c>
    </row>
    <row r="14" spans="1:16" x14ac:dyDescent="0.3">
      <c r="A14" s="4">
        <v>13</v>
      </c>
      <c r="B14" s="4" t="s">
        <v>237</v>
      </c>
      <c r="C14" s="4">
        <v>68.05</v>
      </c>
      <c r="D14" s="4">
        <v>0.05</v>
      </c>
      <c r="E14" s="5">
        <v>188.40599733960002</v>
      </c>
      <c r="F14" s="6">
        <f t="shared" si="0"/>
        <v>535734135528804.25</v>
      </c>
      <c r="G14" s="5">
        <f>K16-K5</f>
        <v>35.799999999999983</v>
      </c>
      <c r="H14" s="12">
        <f>G14*0.5</f>
        <v>17.899999999999991</v>
      </c>
      <c r="I14" t="s">
        <v>67</v>
      </c>
      <c r="J14" t="s">
        <v>16</v>
      </c>
      <c r="K14" s="1">
        <v>-209.6</v>
      </c>
      <c r="L14" t="str">
        <f t="shared" si="1"/>
        <v>535734135528804,</v>
      </c>
      <c r="N14" t="str">
        <f t="shared" si="2"/>
        <v>17.9,</v>
      </c>
      <c r="O14" t="str">
        <f t="shared" si="3"/>
        <v>35.8,</v>
      </c>
      <c r="P14" t="str">
        <f t="shared" si="4"/>
        <v>535734135528804,</v>
      </c>
    </row>
    <row r="15" spans="1:16" x14ac:dyDescent="0.3">
      <c r="A15" s="4">
        <v>14</v>
      </c>
      <c r="B15" s="4" t="s">
        <v>238</v>
      </c>
      <c r="C15" s="4">
        <v>0.03</v>
      </c>
      <c r="D15" s="4">
        <v>3.0000000000000001E-3</v>
      </c>
      <c r="E15" s="5">
        <v>230.27399674840001</v>
      </c>
      <c r="F15" s="6">
        <f t="shared" si="0"/>
        <v>173399225502823.56</v>
      </c>
      <c r="G15" s="5">
        <f>K6+K13-K5</f>
        <v>-54.300000000000011</v>
      </c>
      <c r="H15" s="12">
        <f>G15</f>
        <v>-54.300000000000011</v>
      </c>
      <c r="I15" t="s">
        <v>67</v>
      </c>
      <c r="J15" t="s">
        <v>17</v>
      </c>
      <c r="K15" s="1">
        <v>-213.3</v>
      </c>
      <c r="L15" t="str">
        <f t="shared" si="1"/>
        <v>173399225502824,</v>
      </c>
      <c r="N15" t="str">
        <f t="shared" si="2"/>
        <v>-54.3,</v>
      </c>
      <c r="O15" t="str">
        <f t="shared" si="3"/>
        <v>-54.3,</v>
      </c>
      <c r="P15" t="str">
        <f t="shared" si="4"/>
        <v>173399225502824,</v>
      </c>
    </row>
    <row r="16" spans="1:16" x14ac:dyDescent="0.3">
      <c r="A16" s="4">
        <v>15</v>
      </c>
      <c r="B16" s="4" t="s">
        <v>239</v>
      </c>
      <c r="C16" s="4">
        <v>3.9E-2</v>
      </c>
      <c r="D16" s="4">
        <v>3.8999999999999998E-3</v>
      </c>
      <c r="E16" s="5">
        <v>230.27399674840001</v>
      </c>
      <c r="F16" s="6">
        <f t="shared" si="0"/>
        <v>225418993153670.63</v>
      </c>
      <c r="G16" s="5">
        <f>K7+K12-K5</f>
        <v>-43.44</v>
      </c>
      <c r="H16" s="12">
        <f>G16</f>
        <v>-43.44</v>
      </c>
      <c r="I16" t="s">
        <v>67</v>
      </c>
      <c r="J16" t="s">
        <v>18</v>
      </c>
      <c r="K16" s="1">
        <v>-193.4</v>
      </c>
      <c r="L16" t="str">
        <f t="shared" si="1"/>
        <v>225418993153671,</v>
      </c>
      <c r="N16" t="str">
        <f t="shared" si="2"/>
        <v>-43.44,</v>
      </c>
      <c r="O16" t="str">
        <f t="shared" si="3"/>
        <v>-43.44,</v>
      </c>
      <c r="P16" t="str">
        <f t="shared" si="4"/>
        <v>225418993153671,</v>
      </c>
    </row>
    <row r="17" spans="1:23" x14ac:dyDescent="0.3">
      <c r="A17" s="4">
        <v>16</v>
      </c>
      <c r="B17" s="4" t="s">
        <v>240</v>
      </c>
      <c r="C17" s="4">
        <v>6.8000000000000005E-2</v>
      </c>
      <c r="D17" s="4">
        <v>6.7999999999999996E-3</v>
      </c>
      <c r="E17" s="5">
        <v>230.27399674840001</v>
      </c>
      <c r="F17" s="6">
        <f t="shared" si="0"/>
        <v>393038244473066.75</v>
      </c>
      <c r="G17" s="5">
        <f>K8+K11-K5</f>
        <v>-42.000000000000057</v>
      </c>
      <c r="H17" s="12">
        <f>G17</f>
        <v>-42.000000000000057</v>
      </c>
      <c r="I17" t="s">
        <v>67</v>
      </c>
      <c r="J17" t="s">
        <v>19</v>
      </c>
      <c r="K17" s="1">
        <v>-171.9</v>
      </c>
      <c r="L17" t="str">
        <f t="shared" si="1"/>
        <v>393038244473067,</v>
      </c>
      <c r="N17" t="str">
        <f t="shared" si="2"/>
        <v>-42.0000000000001,</v>
      </c>
      <c r="O17" t="str">
        <f t="shared" si="3"/>
        <v>-42.0000000000001,</v>
      </c>
      <c r="P17" t="str">
        <f t="shared" si="4"/>
        <v>393038244473067,</v>
      </c>
    </row>
    <row r="18" spans="1:23" x14ac:dyDescent="0.3">
      <c r="A18" s="4">
        <v>17</v>
      </c>
      <c r="B18" s="4" t="s">
        <v>241</v>
      </c>
      <c r="C18" s="4">
        <v>0.57999999999999996</v>
      </c>
      <c r="D18" s="4">
        <v>5.7999999999999996E-3</v>
      </c>
      <c r="E18" s="5">
        <v>230.27399674840001</v>
      </c>
      <c r="F18" s="6">
        <f t="shared" si="0"/>
        <v>3352385026387922</v>
      </c>
      <c r="G18" s="5">
        <f>K9+K10-K5</f>
        <v>-43.5</v>
      </c>
      <c r="H18" s="12">
        <f>G18</f>
        <v>-43.5</v>
      </c>
      <c r="I18" t="s">
        <v>67</v>
      </c>
      <c r="J18" t="s">
        <v>20</v>
      </c>
      <c r="K18" s="1">
        <v>-154.9</v>
      </c>
      <c r="L18" t="str">
        <f t="shared" si="1"/>
        <v>3352385026387920,</v>
      </c>
      <c r="N18" t="str">
        <f t="shared" si="2"/>
        <v>-43.5,</v>
      </c>
      <c r="O18" t="str">
        <f t="shared" si="3"/>
        <v>-43.5,</v>
      </c>
      <c r="P18" t="str">
        <f t="shared" si="4"/>
        <v>3352385026387920,</v>
      </c>
    </row>
    <row r="19" spans="1:23" x14ac:dyDescent="0.3">
      <c r="A19" s="4">
        <v>18</v>
      </c>
      <c r="B19" s="4" t="s">
        <v>242</v>
      </c>
      <c r="C19" s="4">
        <v>78.266000000000005</v>
      </c>
      <c r="D19" s="4">
        <v>2.6599999999999999E-2</v>
      </c>
      <c r="E19" s="5">
        <v>188.40599733960002</v>
      </c>
      <c r="F19" s="6">
        <f t="shared" si="0"/>
        <v>616161173420975.75</v>
      </c>
      <c r="G19" s="5">
        <f>K17-K6</f>
        <v>36.699999999999989</v>
      </c>
      <c r="H19" s="12">
        <f>G19*0.5</f>
        <v>18.349999999999994</v>
      </c>
      <c r="I19" t="s">
        <v>67</v>
      </c>
      <c r="J19" t="s">
        <v>21</v>
      </c>
      <c r="K19" s="1">
        <v>-123.2</v>
      </c>
      <c r="L19" t="str">
        <f t="shared" si="1"/>
        <v>616161173420976,</v>
      </c>
      <c r="N19" t="str">
        <f t="shared" si="2"/>
        <v>18.35,</v>
      </c>
      <c r="O19" t="str">
        <f t="shared" si="3"/>
        <v>36.7,</v>
      </c>
      <c r="P19" t="str">
        <f t="shared" si="4"/>
        <v>616161173420976,</v>
      </c>
    </row>
    <row r="20" spans="1:23" x14ac:dyDescent="0.3">
      <c r="A20" s="4">
        <v>19</v>
      </c>
      <c r="B20" s="4" t="s">
        <v>243</v>
      </c>
      <c r="C20" s="4">
        <v>1.9E-2</v>
      </c>
      <c r="D20" s="4">
        <v>1.9E-3</v>
      </c>
      <c r="E20" s="5">
        <v>230.27399674840001</v>
      </c>
      <c r="F20" s="6">
        <f t="shared" si="0"/>
        <v>109819509485121.58</v>
      </c>
      <c r="G20" s="5">
        <f>K7+K13-K6</f>
        <v>-54.200000000000017</v>
      </c>
      <c r="H20" s="12">
        <f>G20</f>
        <v>-54.200000000000017</v>
      </c>
      <c r="I20" t="s">
        <v>67</v>
      </c>
      <c r="J20" t="s">
        <v>136</v>
      </c>
      <c r="K20" s="1">
        <v>-106.8</v>
      </c>
      <c r="L20" t="str">
        <f t="shared" si="1"/>
        <v>109819509485122,</v>
      </c>
      <c r="N20" t="str">
        <f t="shared" si="2"/>
        <v>-54.2,</v>
      </c>
      <c r="O20" t="str">
        <f t="shared" si="3"/>
        <v>-54.2,</v>
      </c>
      <c r="P20" t="str">
        <f t="shared" si="4"/>
        <v>109819509485122,</v>
      </c>
    </row>
    <row r="21" spans="1:23" x14ac:dyDescent="0.3">
      <c r="A21" s="4">
        <v>20</v>
      </c>
      <c r="B21" s="4" t="s">
        <v>244</v>
      </c>
      <c r="C21" s="4">
        <v>5.6000000000000001E-2</v>
      </c>
      <c r="D21" s="4">
        <v>5.5999999999999999E-3</v>
      </c>
      <c r="E21" s="5">
        <v>230.27399674840001</v>
      </c>
      <c r="F21" s="6">
        <f t="shared" si="0"/>
        <v>323678554271937.31</v>
      </c>
      <c r="G21" s="5">
        <f>K8+K12-K6</f>
        <v>-43.440000000000026</v>
      </c>
      <c r="H21" s="12">
        <f>G21</f>
        <v>-43.440000000000026</v>
      </c>
      <c r="I21" t="s">
        <v>67</v>
      </c>
      <c r="J21" t="s">
        <v>23</v>
      </c>
      <c r="K21" s="1">
        <v>-33.799999999999997</v>
      </c>
      <c r="L21" t="str">
        <f t="shared" si="1"/>
        <v>323678554271937,</v>
      </c>
      <c r="N21" t="str">
        <f t="shared" si="2"/>
        <v>-43.44,</v>
      </c>
      <c r="O21" t="str">
        <f t="shared" si="3"/>
        <v>-43.44,</v>
      </c>
      <c r="P21" t="str">
        <f t="shared" si="4"/>
        <v>323678554271937,</v>
      </c>
    </row>
    <row r="22" spans="1:23" x14ac:dyDescent="0.3">
      <c r="A22" s="4">
        <v>21</v>
      </c>
      <c r="B22" s="4" t="s">
        <v>245</v>
      </c>
      <c r="C22" s="4">
        <v>0.34</v>
      </c>
      <c r="D22" s="4">
        <v>3.3999999999999998E-3</v>
      </c>
      <c r="E22" s="5">
        <v>230.27399674840001</v>
      </c>
      <c r="F22" s="6">
        <f t="shared" si="0"/>
        <v>1965191222365333.8</v>
      </c>
      <c r="G22" s="5">
        <f>K9+K11-K6</f>
        <v>-41.800000000000011</v>
      </c>
      <c r="H22" s="12">
        <f>G22</f>
        <v>-41.800000000000011</v>
      </c>
      <c r="I22" t="s">
        <v>67</v>
      </c>
      <c r="J22" t="s">
        <v>24</v>
      </c>
      <c r="K22" s="1">
        <v>-13.82</v>
      </c>
      <c r="L22" t="str">
        <f t="shared" si="1"/>
        <v>1965191222365330,</v>
      </c>
      <c r="N22" t="str">
        <f t="shared" si="2"/>
        <v>-41.8,</v>
      </c>
      <c r="O22" t="str">
        <f t="shared" si="3"/>
        <v>-41.8,</v>
      </c>
      <c r="P22" t="str">
        <f t="shared" si="4"/>
        <v>1965191222365330,</v>
      </c>
    </row>
    <row r="23" spans="1:23" x14ac:dyDescent="0.3">
      <c r="A23" s="4">
        <v>22</v>
      </c>
      <c r="B23" s="4" t="s">
        <v>246</v>
      </c>
      <c r="C23" s="4">
        <v>2.7</v>
      </c>
      <c r="D23" s="4">
        <v>7.0000000000000001E-3</v>
      </c>
      <c r="E23" s="5">
        <v>230.27399674840001</v>
      </c>
      <c r="F23" s="6">
        <f t="shared" si="0"/>
        <v>1.5605930295254122E+16</v>
      </c>
      <c r="G23" s="4">
        <f>2*K10-K6</f>
        <v>-43.800000000000011</v>
      </c>
      <c r="H23" s="12">
        <f>G23</f>
        <v>-43.800000000000011</v>
      </c>
      <c r="I23" t="s">
        <v>67</v>
      </c>
      <c r="J23" t="s">
        <v>25</v>
      </c>
      <c r="K23" s="1">
        <v>7.83</v>
      </c>
      <c r="L23" t="str">
        <f t="shared" si="1"/>
        <v>15605930295254100,</v>
      </c>
      <c r="N23" t="str">
        <f t="shared" si="2"/>
        <v>-43.8,</v>
      </c>
      <c r="O23" t="str">
        <f t="shared" si="3"/>
        <v>-43.8,</v>
      </c>
      <c r="P23" t="str">
        <f t="shared" si="4"/>
        <v>15605930295254100,</v>
      </c>
    </row>
    <row r="24" spans="1:23" x14ac:dyDescent="0.3">
      <c r="A24" s="4">
        <v>23</v>
      </c>
      <c r="B24" s="4" t="s">
        <v>247</v>
      </c>
      <c r="C24" s="4">
        <v>76.207599999999999</v>
      </c>
      <c r="D24" s="4">
        <v>7.6E-3</v>
      </c>
      <c r="E24" s="5">
        <v>188.40599733960002</v>
      </c>
      <c r="F24" s="6">
        <f t="shared" si="0"/>
        <v>599956101494855.38</v>
      </c>
      <c r="G24" s="5">
        <f>K18-K7</f>
        <v>33</v>
      </c>
      <c r="H24" s="12">
        <f>G24*0.5</f>
        <v>16.5</v>
      </c>
      <c r="I24" t="s">
        <v>67</v>
      </c>
      <c r="J24" t="s">
        <v>26</v>
      </c>
      <c r="K24" s="1">
        <v>29.81</v>
      </c>
      <c r="L24" t="str">
        <f t="shared" si="1"/>
        <v>599956101494855,</v>
      </c>
      <c r="N24" t="str">
        <f t="shared" si="2"/>
        <v>16.5,</v>
      </c>
      <c r="O24" t="str">
        <f t="shared" si="3"/>
        <v>33,</v>
      </c>
      <c r="P24" t="str">
        <f t="shared" si="4"/>
        <v>599956101494855,</v>
      </c>
    </row>
    <row r="25" spans="1:23" ht="16.2" x14ac:dyDescent="0.3">
      <c r="A25" s="4">
        <v>24</v>
      </c>
      <c r="B25" s="4" t="s">
        <v>248</v>
      </c>
      <c r="C25" s="4">
        <v>2.7E-2</v>
      </c>
      <c r="D25" s="4">
        <v>2.7000000000000001E-3</v>
      </c>
      <c r="E25" s="5">
        <v>230.27399674840001</v>
      </c>
      <c r="F25" s="6">
        <f t="shared" si="0"/>
        <v>156059302952541.19</v>
      </c>
      <c r="G25" s="5">
        <f>K8+K13-K7</f>
        <v>-54.300000000000011</v>
      </c>
      <c r="H25" s="12">
        <f>G25</f>
        <v>-54.300000000000011</v>
      </c>
      <c r="I25" t="s">
        <v>67</v>
      </c>
      <c r="J25" t="s">
        <v>27</v>
      </c>
      <c r="K25" s="1">
        <v>50.03</v>
      </c>
      <c r="L25" t="str">
        <f t="shared" si="1"/>
        <v>156059302952541,</v>
      </c>
      <c r="N25" t="str">
        <f t="shared" si="2"/>
        <v>-54.3,</v>
      </c>
      <c r="O25" t="str">
        <f t="shared" si="3"/>
        <v>-54.3,</v>
      </c>
      <c r="P25" t="str">
        <f t="shared" si="4"/>
        <v>156059302952541,</v>
      </c>
      <c r="R25" s="2" t="s">
        <v>63</v>
      </c>
      <c r="S25" s="2" t="s">
        <v>62</v>
      </c>
      <c r="T25" s="2" t="s">
        <v>65</v>
      </c>
      <c r="U25" s="2" t="s">
        <v>64</v>
      </c>
      <c r="V25" s="2" t="s">
        <v>66</v>
      </c>
      <c r="W25" s="3" t="s">
        <v>134</v>
      </c>
    </row>
    <row r="26" spans="1:23" x14ac:dyDescent="0.3">
      <c r="A26" s="4">
        <v>25</v>
      </c>
      <c r="B26" s="4" t="s">
        <v>249</v>
      </c>
      <c r="C26" s="4">
        <v>0.18</v>
      </c>
      <c r="D26" s="4">
        <v>1.8E-3</v>
      </c>
      <c r="E26" s="5">
        <v>230.27399674840001</v>
      </c>
      <c r="F26" s="6">
        <f t="shared" si="0"/>
        <v>1040395353016941.4</v>
      </c>
      <c r="G26" s="5">
        <f>K9+K12-K7</f>
        <v>-43.34</v>
      </c>
      <c r="H26" s="12">
        <f>G26</f>
        <v>-43.34</v>
      </c>
      <c r="I26" t="s">
        <v>67</v>
      </c>
      <c r="J26" t="s">
        <v>28</v>
      </c>
      <c r="K26" s="1">
        <v>82.98</v>
      </c>
      <c r="L26" t="str">
        <f t="shared" si="1"/>
        <v>1040395353016940,</v>
      </c>
      <c r="N26" t="str">
        <f t="shared" si="2"/>
        <v>-43.34,</v>
      </c>
      <c r="O26" t="str">
        <f t="shared" si="3"/>
        <v>-43.34,</v>
      </c>
      <c r="P26" t="str">
        <f t="shared" si="4"/>
        <v>1040395353016940,</v>
      </c>
    </row>
    <row r="27" spans="1:23" x14ac:dyDescent="0.3">
      <c r="A27" s="4">
        <v>26</v>
      </c>
      <c r="B27" s="4" t="s">
        <v>250</v>
      </c>
      <c r="C27" s="4">
        <v>6.4</v>
      </c>
      <c r="D27" s="4">
        <v>4.3E-3</v>
      </c>
      <c r="E27" s="5">
        <v>230.27399674840001</v>
      </c>
      <c r="F27" s="6">
        <f t="shared" si="0"/>
        <v>3.6991834773935696E+16</v>
      </c>
      <c r="G27" s="5">
        <f>K10+K11-K7</f>
        <v>-42.200000000000017</v>
      </c>
      <c r="H27" s="12">
        <f>G27*0.7</f>
        <v>-29.54000000000001</v>
      </c>
      <c r="I27" t="s">
        <v>67</v>
      </c>
      <c r="J27" t="s">
        <v>29</v>
      </c>
      <c r="K27" s="1">
        <v>0</v>
      </c>
      <c r="L27" t="str">
        <f t="shared" si="1"/>
        <v>36991834773935700,</v>
      </c>
      <c r="N27" t="str">
        <f t="shared" si="2"/>
        <v>-29.54,</v>
      </c>
      <c r="O27" t="str">
        <f t="shared" si="3"/>
        <v>-42.2,</v>
      </c>
      <c r="P27" t="str">
        <f t="shared" si="4"/>
        <v>36991834773935700,</v>
      </c>
    </row>
    <row r="28" spans="1:23" x14ac:dyDescent="0.3">
      <c r="A28" s="4">
        <v>27</v>
      </c>
      <c r="B28" s="4" t="s">
        <v>251</v>
      </c>
      <c r="C28" s="4">
        <v>35.5</v>
      </c>
      <c r="D28" s="4">
        <v>0</v>
      </c>
      <c r="E28" s="5">
        <v>188.40599733960002</v>
      </c>
      <c r="F28" s="6">
        <f t="shared" si="0"/>
        <v>279479233082623.84</v>
      </c>
      <c r="G28" s="5">
        <f>K19-K8</f>
        <v>44.100000000000009</v>
      </c>
      <c r="H28" s="12">
        <f>G28*0.5</f>
        <v>22.050000000000004</v>
      </c>
      <c r="I28" t="s">
        <v>67</v>
      </c>
      <c r="L28" t="str">
        <f t="shared" si="1"/>
        <v>279479233082624,</v>
      </c>
      <c r="N28" t="str">
        <f t="shared" si="2"/>
        <v>22.05,</v>
      </c>
      <c r="O28" t="str">
        <f t="shared" si="3"/>
        <v>44.1,</v>
      </c>
      <c r="P28" t="str">
        <f t="shared" si="4"/>
        <v>279479233082624,</v>
      </c>
    </row>
    <row r="29" spans="1:23" x14ac:dyDescent="0.3">
      <c r="A29" s="4">
        <v>28</v>
      </c>
      <c r="B29" s="4" t="s">
        <v>252</v>
      </c>
      <c r="C29" s="4">
        <v>4.2</v>
      </c>
      <c r="D29" s="4">
        <v>4.1999999999999997E-3</v>
      </c>
      <c r="E29" s="5">
        <v>188.40599733960002</v>
      </c>
      <c r="F29" s="6">
        <f t="shared" si="0"/>
        <v>33065148702732.961</v>
      </c>
      <c r="G29" s="5">
        <f>K20-K8</f>
        <v>60.500000000000014</v>
      </c>
      <c r="H29" s="12">
        <f>G29*0.5</f>
        <v>30.250000000000007</v>
      </c>
      <c r="I29" t="s">
        <v>67</v>
      </c>
      <c r="L29" t="str">
        <f t="shared" si="1"/>
        <v>33065148702733,</v>
      </c>
      <c r="N29" t="str">
        <f t="shared" si="2"/>
        <v>30.25,</v>
      </c>
      <c r="O29" t="str">
        <f t="shared" si="3"/>
        <v>60.5,</v>
      </c>
      <c r="P29" t="str">
        <f t="shared" si="4"/>
        <v>33065148702733,</v>
      </c>
    </row>
    <row r="30" spans="1:23" x14ac:dyDescent="0.3">
      <c r="A30" s="4">
        <v>29</v>
      </c>
      <c r="B30" s="4" t="s">
        <v>253</v>
      </c>
      <c r="C30" s="4">
        <v>1.7999999999999999E-2</v>
      </c>
      <c r="D30" s="4">
        <v>1.8E-3</v>
      </c>
      <c r="E30" s="5">
        <v>230.27399674840001</v>
      </c>
      <c r="F30" s="6">
        <f t="shared" si="0"/>
        <v>104039535301694.13</v>
      </c>
      <c r="G30" s="5">
        <f>K9+K13-K8</f>
        <v>-54.099999999999994</v>
      </c>
      <c r="H30" s="12">
        <f t="shared" ref="H30:H35" si="5">G30</f>
        <v>-54.099999999999994</v>
      </c>
      <c r="I30" t="s">
        <v>67</v>
      </c>
      <c r="L30" t="str">
        <f t="shared" si="1"/>
        <v>104039535301694,</v>
      </c>
      <c r="N30" t="str">
        <f t="shared" si="2"/>
        <v>-54.1,</v>
      </c>
      <c r="O30" t="str">
        <f t="shared" si="3"/>
        <v>-54.1,</v>
      </c>
      <c r="P30" t="str">
        <f t="shared" si="4"/>
        <v>104039535301694,</v>
      </c>
    </row>
    <row r="31" spans="1:23" x14ac:dyDescent="0.3">
      <c r="A31" s="4">
        <v>30</v>
      </c>
      <c r="B31" s="4" t="s">
        <v>254</v>
      </c>
      <c r="C31" s="4">
        <v>1.1599999999999999</v>
      </c>
      <c r="D31" s="4">
        <v>1.6000000000000001E-3</v>
      </c>
      <c r="E31" s="5">
        <v>230.27399674840001</v>
      </c>
      <c r="F31" s="6">
        <f t="shared" si="0"/>
        <v>6704770052775844</v>
      </c>
      <c r="G31" s="5">
        <f>K10+K12-K8</f>
        <v>-43.639999999999986</v>
      </c>
      <c r="H31" s="12">
        <f t="shared" si="5"/>
        <v>-43.639999999999986</v>
      </c>
      <c r="I31" t="s">
        <v>67</v>
      </c>
      <c r="L31" t="str">
        <f t="shared" si="1"/>
        <v>6704770052775840,</v>
      </c>
      <c r="N31" t="str">
        <f t="shared" si="2"/>
        <v>-43.64,</v>
      </c>
      <c r="O31" t="str">
        <f t="shared" si="3"/>
        <v>-43.64,</v>
      </c>
      <c r="P31" t="str">
        <f t="shared" si="4"/>
        <v>6704770052775840,</v>
      </c>
    </row>
    <row r="32" spans="1:23" x14ac:dyDescent="0.3">
      <c r="A32" s="4">
        <v>31</v>
      </c>
      <c r="B32" s="4" t="s">
        <v>255</v>
      </c>
      <c r="C32" s="4">
        <v>4.5</v>
      </c>
      <c r="D32" s="4">
        <v>2.5000000000000001E-3</v>
      </c>
      <c r="E32" s="5">
        <v>230.27399674840001</v>
      </c>
      <c r="F32" s="6">
        <f t="shared" si="0"/>
        <v>2.6009883825423536E+16</v>
      </c>
      <c r="G32" s="4">
        <f>2*K11-K8</f>
        <v>-40.5</v>
      </c>
      <c r="H32" s="12">
        <f t="shared" si="5"/>
        <v>-40.5</v>
      </c>
      <c r="I32" t="s">
        <v>67</v>
      </c>
      <c r="L32" t="str">
        <f t="shared" si="1"/>
        <v>26009883825423500,</v>
      </c>
      <c r="N32" t="str">
        <f t="shared" si="2"/>
        <v>-40.5,</v>
      </c>
      <c r="O32" t="str">
        <f t="shared" si="3"/>
        <v>-40.5,</v>
      </c>
      <c r="P32" t="str">
        <f t="shared" si="4"/>
        <v>26009883825423500,</v>
      </c>
    </row>
    <row r="33" spans="1:16" x14ac:dyDescent="0.3">
      <c r="A33" s="4">
        <v>32</v>
      </c>
      <c r="B33" s="4" t="s">
        <v>256</v>
      </c>
      <c r="C33" s="4">
        <v>1.7999999999999999E-2</v>
      </c>
      <c r="D33" s="4">
        <v>1.8E-3</v>
      </c>
      <c r="E33" s="5">
        <v>230.27399674840001</v>
      </c>
      <c r="F33" s="6">
        <f t="shared" si="0"/>
        <v>104039535301694.13</v>
      </c>
      <c r="G33" s="5">
        <f>K10+K13-K9</f>
        <v>-54.600000000000023</v>
      </c>
      <c r="H33" s="12">
        <f t="shared" si="5"/>
        <v>-54.600000000000023</v>
      </c>
      <c r="I33" t="s">
        <v>67</v>
      </c>
      <c r="L33" t="str">
        <f t="shared" si="1"/>
        <v>104039535301694,</v>
      </c>
      <c r="N33" t="str">
        <f t="shared" si="2"/>
        <v>-54.6,</v>
      </c>
      <c r="O33" t="str">
        <f t="shared" si="3"/>
        <v>-54.6,</v>
      </c>
      <c r="P33" t="str">
        <f t="shared" si="4"/>
        <v>104039535301694,</v>
      </c>
    </row>
    <row r="34" spans="1:16" x14ac:dyDescent="0.3">
      <c r="A34" s="4">
        <v>33</v>
      </c>
      <c r="B34" s="4" t="s">
        <v>257</v>
      </c>
      <c r="C34" s="4">
        <v>2.2000000000000002</v>
      </c>
      <c r="D34" s="4">
        <v>2.2000000000000001E-3</v>
      </c>
      <c r="E34" s="5">
        <v>230.27399674840001</v>
      </c>
      <c r="F34" s="6">
        <f t="shared" si="0"/>
        <v>1.2715943203540396E+16</v>
      </c>
      <c r="G34" s="5">
        <f>K11+K12-K9</f>
        <v>-42.139999999999986</v>
      </c>
      <c r="H34" s="12">
        <f t="shared" si="5"/>
        <v>-42.139999999999986</v>
      </c>
      <c r="I34" t="s">
        <v>67</v>
      </c>
      <c r="L34" t="str">
        <f t="shared" si="1"/>
        <v>12715943203540400,</v>
      </c>
      <c r="N34" t="str">
        <f t="shared" si="2"/>
        <v>-42.14,</v>
      </c>
      <c r="O34" t="str">
        <f t="shared" si="3"/>
        <v>-42.14,</v>
      </c>
      <c r="P34" t="str">
        <f t="shared" si="4"/>
        <v>12715943203540400,</v>
      </c>
    </row>
    <row r="35" spans="1:16" x14ac:dyDescent="0.3">
      <c r="A35" s="4">
        <v>34</v>
      </c>
      <c r="B35" s="4" t="s">
        <v>258</v>
      </c>
      <c r="C35" s="4">
        <v>5.0000000000000001E-4</v>
      </c>
      <c r="D35" s="4">
        <v>5.0000000000000001E-3</v>
      </c>
      <c r="E35" s="5">
        <v>188.40599733960002</v>
      </c>
      <c r="F35" s="6">
        <f t="shared" si="0"/>
        <v>3936327226.5158286</v>
      </c>
      <c r="G35" s="5">
        <f>K3-K14</f>
        <v>-60.900000000000006</v>
      </c>
      <c r="H35" s="12">
        <f t="shared" si="5"/>
        <v>-60.900000000000006</v>
      </c>
      <c r="I35" t="s">
        <v>67</v>
      </c>
      <c r="L35" t="str">
        <f t="shared" si="1"/>
        <v>3936327226.51583,</v>
      </c>
      <c r="N35" t="str">
        <f t="shared" si="2"/>
        <v>-60.9,</v>
      </c>
      <c r="O35" t="str">
        <f t="shared" si="3"/>
        <v>-60.9,</v>
      </c>
      <c r="P35" t="str">
        <f t="shared" si="4"/>
        <v>3936327226.51583,</v>
      </c>
    </row>
    <row r="36" spans="1:16" x14ac:dyDescent="0.3">
      <c r="A36" s="4">
        <v>35</v>
      </c>
      <c r="B36" s="4" t="s">
        <v>259</v>
      </c>
      <c r="C36" s="4">
        <v>85.6738</v>
      </c>
      <c r="D36" s="4">
        <v>0.67379999999999995</v>
      </c>
      <c r="E36" s="5">
        <v>125.60399822640001</v>
      </c>
      <c r="F36" s="6">
        <f t="shared" si="0"/>
        <v>33904875710.872025</v>
      </c>
      <c r="G36" s="5">
        <f>K21-K14</f>
        <v>175.8</v>
      </c>
      <c r="H36" s="12">
        <f>G36*0.5</f>
        <v>87.9</v>
      </c>
      <c r="I36" t="s">
        <v>67</v>
      </c>
      <c r="L36" t="str">
        <f t="shared" si="1"/>
        <v>33904875710.872,</v>
      </c>
      <c r="N36" t="str">
        <f t="shared" si="2"/>
        <v>87.9,</v>
      </c>
      <c r="O36" t="str">
        <f t="shared" si="3"/>
        <v>175.8,</v>
      </c>
      <c r="P36" t="str">
        <f t="shared" si="4"/>
        <v>33904875710.872,</v>
      </c>
    </row>
    <row r="37" spans="1:16" x14ac:dyDescent="0.3">
      <c r="A37" s="4">
        <v>36</v>
      </c>
      <c r="B37" s="4" t="s">
        <v>260</v>
      </c>
      <c r="C37" s="4">
        <v>1.34E-2</v>
      </c>
      <c r="D37" s="4">
        <v>1.34E-2</v>
      </c>
      <c r="E37" s="5">
        <v>230.27399674840001</v>
      </c>
      <c r="F37" s="6">
        <f t="shared" si="0"/>
        <v>77451654057927.859</v>
      </c>
      <c r="G37" s="5">
        <f>K15+K13-K14</f>
        <v>-78.600000000000051</v>
      </c>
      <c r="H37" s="12">
        <f>G37</f>
        <v>-78.600000000000051</v>
      </c>
      <c r="I37" t="s">
        <v>67</v>
      </c>
      <c r="L37" t="str">
        <f t="shared" si="1"/>
        <v>77451654057927.9,</v>
      </c>
      <c r="N37" t="str">
        <f t="shared" si="2"/>
        <v>-78.6000000000001,</v>
      </c>
      <c r="O37" t="str">
        <f t="shared" si="3"/>
        <v>-78.6000000000001,</v>
      </c>
      <c r="P37" t="str">
        <f t="shared" si="4"/>
        <v>77451654057927.9,</v>
      </c>
    </row>
    <row r="38" spans="1:16" x14ac:dyDescent="0.3">
      <c r="A38" s="4">
        <v>37</v>
      </c>
      <c r="B38" s="4" t="s">
        <v>261</v>
      </c>
      <c r="C38" s="4">
        <v>1.34E-2</v>
      </c>
      <c r="D38" s="4">
        <v>1.34E-2</v>
      </c>
      <c r="E38" s="5">
        <v>230.27399674840001</v>
      </c>
      <c r="F38" s="6">
        <f t="shared" si="0"/>
        <v>77451654057927.859</v>
      </c>
      <c r="G38" s="5">
        <f>K16+K12-K14</f>
        <v>-68.539999999999992</v>
      </c>
      <c r="H38" s="12">
        <f>G38</f>
        <v>-68.539999999999992</v>
      </c>
      <c r="I38" t="s">
        <v>67</v>
      </c>
      <c r="L38" t="str">
        <f t="shared" si="1"/>
        <v>77451654057927.9,</v>
      </c>
      <c r="N38" t="str">
        <f t="shared" si="2"/>
        <v>-68.54,</v>
      </c>
      <c r="O38" t="str">
        <f t="shared" si="3"/>
        <v>-68.54,</v>
      </c>
      <c r="P38" t="str">
        <f t="shared" si="4"/>
        <v>77451654057927.9,</v>
      </c>
    </row>
    <row r="39" spans="1:16" x14ac:dyDescent="0.3">
      <c r="A39" s="4">
        <v>38</v>
      </c>
      <c r="B39" s="4" t="s">
        <v>262</v>
      </c>
      <c r="C39" s="4">
        <v>8.0000000000000002E-3</v>
      </c>
      <c r="D39" s="4">
        <v>8.0000000000000002E-3</v>
      </c>
      <c r="E39" s="5">
        <v>230.27399674840001</v>
      </c>
      <c r="F39" s="6">
        <f t="shared" si="0"/>
        <v>46239793467419.617</v>
      </c>
      <c r="G39" s="5">
        <f>K17+K11-K14</f>
        <v>-66.200000000000017</v>
      </c>
      <c r="H39" s="12">
        <f>G39</f>
        <v>-66.200000000000017</v>
      </c>
      <c r="I39" t="s">
        <v>67</v>
      </c>
      <c r="L39" t="str">
        <f t="shared" si="1"/>
        <v>46239793467419.6,</v>
      </c>
      <c r="N39" t="str">
        <f t="shared" si="2"/>
        <v>-66.2,</v>
      </c>
      <c r="O39" t="str">
        <f t="shared" si="3"/>
        <v>-66.2,</v>
      </c>
      <c r="P39" t="str">
        <f t="shared" si="4"/>
        <v>46239793467419.6,</v>
      </c>
    </row>
    <row r="40" spans="1:16" x14ac:dyDescent="0.3">
      <c r="A40" s="4">
        <v>39</v>
      </c>
      <c r="B40" s="4" t="s">
        <v>263</v>
      </c>
      <c r="C40" s="4">
        <v>5.4000000000000001E-4</v>
      </c>
      <c r="D40" s="4">
        <v>5.4000000000000003E-3</v>
      </c>
      <c r="E40" s="5">
        <v>188.40599733960002</v>
      </c>
      <c r="F40" s="6">
        <f t="shared" si="0"/>
        <v>4251233404.637095</v>
      </c>
      <c r="G40" s="5">
        <f>K4-K15</f>
        <v>-36.5</v>
      </c>
      <c r="H40" s="12">
        <f>G40</f>
        <v>-36.5</v>
      </c>
      <c r="I40" t="s">
        <v>67</v>
      </c>
      <c r="L40" t="str">
        <f t="shared" si="1"/>
        <v>4251233404.63709,</v>
      </c>
      <c r="N40" t="str">
        <f t="shared" si="2"/>
        <v>-36.5,</v>
      </c>
      <c r="O40" t="str">
        <f t="shared" si="3"/>
        <v>-36.5,</v>
      </c>
      <c r="P40" t="str">
        <f t="shared" si="4"/>
        <v>4251233404.63709,</v>
      </c>
    </row>
    <row r="41" spans="1:16" x14ac:dyDescent="0.3">
      <c r="A41" s="4">
        <v>40</v>
      </c>
      <c r="B41" s="4" t="s">
        <v>264</v>
      </c>
      <c r="C41" s="4">
        <v>80.319800000000001</v>
      </c>
      <c r="D41" s="4">
        <v>0.31979999999999997</v>
      </c>
      <c r="E41" s="5">
        <v>125.60399822640001</v>
      </c>
      <c r="F41" s="6">
        <f t="shared" si="0"/>
        <v>31786063372.023872</v>
      </c>
      <c r="G41" s="5">
        <f>K22-K15</f>
        <v>199.48000000000002</v>
      </c>
      <c r="H41" s="12">
        <f>G41*0.5</f>
        <v>99.740000000000009</v>
      </c>
      <c r="I41" t="s">
        <v>67</v>
      </c>
      <c r="L41" t="str">
        <f t="shared" si="1"/>
        <v>31786063372.0239,</v>
      </c>
      <c r="N41" t="str">
        <f t="shared" si="2"/>
        <v>99.74,</v>
      </c>
      <c r="O41" t="str">
        <f t="shared" si="3"/>
        <v>199.48,</v>
      </c>
      <c r="P41" t="str">
        <f t="shared" si="4"/>
        <v>31786063372.0239,</v>
      </c>
    </row>
    <row r="42" spans="1:16" x14ac:dyDescent="0.3">
      <c r="A42" s="4">
        <v>41</v>
      </c>
      <c r="B42" s="4" t="s">
        <v>265</v>
      </c>
      <c r="C42" s="4">
        <v>1.34E-3</v>
      </c>
      <c r="D42" s="4">
        <v>1.34E-2</v>
      </c>
      <c r="E42" s="5">
        <v>230.27399674840001</v>
      </c>
      <c r="F42" s="6">
        <f t="shared" si="0"/>
        <v>7745165405792.7861</v>
      </c>
      <c r="G42" s="5">
        <f>K16+K13-K15</f>
        <v>-55</v>
      </c>
      <c r="H42" s="12">
        <f>G42</f>
        <v>-55</v>
      </c>
      <c r="I42" t="s">
        <v>67</v>
      </c>
      <c r="L42" t="str">
        <f t="shared" si="1"/>
        <v>7745165405792.79,</v>
      </c>
      <c r="N42" t="str">
        <f t="shared" si="2"/>
        <v>-55,</v>
      </c>
      <c r="O42" t="str">
        <f t="shared" si="3"/>
        <v>-55,</v>
      </c>
      <c r="P42" t="str">
        <f t="shared" si="4"/>
        <v>7745165405792.79,</v>
      </c>
    </row>
    <row r="43" spans="1:16" x14ac:dyDescent="0.3">
      <c r="A43" s="4">
        <v>42</v>
      </c>
      <c r="B43" s="4" t="s">
        <v>266</v>
      </c>
      <c r="C43" s="4">
        <v>1.34E-3</v>
      </c>
      <c r="D43" s="4">
        <v>1.34E-2</v>
      </c>
      <c r="E43" s="5">
        <v>230.27399674840001</v>
      </c>
      <c r="F43" s="6">
        <f t="shared" si="0"/>
        <v>7745165405792.7861</v>
      </c>
      <c r="G43" s="5">
        <f>K17+K12-K15</f>
        <v>-43.339999999999975</v>
      </c>
      <c r="H43" s="12">
        <f>G43</f>
        <v>-43.339999999999975</v>
      </c>
      <c r="I43" t="s">
        <v>67</v>
      </c>
      <c r="L43" t="str">
        <f t="shared" si="1"/>
        <v>7745165405792.79,</v>
      </c>
      <c r="N43" t="str">
        <f t="shared" si="2"/>
        <v>-43.34,</v>
      </c>
      <c r="O43" t="str">
        <f t="shared" si="3"/>
        <v>-43.34,</v>
      </c>
      <c r="P43" t="str">
        <f t="shared" si="4"/>
        <v>7745165405792.79,</v>
      </c>
    </row>
    <row r="44" spans="1:16" x14ac:dyDescent="0.3">
      <c r="A44" s="4">
        <v>43</v>
      </c>
      <c r="B44" s="4" t="s">
        <v>267</v>
      </c>
      <c r="C44" s="4">
        <v>8.0000000000000004E-4</v>
      </c>
      <c r="D44" s="4">
        <v>8.0000000000000002E-3</v>
      </c>
      <c r="E44" s="5">
        <v>230.27399674840001</v>
      </c>
      <c r="F44" s="6">
        <f t="shared" si="0"/>
        <v>4623979346741.9619</v>
      </c>
      <c r="G44" s="5">
        <f>K18+K11-K15</f>
        <v>-45.5</v>
      </c>
      <c r="H44" s="12">
        <f>G44</f>
        <v>-45.5</v>
      </c>
      <c r="I44" t="s">
        <v>67</v>
      </c>
      <c r="L44" t="str">
        <f t="shared" si="1"/>
        <v>4623979346741.96,</v>
      </c>
      <c r="N44" t="str">
        <f t="shared" si="2"/>
        <v>-45.5,</v>
      </c>
      <c r="O44" t="str">
        <f t="shared" si="3"/>
        <v>-45.5,</v>
      </c>
      <c r="P44" t="str">
        <f t="shared" si="4"/>
        <v>4623979346741.96,</v>
      </c>
    </row>
    <row r="45" spans="1:16" x14ac:dyDescent="0.3">
      <c r="A45" s="4">
        <v>44</v>
      </c>
      <c r="B45" s="4" t="s">
        <v>268</v>
      </c>
      <c r="C45" s="4">
        <v>5.4000000000000001E-4</v>
      </c>
      <c r="D45" s="4">
        <v>5.4000000000000003E-3</v>
      </c>
      <c r="E45" s="5">
        <v>188.40599733960002</v>
      </c>
      <c r="F45" s="6">
        <f t="shared" si="0"/>
        <v>4251233404.637095</v>
      </c>
      <c r="G45" s="5">
        <f>K5-K16</f>
        <v>-35.799999999999983</v>
      </c>
      <c r="H45" s="12">
        <f>G45</f>
        <v>-35.799999999999983</v>
      </c>
      <c r="I45" t="s">
        <v>67</v>
      </c>
      <c r="L45" t="str">
        <f t="shared" si="1"/>
        <v>4251233404.63709,</v>
      </c>
      <c r="N45" t="str">
        <f t="shared" si="2"/>
        <v>-35.8,</v>
      </c>
      <c r="O45" t="str">
        <f t="shared" si="3"/>
        <v>-35.8,</v>
      </c>
      <c r="P45" t="str">
        <f t="shared" si="4"/>
        <v>4251233404.63709,</v>
      </c>
    </row>
    <row r="46" spans="1:16" x14ac:dyDescent="0.3">
      <c r="A46" s="4">
        <v>45</v>
      </c>
      <c r="B46" s="4" t="s">
        <v>269</v>
      </c>
      <c r="C46" s="4">
        <v>85.220500000000001</v>
      </c>
      <c r="D46" s="4">
        <v>0.2205</v>
      </c>
      <c r="E46" s="5">
        <v>125.60399822640001</v>
      </c>
      <c r="F46" s="6">
        <f t="shared" si="0"/>
        <v>33725485043.483181</v>
      </c>
      <c r="G46" s="5">
        <f>K23-K16</f>
        <v>201.23000000000002</v>
      </c>
      <c r="H46" s="12">
        <f>G46*0.45</f>
        <v>90.553500000000014</v>
      </c>
      <c r="I46" t="s">
        <v>67</v>
      </c>
      <c r="L46" t="str">
        <f t="shared" si="1"/>
        <v>33725485043.4832,</v>
      </c>
      <c r="N46" t="str">
        <f t="shared" si="2"/>
        <v>90.5535,</v>
      </c>
      <c r="O46" t="str">
        <f t="shared" si="3"/>
        <v>201.23,</v>
      </c>
      <c r="P46" t="str">
        <f t="shared" si="4"/>
        <v>33725485043.4832,</v>
      </c>
    </row>
    <row r="47" spans="1:16" x14ac:dyDescent="0.3">
      <c r="A47" s="4">
        <v>46</v>
      </c>
      <c r="B47" s="4" t="s">
        <v>270</v>
      </c>
      <c r="C47" s="4">
        <v>1.2700000000000001E-3</v>
      </c>
      <c r="D47" s="4">
        <v>1.2699999999999999E-2</v>
      </c>
      <c r="E47" s="5">
        <v>230.27399674840001</v>
      </c>
      <c r="F47" s="6">
        <f t="shared" si="0"/>
        <v>7340567212952.8643</v>
      </c>
      <c r="G47" s="5">
        <f>K17+K13-K16</f>
        <v>-53.400000000000006</v>
      </c>
      <c r="H47" s="12">
        <f>G47</f>
        <v>-53.400000000000006</v>
      </c>
      <c r="I47" t="s">
        <v>67</v>
      </c>
      <c r="L47" t="str">
        <f t="shared" si="1"/>
        <v>7340567212952.86,</v>
      </c>
      <c r="N47" t="str">
        <f t="shared" si="2"/>
        <v>-53.4,</v>
      </c>
      <c r="O47" t="str">
        <f t="shared" si="3"/>
        <v>-53.4,</v>
      </c>
      <c r="P47" t="str">
        <f t="shared" si="4"/>
        <v>7340567212952.86,</v>
      </c>
    </row>
    <row r="48" spans="1:16" x14ac:dyDescent="0.3">
      <c r="A48" s="4">
        <v>47</v>
      </c>
      <c r="B48" s="4" t="s">
        <v>271</v>
      </c>
      <c r="C48" s="4">
        <v>1.2700000000000001E-3</v>
      </c>
      <c r="D48" s="4">
        <v>1.2699999999999999E-2</v>
      </c>
      <c r="E48" s="5">
        <v>230.27399674840001</v>
      </c>
      <c r="F48" s="6">
        <f t="shared" si="0"/>
        <v>7340567212952.8643</v>
      </c>
      <c r="G48" s="5">
        <f>K18+K12-K16</f>
        <v>-46.239999999999981</v>
      </c>
      <c r="H48" s="12">
        <f>G48</f>
        <v>-46.239999999999981</v>
      </c>
      <c r="I48" t="s">
        <v>67</v>
      </c>
      <c r="L48" t="str">
        <f t="shared" si="1"/>
        <v>7340567212952.86,</v>
      </c>
      <c r="N48" t="str">
        <f t="shared" si="2"/>
        <v>-46.24,</v>
      </c>
      <c r="O48" t="str">
        <f t="shared" si="3"/>
        <v>-46.24,</v>
      </c>
      <c r="P48" t="str">
        <f t="shared" si="4"/>
        <v>7340567212952.86,</v>
      </c>
    </row>
    <row r="49" spans="1:16" x14ac:dyDescent="0.3">
      <c r="A49" s="4">
        <v>48</v>
      </c>
      <c r="B49" s="4" t="s">
        <v>272</v>
      </c>
      <c r="C49" s="4">
        <v>2.5000000000000001E-4</v>
      </c>
      <c r="D49" s="4">
        <v>2.5000000000000001E-3</v>
      </c>
      <c r="E49" s="5">
        <v>188.40599733960002</v>
      </c>
      <c r="F49" s="6">
        <f t="shared" si="0"/>
        <v>1968163613.2579143</v>
      </c>
      <c r="G49" s="5">
        <f>K6-K17</f>
        <v>-36.699999999999989</v>
      </c>
      <c r="H49" s="12">
        <f>G49</f>
        <v>-36.699999999999989</v>
      </c>
      <c r="I49" t="s">
        <v>67</v>
      </c>
      <c r="L49" t="str">
        <f t="shared" si="1"/>
        <v>1968163613.25791,</v>
      </c>
      <c r="N49" t="str">
        <f t="shared" si="2"/>
        <v>-36.7,</v>
      </c>
      <c r="O49" t="str">
        <f t="shared" si="3"/>
        <v>-36.7,</v>
      </c>
      <c r="P49" t="str">
        <f t="shared" si="4"/>
        <v>1968163613.25791,</v>
      </c>
    </row>
    <row r="50" spans="1:16" x14ac:dyDescent="0.3">
      <c r="A50" s="4">
        <v>49</v>
      </c>
      <c r="B50" s="4" t="s">
        <v>273</v>
      </c>
      <c r="C50" s="4">
        <v>73.515000000000001</v>
      </c>
      <c r="D50" s="4">
        <v>0.215</v>
      </c>
      <c r="E50" s="5">
        <v>125.60399822640001</v>
      </c>
      <c r="F50" s="6">
        <f t="shared" si="0"/>
        <v>29093105919.017914</v>
      </c>
      <c r="G50" s="5">
        <f>K24-K17</f>
        <v>201.71</v>
      </c>
      <c r="H50" s="12">
        <f>G50*0.5</f>
        <v>100.855</v>
      </c>
      <c r="I50" t="s">
        <v>67</v>
      </c>
      <c r="L50" t="str">
        <f>_xlfn.CONCAT(F50,I50)</f>
        <v>29093105919.0179,</v>
      </c>
      <c r="N50" t="str">
        <f t="shared" si="2"/>
        <v>100.855,</v>
      </c>
      <c r="O50" t="str">
        <f t="shared" si="3"/>
        <v>201.71,</v>
      </c>
      <c r="P50" t="str">
        <f t="shared" si="4"/>
        <v>29093105919.0179,</v>
      </c>
    </row>
    <row r="51" spans="1:16" x14ac:dyDescent="0.3">
      <c r="A51" s="4">
        <v>50</v>
      </c>
      <c r="B51" s="4" t="s">
        <v>274</v>
      </c>
      <c r="C51" s="4">
        <v>6.9999999999999994E-5</v>
      </c>
      <c r="D51" s="4">
        <v>6.9999999999999999E-4</v>
      </c>
      <c r="E51" s="5">
        <v>230.27399674840001</v>
      </c>
      <c r="F51" s="6">
        <f t="shared" si="0"/>
        <v>404598192839.92163</v>
      </c>
      <c r="G51" s="5">
        <f>K18+K13-K17</f>
        <v>-57.900000000000006</v>
      </c>
      <c r="H51" s="12">
        <f>G51</f>
        <v>-57.900000000000006</v>
      </c>
      <c r="I51" t="s">
        <v>67</v>
      </c>
      <c r="L51" t="str">
        <f t="shared" si="1"/>
        <v>404598192839.922,</v>
      </c>
      <c r="N51" t="str">
        <f t="shared" si="2"/>
        <v>-57.9,</v>
      </c>
      <c r="O51" t="str">
        <f t="shared" si="3"/>
        <v>-57.9,</v>
      </c>
      <c r="P51" t="str">
        <f t="shared" si="4"/>
        <v>404598192839.922,</v>
      </c>
    </row>
    <row r="52" spans="1:16" x14ac:dyDescent="0.3">
      <c r="A52" s="4">
        <v>51</v>
      </c>
      <c r="B52" s="4" t="s">
        <v>275</v>
      </c>
      <c r="C52" s="4">
        <v>1.9000000000000001E-4</v>
      </c>
      <c r="D52" s="4">
        <v>1.9E-3</v>
      </c>
      <c r="E52" s="5">
        <v>188.40599733960002</v>
      </c>
      <c r="F52" s="6">
        <f t="shared" si="0"/>
        <v>1495804346.076015</v>
      </c>
      <c r="G52" s="5">
        <f>K7-K18</f>
        <v>-33</v>
      </c>
      <c r="H52" s="12">
        <f>G52</f>
        <v>-33</v>
      </c>
      <c r="I52" t="s">
        <v>67</v>
      </c>
      <c r="L52" t="str">
        <f t="shared" si="1"/>
        <v>1495804346.07601,</v>
      </c>
      <c r="N52" t="str">
        <f t="shared" si="2"/>
        <v>-33,</v>
      </c>
      <c r="O52" t="str">
        <f t="shared" si="3"/>
        <v>-33,</v>
      </c>
      <c r="P52" t="str">
        <f t="shared" si="4"/>
        <v>1495804346.07601,</v>
      </c>
    </row>
    <row r="53" spans="1:16" x14ac:dyDescent="0.3">
      <c r="A53" s="4">
        <v>52</v>
      </c>
      <c r="B53" s="4" t="s">
        <v>276</v>
      </c>
      <c r="C53" s="4">
        <v>75.188000000000002</v>
      </c>
      <c r="D53" s="4">
        <v>7.8799999999999995E-2</v>
      </c>
      <c r="E53" s="5">
        <v>125.60399822640001</v>
      </c>
      <c r="F53" s="6">
        <f t="shared" si="0"/>
        <v>29755185306.932175</v>
      </c>
      <c r="G53" s="5">
        <f>K25-K18</f>
        <v>204.93</v>
      </c>
      <c r="H53" s="12">
        <f>G53*0.45</f>
        <v>92.218500000000006</v>
      </c>
      <c r="I53" t="s">
        <v>67</v>
      </c>
      <c r="L53" t="str">
        <f t="shared" si="1"/>
        <v>29755185306.9322,</v>
      </c>
      <c r="N53" t="str">
        <f t="shared" si="2"/>
        <v>92.2185,</v>
      </c>
      <c r="O53" t="str">
        <f t="shared" si="3"/>
        <v>204.93,</v>
      </c>
      <c r="P53" t="str">
        <f t="shared" si="4"/>
        <v>29755185306.9322,</v>
      </c>
    </row>
    <row r="54" spans="1:16" x14ac:dyDescent="0.3">
      <c r="A54" s="4">
        <v>53</v>
      </c>
      <c r="B54" s="4" t="s">
        <v>277</v>
      </c>
      <c r="C54" s="4">
        <v>2.0400000000000001E-3</v>
      </c>
      <c r="D54" s="4">
        <v>2.0400000000000001E-2</v>
      </c>
      <c r="E54" s="5">
        <v>188.40599733960002</v>
      </c>
      <c r="F54" s="6">
        <f t="shared" si="0"/>
        <v>16060215084.184582</v>
      </c>
      <c r="G54" s="5">
        <f>K8-K19</f>
        <v>-44.100000000000009</v>
      </c>
      <c r="H54" s="12">
        <f>G54</f>
        <v>-44.100000000000009</v>
      </c>
      <c r="I54" t="s">
        <v>67</v>
      </c>
      <c r="L54" t="str">
        <f t="shared" si="1"/>
        <v>16060215084.1846,</v>
      </c>
      <c r="N54" t="str">
        <f t="shared" si="2"/>
        <v>-44.1,</v>
      </c>
      <c r="O54" t="str">
        <f t="shared" si="3"/>
        <v>-44.1,</v>
      </c>
      <c r="P54" t="str">
        <f t="shared" si="4"/>
        <v>16060215084.1846,</v>
      </c>
    </row>
    <row r="55" spans="1:16" x14ac:dyDescent="0.3">
      <c r="A55" s="4">
        <v>54</v>
      </c>
      <c r="B55" s="4" t="s">
        <v>278</v>
      </c>
      <c r="C55" s="4">
        <v>75.136799999999994</v>
      </c>
      <c r="D55" s="4">
        <v>0.1368</v>
      </c>
      <c r="E55" s="5">
        <v>125.60399822640001</v>
      </c>
      <c r="F55" s="6">
        <f t="shared" si="0"/>
        <v>29734923224.050396</v>
      </c>
      <c r="G55" s="5">
        <f>K26-K19</f>
        <v>206.18</v>
      </c>
      <c r="H55" s="12">
        <f>G55*0.5</f>
        <v>103.09</v>
      </c>
      <c r="I55" t="s">
        <v>67</v>
      </c>
      <c r="L55" t="str">
        <f t="shared" si="1"/>
        <v>29734923224.0504,</v>
      </c>
      <c r="N55" t="str">
        <f t="shared" si="2"/>
        <v>103.09,</v>
      </c>
      <c r="O55" t="str">
        <f t="shared" si="3"/>
        <v>206.18,</v>
      </c>
      <c r="P55" t="str">
        <f t="shared" si="4"/>
        <v>29734923224.0504,</v>
      </c>
    </row>
    <row r="56" spans="1:16" x14ac:dyDescent="0.3">
      <c r="A56" s="4">
        <v>55</v>
      </c>
      <c r="B56" s="4" t="s">
        <v>279</v>
      </c>
      <c r="C56" s="4">
        <v>4.0000000000000001E-3</v>
      </c>
      <c r="D56" s="4">
        <v>4.0000000000000001E-3</v>
      </c>
      <c r="E56" s="5">
        <v>188.40599733960002</v>
      </c>
      <c r="F56" s="6">
        <f t="shared" si="0"/>
        <v>31490617812.126629</v>
      </c>
      <c r="G56" s="5">
        <f>K20-K19</f>
        <v>16.400000000000006</v>
      </c>
      <c r="H56" s="12">
        <f t="shared" ref="H56" si="6">G56*0.7</f>
        <v>11.480000000000004</v>
      </c>
      <c r="I56" t="s">
        <v>67</v>
      </c>
      <c r="L56" t="str">
        <f t="shared" si="1"/>
        <v>31490617812.1266,</v>
      </c>
      <c r="N56" t="str">
        <f t="shared" si="2"/>
        <v>11.48,</v>
      </c>
      <c r="O56" t="str">
        <f t="shared" si="3"/>
        <v>16.4,</v>
      </c>
      <c r="P56" t="str">
        <f t="shared" si="4"/>
        <v>31490617812.1266,</v>
      </c>
    </row>
    <row r="57" spans="1:16" x14ac:dyDescent="0.3">
      <c r="A57" s="4">
        <v>56</v>
      </c>
      <c r="B57" s="4" t="s">
        <v>280</v>
      </c>
      <c r="C57" s="4">
        <v>8.0000000000000007E-5</v>
      </c>
      <c r="D57" s="4">
        <v>8.0000000000000004E-4</v>
      </c>
      <c r="E57" s="5">
        <v>188.40599733960002</v>
      </c>
      <c r="F57" s="6">
        <f t="shared" si="0"/>
        <v>629812356.24253261</v>
      </c>
      <c r="G57" s="5">
        <f>K8-K20</f>
        <v>-60.500000000000014</v>
      </c>
      <c r="H57" s="12">
        <f t="shared" ref="H57:H72" si="7">G57</f>
        <v>-60.500000000000014</v>
      </c>
      <c r="I57" t="s">
        <v>67</v>
      </c>
      <c r="L57" t="str">
        <f t="shared" si="1"/>
        <v>629812356.242533,</v>
      </c>
      <c r="N57" t="str">
        <f t="shared" si="2"/>
        <v>-60.5,</v>
      </c>
      <c r="O57" t="str">
        <f t="shared" si="3"/>
        <v>-60.5,</v>
      </c>
      <c r="P57" t="str">
        <f t="shared" si="4"/>
        <v>629812356.242533,</v>
      </c>
    </row>
    <row r="58" spans="1:16" x14ac:dyDescent="0.3">
      <c r="A58" s="4">
        <v>57</v>
      </c>
      <c r="B58" s="4" t="s">
        <v>281</v>
      </c>
      <c r="C58" s="4">
        <v>52.38</v>
      </c>
      <c r="D58" s="4">
        <v>2.3800000000000002E-2</v>
      </c>
      <c r="E58" s="5">
        <v>188.40599733960002</v>
      </c>
      <c r="F58" s="6">
        <f t="shared" si="0"/>
        <v>412369640249798.25</v>
      </c>
      <c r="G58" s="5">
        <f>K19-K20</f>
        <v>-16.400000000000006</v>
      </c>
      <c r="H58" s="12">
        <f t="shared" si="7"/>
        <v>-16.400000000000006</v>
      </c>
      <c r="I58" t="s">
        <v>67</v>
      </c>
      <c r="L58" t="str">
        <f t="shared" si="1"/>
        <v>412369640249798,</v>
      </c>
      <c r="N58" t="str">
        <f t="shared" si="2"/>
        <v>-16.4,</v>
      </c>
      <c r="O58" t="str">
        <f t="shared" si="3"/>
        <v>-16.4,</v>
      </c>
      <c r="P58" t="str">
        <f t="shared" si="4"/>
        <v>412369640249798,</v>
      </c>
    </row>
    <row r="59" spans="1:16" x14ac:dyDescent="0.3">
      <c r="A59" s="4">
        <v>58</v>
      </c>
      <c r="B59" s="4" t="s">
        <v>282</v>
      </c>
      <c r="C59" s="4">
        <v>1.6000000000000001E-4</v>
      </c>
      <c r="D59" s="4">
        <v>1.6000000000000001E-3</v>
      </c>
      <c r="E59" s="5">
        <v>188.40599733960002</v>
      </c>
      <c r="F59" s="6">
        <f t="shared" si="0"/>
        <v>1259624712.4850652</v>
      </c>
      <c r="G59" s="5">
        <f>K3-K21</f>
        <v>-236.7</v>
      </c>
      <c r="H59" s="12">
        <f t="shared" si="7"/>
        <v>-236.7</v>
      </c>
      <c r="I59" t="s">
        <v>67</v>
      </c>
      <c r="L59" t="str">
        <f t="shared" si="1"/>
        <v>1259624712.48507,</v>
      </c>
      <c r="N59" t="str">
        <f t="shared" si="2"/>
        <v>-236.7,</v>
      </c>
      <c r="O59" t="str">
        <f t="shared" si="3"/>
        <v>-236.7,</v>
      </c>
      <c r="P59" t="str">
        <f t="shared" si="4"/>
        <v>1259624712.48507,</v>
      </c>
    </row>
    <row r="60" spans="1:16" x14ac:dyDescent="0.3">
      <c r="A60" s="4">
        <v>59</v>
      </c>
      <c r="B60" s="4" t="s">
        <v>283</v>
      </c>
      <c r="C60" s="4">
        <v>6.0000000000000002E-5</v>
      </c>
      <c r="D60" s="4">
        <v>5.9999999999999995E-4</v>
      </c>
      <c r="E60" s="5">
        <v>167.47199763520001</v>
      </c>
      <c r="F60" s="6">
        <f t="shared" si="0"/>
        <v>17432917.935545068</v>
      </c>
      <c r="G60" s="5">
        <f>K22+K13-K21</f>
        <v>-54.92</v>
      </c>
      <c r="H60" s="12">
        <f t="shared" si="7"/>
        <v>-54.92</v>
      </c>
      <c r="I60" t="s">
        <v>67</v>
      </c>
      <c r="L60" t="str">
        <f t="shared" si="1"/>
        <v>17432917.9355451,</v>
      </c>
      <c r="N60" t="str">
        <f t="shared" si="2"/>
        <v>-54.92,</v>
      </c>
      <c r="O60" t="str">
        <f t="shared" si="3"/>
        <v>-54.92,</v>
      </c>
      <c r="P60" t="str">
        <f t="shared" si="4"/>
        <v>17432917.9355451,</v>
      </c>
    </row>
    <row r="61" spans="1:16" x14ac:dyDescent="0.3">
      <c r="A61" s="4">
        <v>60</v>
      </c>
      <c r="B61" s="4" t="s">
        <v>284</v>
      </c>
      <c r="C61" s="4">
        <v>6.0000000000000002E-5</v>
      </c>
      <c r="D61" s="4">
        <v>5.9999999999999995E-4</v>
      </c>
      <c r="E61" s="5">
        <v>167.47199763520001</v>
      </c>
      <c r="F61" s="6">
        <f t="shared" si="0"/>
        <v>17432917.935545068</v>
      </c>
      <c r="G61" s="5">
        <f>K23+K12-K21</f>
        <v>-43.11</v>
      </c>
      <c r="H61" s="12">
        <f t="shared" si="7"/>
        <v>-43.11</v>
      </c>
      <c r="I61" t="s">
        <v>67</v>
      </c>
      <c r="L61" t="str">
        <f t="shared" si="1"/>
        <v>17432917.9355451,</v>
      </c>
      <c r="N61" t="str">
        <f t="shared" si="2"/>
        <v>-43.11,</v>
      </c>
      <c r="O61" t="str">
        <f t="shared" si="3"/>
        <v>-43.11,</v>
      </c>
      <c r="P61" t="str">
        <f t="shared" si="4"/>
        <v>17432917.9355451,</v>
      </c>
    </row>
    <row r="62" spans="1:16" x14ac:dyDescent="0.3">
      <c r="A62" s="4">
        <v>61</v>
      </c>
      <c r="B62" s="4" t="s">
        <v>285</v>
      </c>
      <c r="C62" s="4">
        <v>1.6000000000000001E-4</v>
      </c>
      <c r="D62" s="4">
        <v>1.6000000000000001E-3</v>
      </c>
      <c r="E62" s="5">
        <v>188.40599733960002</v>
      </c>
      <c r="F62" s="6">
        <f t="shared" si="0"/>
        <v>1259624712.4850652</v>
      </c>
      <c r="G62" s="5">
        <f>K4-K22</f>
        <v>-235.98000000000002</v>
      </c>
      <c r="H62" s="12">
        <f t="shared" si="7"/>
        <v>-235.98000000000002</v>
      </c>
      <c r="I62" t="s">
        <v>67</v>
      </c>
      <c r="L62" t="str">
        <f t="shared" si="1"/>
        <v>1259624712.48507,</v>
      </c>
      <c r="N62" t="str">
        <f t="shared" si="2"/>
        <v>-235.98,</v>
      </c>
      <c r="O62" t="str">
        <f t="shared" si="3"/>
        <v>-235.98,</v>
      </c>
      <c r="P62" t="str">
        <f t="shared" si="4"/>
        <v>1259624712.48507,</v>
      </c>
    </row>
    <row r="63" spans="1:16" x14ac:dyDescent="0.3">
      <c r="A63" s="4">
        <v>62</v>
      </c>
      <c r="B63" s="4" t="s">
        <v>286</v>
      </c>
      <c r="C63" s="4">
        <v>6.0000000000000002E-5</v>
      </c>
      <c r="D63" s="4">
        <v>5.9999999999999995E-4</v>
      </c>
      <c r="E63" s="5">
        <v>167.47199763520001</v>
      </c>
      <c r="F63" s="6">
        <f t="shared" si="0"/>
        <v>17432917.935545068</v>
      </c>
      <c r="G63" s="5">
        <f>K23+K13-K22</f>
        <v>-53.250000000000007</v>
      </c>
      <c r="H63" s="12">
        <f t="shared" si="7"/>
        <v>-53.250000000000007</v>
      </c>
      <c r="I63" t="s">
        <v>67</v>
      </c>
      <c r="L63" t="str">
        <f t="shared" si="1"/>
        <v>17432917.9355451,</v>
      </c>
      <c r="N63" t="str">
        <f t="shared" si="2"/>
        <v>-53.25,</v>
      </c>
      <c r="O63" t="str">
        <f t="shared" si="3"/>
        <v>-53.25,</v>
      </c>
      <c r="P63" t="str">
        <f t="shared" si="4"/>
        <v>17432917.9355451,</v>
      </c>
    </row>
    <row r="64" spans="1:16" x14ac:dyDescent="0.3">
      <c r="A64" s="4">
        <v>63</v>
      </c>
      <c r="B64" s="4" t="s">
        <v>287</v>
      </c>
      <c r="C64" s="4">
        <v>6.0000000000000002E-5</v>
      </c>
      <c r="D64" s="4">
        <v>5.9999999999999995E-4</v>
      </c>
      <c r="E64" s="5">
        <v>167.47199763520001</v>
      </c>
      <c r="F64" s="6">
        <f t="shared" si="0"/>
        <v>17432917.935545068</v>
      </c>
      <c r="G64" s="5">
        <f>K24+K12-K22</f>
        <v>-41.109999999999992</v>
      </c>
      <c r="H64" s="12">
        <f t="shared" si="7"/>
        <v>-41.109999999999992</v>
      </c>
      <c r="I64" t="s">
        <v>67</v>
      </c>
      <c r="L64" t="str">
        <f t="shared" si="1"/>
        <v>17432917.9355451,</v>
      </c>
      <c r="N64" t="str">
        <f t="shared" si="2"/>
        <v>-41.11,</v>
      </c>
      <c r="O64" t="str">
        <f t="shared" si="3"/>
        <v>-41.11,</v>
      </c>
      <c r="P64" t="str">
        <f t="shared" si="4"/>
        <v>17432917.9355451,</v>
      </c>
    </row>
    <row r="65" spans="1:75" x14ac:dyDescent="0.3">
      <c r="A65" s="4">
        <v>64</v>
      </c>
      <c r="B65" s="4" t="s">
        <v>288</v>
      </c>
      <c r="C65" s="4">
        <v>0</v>
      </c>
      <c r="D65" s="4">
        <v>0</v>
      </c>
      <c r="E65" s="5">
        <v>167.47199763520001</v>
      </c>
      <c r="F65" s="6">
        <f t="shared" si="0"/>
        <v>0</v>
      </c>
      <c r="G65" s="5">
        <f>K25+K11-K22</f>
        <v>-40.050000000000004</v>
      </c>
      <c r="H65" s="12">
        <f t="shared" si="7"/>
        <v>-40.050000000000004</v>
      </c>
      <c r="I65" t="s">
        <v>67</v>
      </c>
      <c r="L65" t="str">
        <f t="shared" si="1"/>
        <v>0,</v>
      </c>
      <c r="N65" t="str">
        <f t="shared" si="2"/>
        <v>-40.05,</v>
      </c>
      <c r="O65" t="str">
        <f t="shared" si="3"/>
        <v>-40.05,</v>
      </c>
      <c r="P65" t="str">
        <f t="shared" si="4"/>
        <v>0,</v>
      </c>
    </row>
    <row r="66" spans="1:75" x14ac:dyDescent="0.3">
      <c r="A66" s="4">
        <v>65</v>
      </c>
      <c r="B66" s="4" t="s">
        <v>289</v>
      </c>
      <c r="C66" s="4">
        <v>1.6000000000000001E-4</v>
      </c>
      <c r="D66" s="4">
        <v>1.6000000000000001E-3</v>
      </c>
      <c r="E66" s="5">
        <v>188.40599733960002</v>
      </c>
      <c r="F66" s="6">
        <f t="shared" si="0"/>
        <v>1259624712.4850652</v>
      </c>
      <c r="G66" s="5">
        <f>K5-K23</f>
        <v>-237.03</v>
      </c>
      <c r="H66" s="12">
        <f t="shared" si="7"/>
        <v>-237.03</v>
      </c>
      <c r="I66" t="s">
        <v>67</v>
      </c>
      <c r="L66" t="str">
        <f t="shared" si="1"/>
        <v>1259624712.48507,</v>
      </c>
      <c r="N66" t="str">
        <f t="shared" si="2"/>
        <v>-237.03,</v>
      </c>
      <c r="O66" t="str">
        <f t="shared" si="3"/>
        <v>-237.03,</v>
      </c>
      <c r="P66" t="str">
        <f t="shared" si="4"/>
        <v>1259624712.48507,</v>
      </c>
    </row>
    <row r="67" spans="1:75" x14ac:dyDescent="0.3">
      <c r="A67" s="4">
        <v>66</v>
      </c>
      <c r="B67" s="4" t="s">
        <v>290</v>
      </c>
      <c r="C67" s="4">
        <v>5.0000000000000002E-5</v>
      </c>
      <c r="D67" s="4">
        <v>5.0000000000000001E-4</v>
      </c>
      <c r="E67" s="5">
        <v>167.47199763520001</v>
      </c>
      <c r="F67" s="6">
        <f t="shared" ref="F67:F72" si="8">C67/EXP(-E67*1000/(8.314*763.15))</f>
        <v>14527431.612954224</v>
      </c>
      <c r="G67" s="5">
        <f>K24+K13-K23</f>
        <v>-52.92</v>
      </c>
      <c r="H67" s="12">
        <f t="shared" si="7"/>
        <v>-52.92</v>
      </c>
      <c r="I67" t="s">
        <v>67</v>
      </c>
      <c r="L67" t="str">
        <f t="shared" ref="L67:L72" si="9">_xlfn.CONCAT(F67,I67)</f>
        <v>14527431.6129542,</v>
      </c>
      <c r="N67" t="str">
        <f t="shared" ref="N67:N72" si="10">_xlfn.CONCAT(H67:I67)</f>
        <v>-52.92,</v>
      </c>
      <c r="O67" t="str">
        <f t="shared" ref="O67:O72" si="11">_xlfn.CONCAT(G67,I67)</f>
        <v>-52.92,</v>
      </c>
      <c r="P67" t="str">
        <f t="shared" ref="P67:P72" si="12">_xlfn.CONCAT(F67,I67)</f>
        <v>14527431.6129542,</v>
      </c>
    </row>
    <row r="68" spans="1:75" x14ac:dyDescent="0.3">
      <c r="A68" s="4">
        <v>67</v>
      </c>
      <c r="B68" s="4" t="s">
        <v>291</v>
      </c>
      <c r="C68" s="4">
        <v>5.0000000000000002E-5</v>
      </c>
      <c r="D68" s="4">
        <v>5.0000000000000001E-4</v>
      </c>
      <c r="E68" s="5">
        <v>167.47199763520001</v>
      </c>
      <c r="F68" s="6">
        <f t="shared" si="8"/>
        <v>14527431.612954224</v>
      </c>
      <c r="G68" s="5">
        <f>K25+K12-K23</f>
        <v>-42.539999999999992</v>
      </c>
      <c r="H68" s="12">
        <f t="shared" si="7"/>
        <v>-42.539999999999992</v>
      </c>
      <c r="I68" t="s">
        <v>67</v>
      </c>
      <c r="L68" t="str">
        <f t="shared" si="9"/>
        <v>14527431.6129542,</v>
      </c>
      <c r="N68" t="str">
        <f t="shared" si="10"/>
        <v>-42.54,</v>
      </c>
      <c r="O68" t="str">
        <f t="shared" si="11"/>
        <v>-42.54,</v>
      </c>
      <c r="P68" t="str">
        <f t="shared" si="12"/>
        <v>14527431.6129542,</v>
      </c>
    </row>
    <row r="69" spans="1:75" x14ac:dyDescent="0.3">
      <c r="A69" s="4">
        <v>68</v>
      </c>
      <c r="B69" s="4" t="s">
        <v>292</v>
      </c>
      <c r="C69" s="4">
        <v>1.1E-4</v>
      </c>
      <c r="D69" s="4">
        <v>1.1000000000000001E-3</v>
      </c>
      <c r="E69" s="5">
        <v>188.40599733960002</v>
      </c>
      <c r="F69" s="6">
        <f t="shared" si="8"/>
        <v>865991989.83348238</v>
      </c>
      <c r="G69" s="5">
        <f>K6-K24</f>
        <v>-238.41</v>
      </c>
      <c r="H69" s="12">
        <f t="shared" si="7"/>
        <v>-238.41</v>
      </c>
      <c r="I69" t="s">
        <v>67</v>
      </c>
      <c r="L69" t="str">
        <f t="shared" si="9"/>
        <v>865991989.833482,</v>
      </c>
      <c r="N69" t="str">
        <f t="shared" si="10"/>
        <v>-238.41,</v>
      </c>
      <c r="O69" t="str">
        <f t="shared" si="11"/>
        <v>-238.41,</v>
      </c>
      <c r="P69" t="str">
        <f t="shared" si="12"/>
        <v>865991989.833482,</v>
      </c>
    </row>
    <row r="70" spans="1:75" x14ac:dyDescent="0.3">
      <c r="A70" s="4">
        <v>69</v>
      </c>
      <c r="B70" s="4" t="s">
        <v>293</v>
      </c>
      <c r="C70" s="4">
        <v>1.0000000000000001E-5</v>
      </c>
      <c r="D70" s="4">
        <v>1E-4</v>
      </c>
      <c r="E70" s="5">
        <v>167.47199763520001</v>
      </c>
      <c r="F70" s="6">
        <f t="shared" si="8"/>
        <v>2905486.3225908447</v>
      </c>
      <c r="G70" s="5">
        <f>K25+K13-K24</f>
        <v>-54.680000000000007</v>
      </c>
      <c r="H70" s="12">
        <f t="shared" si="7"/>
        <v>-54.680000000000007</v>
      </c>
      <c r="I70" t="s">
        <v>67</v>
      </c>
      <c r="L70" t="str">
        <f t="shared" si="9"/>
        <v>2905486.32259084,</v>
      </c>
      <c r="N70" t="str">
        <f t="shared" si="10"/>
        <v>-54.68,</v>
      </c>
      <c r="O70" t="str">
        <f t="shared" si="11"/>
        <v>-54.68,</v>
      </c>
      <c r="P70" t="str">
        <f t="shared" si="12"/>
        <v>2905486.32259084,</v>
      </c>
    </row>
    <row r="71" spans="1:75" x14ac:dyDescent="0.3">
      <c r="A71" s="4">
        <v>70</v>
      </c>
      <c r="B71" s="4" t="s">
        <v>294</v>
      </c>
      <c r="C71" s="4">
        <v>1.6000000000000001E-4</v>
      </c>
      <c r="D71" s="4">
        <v>1.6000000000000001E-3</v>
      </c>
      <c r="E71" s="5">
        <v>188.40599733960002</v>
      </c>
      <c r="F71" s="6">
        <f t="shared" si="8"/>
        <v>1259624712.4850652</v>
      </c>
      <c r="G71" s="5">
        <f>K7-K25</f>
        <v>-237.93</v>
      </c>
      <c r="H71" s="12">
        <f t="shared" si="7"/>
        <v>-237.93</v>
      </c>
      <c r="I71" t="s">
        <v>67</v>
      </c>
      <c r="L71" t="str">
        <f t="shared" si="9"/>
        <v>1259624712.48507,</v>
      </c>
      <c r="N71" t="str">
        <f t="shared" si="10"/>
        <v>-237.93,</v>
      </c>
      <c r="O71" t="str">
        <f t="shared" si="11"/>
        <v>-237.93,</v>
      </c>
      <c r="P71" t="str">
        <f t="shared" si="12"/>
        <v>1259624712.48507,</v>
      </c>
    </row>
    <row r="72" spans="1:75" x14ac:dyDescent="0.3">
      <c r="A72" s="4">
        <v>71</v>
      </c>
      <c r="B72" s="4" t="s">
        <v>295</v>
      </c>
      <c r="C72" s="4">
        <v>1.4999999999999999E-4</v>
      </c>
      <c r="D72" s="4">
        <v>1.5E-3</v>
      </c>
      <c r="E72" s="5">
        <v>125.60399822640001</v>
      </c>
      <c r="F72" s="6">
        <f t="shared" si="8"/>
        <v>59361.570942701306</v>
      </c>
      <c r="G72" s="5">
        <f>K19-K26</f>
        <v>-206.18</v>
      </c>
      <c r="H72" s="12">
        <f t="shared" si="7"/>
        <v>-206.18</v>
      </c>
      <c r="L72" t="str">
        <f t="shared" si="9"/>
        <v>59361.5709427013</v>
      </c>
      <c r="N72" t="str">
        <f t="shared" si="10"/>
        <v>-206.18</v>
      </c>
      <c r="O72" t="str">
        <f t="shared" si="11"/>
        <v>-206.18</v>
      </c>
      <c r="P72" t="str">
        <f t="shared" si="12"/>
        <v>59361.5709427013</v>
      </c>
    </row>
    <row r="76" spans="1:75" x14ac:dyDescent="0.3">
      <c r="B76" t="s">
        <v>423</v>
      </c>
      <c r="C76" t="s">
        <v>423</v>
      </c>
      <c r="D76" t="s">
        <v>391</v>
      </c>
      <c r="E76" t="s">
        <v>392</v>
      </c>
      <c r="F76" t="s">
        <v>393</v>
      </c>
      <c r="G76" t="s">
        <v>393</v>
      </c>
      <c r="H76" t="s">
        <v>397</v>
      </c>
      <c r="I76" t="s">
        <v>424</v>
      </c>
      <c r="J76" t="s">
        <v>381</v>
      </c>
      <c r="K76" t="s">
        <v>396</v>
      </c>
      <c r="L76" t="s">
        <v>394</v>
      </c>
      <c r="M76" t="s">
        <v>382</v>
      </c>
      <c r="N76" t="s">
        <v>416</v>
      </c>
      <c r="O76" t="s">
        <v>425</v>
      </c>
      <c r="P76" t="s">
        <v>388</v>
      </c>
      <c r="Q76" t="s">
        <v>389</v>
      </c>
      <c r="R76" t="s">
        <v>390</v>
      </c>
      <c r="S76" t="s">
        <v>417</v>
      </c>
      <c r="T76" t="s">
        <v>426</v>
      </c>
      <c r="U76" t="s">
        <v>383</v>
      </c>
      <c r="V76" t="s">
        <v>384</v>
      </c>
      <c r="W76" t="s">
        <v>395</v>
      </c>
      <c r="X76" t="s">
        <v>418</v>
      </c>
      <c r="Y76" t="s">
        <v>427</v>
      </c>
      <c r="Z76" t="s">
        <v>385</v>
      </c>
      <c r="AA76" t="s">
        <v>413</v>
      </c>
      <c r="AB76" t="s">
        <v>419</v>
      </c>
      <c r="AC76" t="s">
        <v>421</v>
      </c>
      <c r="AD76" t="s">
        <v>415</v>
      </c>
      <c r="AE76" t="s">
        <v>386</v>
      </c>
      <c r="AF76" t="s">
        <v>414</v>
      </c>
      <c r="AG76" t="s">
        <v>420</v>
      </c>
      <c r="AH76" t="s">
        <v>386</v>
      </c>
      <c r="AI76" t="s">
        <v>422</v>
      </c>
      <c r="AJ76" t="s">
        <v>387</v>
      </c>
      <c r="AK76" t="s">
        <v>430</v>
      </c>
      <c r="AL76" t="s">
        <v>70</v>
      </c>
      <c r="AM76" t="s">
        <v>70</v>
      </c>
      <c r="AN76" t="s">
        <v>71</v>
      </c>
      <c r="AO76" t="s">
        <v>398</v>
      </c>
      <c r="AP76" t="s">
        <v>432</v>
      </c>
      <c r="AQ76" t="s">
        <v>399</v>
      </c>
      <c r="AR76" t="s">
        <v>399</v>
      </c>
      <c r="AS76" t="s">
        <v>400</v>
      </c>
      <c r="AT76" t="s">
        <v>398</v>
      </c>
      <c r="AU76" t="s">
        <v>433</v>
      </c>
      <c r="AV76" t="s">
        <v>401</v>
      </c>
      <c r="AW76" t="s">
        <v>401</v>
      </c>
      <c r="AX76" t="s">
        <v>402</v>
      </c>
      <c r="AY76" t="s">
        <v>428</v>
      </c>
      <c r="AZ76" t="s">
        <v>403</v>
      </c>
      <c r="BA76" t="s">
        <v>404</v>
      </c>
      <c r="BB76" t="s">
        <v>429</v>
      </c>
      <c r="BC76" t="s">
        <v>405</v>
      </c>
      <c r="BD76" t="s">
        <v>434</v>
      </c>
      <c r="BE76" t="s">
        <v>72</v>
      </c>
      <c r="BF76" t="s">
        <v>406</v>
      </c>
      <c r="BG76" t="s">
        <v>431</v>
      </c>
      <c r="BH76" t="s">
        <v>407</v>
      </c>
      <c r="BI76" t="s">
        <v>408</v>
      </c>
      <c r="BJ76" t="s">
        <v>408</v>
      </c>
      <c r="BK76" t="s">
        <v>407</v>
      </c>
      <c r="BL76" t="s">
        <v>408</v>
      </c>
      <c r="BM76" t="s">
        <v>408</v>
      </c>
      <c r="BN76" t="s">
        <v>69</v>
      </c>
      <c r="BO76" t="s">
        <v>407</v>
      </c>
      <c r="BP76" t="s">
        <v>409</v>
      </c>
      <c r="BQ76" t="s">
        <v>409</v>
      </c>
      <c r="BR76" t="s">
        <v>410</v>
      </c>
      <c r="BS76" t="s">
        <v>411</v>
      </c>
      <c r="BT76" t="s">
        <v>407</v>
      </c>
      <c r="BU76" t="s">
        <v>412</v>
      </c>
      <c r="BV76" t="s">
        <v>331</v>
      </c>
      <c r="BW76" t="s">
        <v>68</v>
      </c>
    </row>
    <row r="77" spans="1:75" x14ac:dyDescent="0.3">
      <c r="B77" t="s">
        <v>391</v>
      </c>
      <c r="C77" t="s">
        <v>372</v>
      </c>
      <c r="D77" t="s">
        <v>138</v>
      </c>
      <c r="E77" t="s">
        <v>139</v>
      </c>
      <c r="F77" t="s">
        <v>140</v>
      </c>
      <c r="G77" t="s">
        <v>141</v>
      </c>
      <c r="H77" t="s">
        <v>142</v>
      </c>
      <c r="I77" t="s">
        <v>373</v>
      </c>
      <c r="J77" t="s">
        <v>144</v>
      </c>
      <c r="K77" t="s">
        <v>145</v>
      </c>
      <c r="L77" t="s">
        <v>140</v>
      </c>
      <c r="M77" t="s">
        <v>146</v>
      </c>
      <c r="N77" t="s">
        <v>147</v>
      </c>
      <c r="O77" t="s">
        <v>374</v>
      </c>
      <c r="P77" t="s">
        <v>144</v>
      </c>
      <c r="Q77" t="s">
        <v>139</v>
      </c>
      <c r="R77" t="s">
        <v>149</v>
      </c>
      <c r="S77" t="s">
        <v>150</v>
      </c>
      <c r="T77" t="s">
        <v>375</v>
      </c>
      <c r="U77" t="s">
        <v>138</v>
      </c>
      <c r="V77" t="s">
        <v>139</v>
      </c>
      <c r="W77" t="s">
        <v>152</v>
      </c>
      <c r="X77" t="s">
        <v>153</v>
      </c>
      <c r="Y77" t="s">
        <v>376</v>
      </c>
      <c r="Z77" t="s">
        <v>144</v>
      </c>
      <c r="AA77" t="s">
        <v>155</v>
      </c>
      <c r="AB77" t="s">
        <v>366</v>
      </c>
      <c r="AC77" t="s">
        <v>377</v>
      </c>
      <c r="AD77" t="s">
        <v>378</v>
      </c>
      <c r="AE77" t="s">
        <v>159</v>
      </c>
      <c r="AF77" t="s">
        <v>160</v>
      </c>
      <c r="AG77" t="s">
        <v>161</v>
      </c>
      <c r="AH77" t="s">
        <v>162</v>
      </c>
      <c r="AI77" t="s">
        <v>163</v>
      </c>
      <c r="AJ77" t="s">
        <v>164</v>
      </c>
      <c r="AK77" t="s">
        <v>368</v>
      </c>
      <c r="AL77" t="s">
        <v>166</v>
      </c>
      <c r="AM77" t="s">
        <v>167</v>
      </c>
      <c r="AN77" t="s">
        <v>168</v>
      </c>
      <c r="AO77" t="s">
        <v>169</v>
      </c>
      <c r="AP77" t="s">
        <v>369</v>
      </c>
      <c r="AQ77" t="s">
        <v>171</v>
      </c>
      <c r="AR77" t="s">
        <v>155</v>
      </c>
      <c r="AS77" t="s">
        <v>172</v>
      </c>
      <c r="AT77" t="s">
        <v>173</v>
      </c>
      <c r="AU77" t="s">
        <v>379</v>
      </c>
      <c r="AV77" t="s">
        <v>175</v>
      </c>
      <c r="AW77" t="s">
        <v>176</v>
      </c>
      <c r="AX77" t="s">
        <v>177</v>
      </c>
      <c r="AY77" t="s">
        <v>370</v>
      </c>
      <c r="AZ77" t="s">
        <v>179</v>
      </c>
      <c r="BA77" t="s">
        <v>180</v>
      </c>
      <c r="BB77" t="s">
        <v>380</v>
      </c>
      <c r="BC77" t="s">
        <v>182</v>
      </c>
      <c r="BD77" t="s">
        <v>371</v>
      </c>
      <c r="BE77" t="s">
        <v>367</v>
      </c>
      <c r="BF77" t="s">
        <v>185</v>
      </c>
      <c r="BG77" t="s">
        <v>186</v>
      </c>
      <c r="BH77" t="s">
        <v>187</v>
      </c>
      <c r="BI77" t="s">
        <v>188</v>
      </c>
      <c r="BJ77" t="s">
        <v>189</v>
      </c>
      <c r="BK77" t="s">
        <v>190</v>
      </c>
      <c r="BL77" t="s">
        <v>191</v>
      </c>
      <c r="BM77" t="s">
        <v>192</v>
      </c>
      <c r="BN77" t="s">
        <v>193</v>
      </c>
      <c r="BO77" t="s">
        <v>194</v>
      </c>
      <c r="BP77" t="s">
        <v>195</v>
      </c>
      <c r="BQ77" t="s">
        <v>196</v>
      </c>
      <c r="BR77" t="s">
        <v>197</v>
      </c>
      <c r="BS77" t="s">
        <v>198</v>
      </c>
      <c r="BT77" t="s">
        <v>199</v>
      </c>
      <c r="BU77" t="s">
        <v>200</v>
      </c>
      <c r="BV77" t="s">
        <v>73</v>
      </c>
      <c r="BW77" t="s">
        <v>74</v>
      </c>
    </row>
    <row r="78" spans="1:75" x14ac:dyDescent="0.3">
      <c r="B78" t="s">
        <v>392</v>
      </c>
      <c r="C78" t="s">
        <v>137</v>
      </c>
      <c r="D78" t="s">
        <v>138</v>
      </c>
      <c r="E78" t="s">
        <v>139</v>
      </c>
      <c r="F78" t="s">
        <v>140</v>
      </c>
      <c r="G78" t="s">
        <v>141</v>
      </c>
      <c r="H78" t="s">
        <v>142</v>
      </c>
      <c r="I78" t="s">
        <v>143</v>
      </c>
      <c r="J78" t="s">
        <v>144</v>
      </c>
      <c r="K78" t="s">
        <v>145</v>
      </c>
      <c r="L78" t="s">
        <v>140</v>
      </c>
      <c r="M78" t="s">
        <v>146</v>
      </c>
      <c r="N78" t="s">
        <v>147</v>
      </c>
      <c r="O78" t="s">
        <v>148</v>
      </c>
      <c r="P78" t="s">
        <v>144</v>
      </c>
      <c r="Q78" t="s">
        <v>139</v>
      </c>
      <c r="R78" t="s">
        <v>149</v>
      </c>
      <c r="S78" t="s">
        <v>150</v>
      </c>
      <c r="T78" t="s">
        <v>151</v>
      </c>
      <c r="U78" t="s">
        <v>138</v>
      </c>
      <c r="V78" t="s">
        <v>139</v>
      </c>
      <c r="W78" t="s">
        <v>152</v>
      </c>
      <c r="X78" t="s">
        <v>153</v>
      </c>
      <c r="Y78" t="s">
        <v>154</v>
      </c>
      <c r="Z78" t="s">
        <v>144</v>
      </c>
      <c r="AA78" t="s">
        <v>155</v>
      </c>
      <c r="AB78" t="s">
        <v>156</v>
      </c>
      <c r="AC78" t="s">
        <v>157</v>
      </c>
      <c r="AD78" t="s">
        <v>158</v>
      </c>
      <c r="AE78" t="s">
        <v>159</v>
      </c>
      <c r="AF78" t="s">
        <v>160</v>
      </c>
      <c r="AG78" t="s">
        <v>161</v>
      </c>
      <c r="AH78" t="s">
        <v>162</v>
      </c>
      <c r="AI78" t="s">
        <v>163</v>
      </c>
      <c r="AJ78" t="s">
        <v>164</v>
      </c>
      <c r="AK78" t="s">
        <v>165</v>
      </c>
      <c r="AL78" t="s">
        <v>166</v>
      </c>
      <c r="AM78" t="s">
        <v>167</v>
      </c>
      <c r="AN78" t="s">
        <v>168</v>
      </c>
      <c r="AO78" t="s">
        <v>169</v>
      </c>
      <c r="AP78" t="s">
        <v>170</v>
      </c>
      <c r="AQ78" t="s">
        <v>171</v>
      </c>
      <c r="AR78" t="s">
        <v>155</v>
      </c>
      <c r="AS78" t="s">
        <v>172</v>
      </c>
      <c r="AT78" t="s">
        <v>173</v>
      </c>
      <c r="AU78" t="s">
        <v>174</v>
      </c>
      <c r="AV78" t="s">
        <v>175</v>
      </c>
      <c r="AW78" t="s">
        <v>176</v>
      </c>
      <c r="AX78" t="s">
        <v>177</v>
      </c>
      <c r="AY78" t="s">
        <v>178</v>
      </c>
      <c r="AZ78" t="s">
        <v>179</v>
      </c>
      <c r="BA78" t="s">
        <v>180</v>
      </c>
      <c r="BB78" t="s">
        <v>181</v>
      </c>
      <c r="BC78" t="s">
        <v>182</v>
      </c>
      <c r="BD78" t="s">
        <v>183</v>
      </c>
      <c r="BE78" t="s">
        <v>184</v>
      </c>
      <c r="BF78" t="s">
        <v>185</v>
      </c>
      <c r="BG78" t="s">
        <v>186</v>
      </c>
      <c r="BH78" t="s">
        <v>187</v>
      </c>
      <c r="BI78" t="s">
        <v>188</v>
      </c>
      <c r="BJ78" t="s">
        <v>189</v>
      </c>
      <c r="BK78" t="s">
        <v>190</v>
      </c>
      <c r="BL78" t="s">
        <v>191</v>
      </c>
      <c r="BM78" t="s">
        <v>192</v>
      </c>
      <c r="BN78" t="s">
        <v>193</v>
      </c>
      <c r="BO78" t="s">
        <v>194</v>
      </c>
      <c r="BP78" t="s">
        <v>195</v>
      </c>
      <c r="BQ78" t="s">
        <v>196</v>
      </c>
      <c r="BR78" t="s">
        <v>197</v>
      </c>
      <c r="BS78" t="s">
        <v>198</v>
      </c>
      <c r="BT78" t="s">
        <v>199</v>
      </c>
      <c r="BU78" t="s">
        <v>200</v>
      </c>
      <c r="BV78" t="s">
        <v>199</v>
      </c>
      <c r="BW78" t="s">
        <v>200</v>
      </c>
    </row>
    <row r="79" spans="1:75" x14ac:dyDescent="0.3">
      <c r="B79" t="s">
        <v>393</v>
      </c>
    </row>
    <row r="80" spans="1:75" x14ac:dyDescent="0.3">
      <c r="B80" t="s">
        <v>393</v>
      </c>
      <c r="D80" s="13">
        <v>9.3831587703917897E-5</v>
      </c>
      <c r="E80">
        <v>9.0910222162685604E-4</v>
      </c>
      <c r="F80">
        <v>2.8831700870148601E-2</v>
      </c>
      <c r="G80">
        <v>2.2188312439447602E-2</v>
      </c>
      <c r="H80">
        <v>0.104900363833382</v>
      </c>
      <c r="I80">
        <v>3.7488838915174502E-2</v>
      </c>
      <c r="J80">
        <v>1.1452765190818901E-2</v>
      </c>
    </row>
    <row r="81" spans="2:25" x14ac:dyDescent="0.3">
      <c r="B81" t="s">
        <v>397</v>
      </c>
    </row>
    <row r="82" spans="2:25" x14ac:dyDescent="0.3">
      <c r="B82" t="s">
        <v>424</v>
      </c>
    </row>
    <row r="83" spans="2:25" x14ac:dyDescent="0.3">
      <c r="B83" t="s">
        <v>381</v>
      </c>
    </row>
    <row r="84" spans="2:25" x14ac:dyDescent="0.3">
      <c r="B84" t="s">
        <v>396</v>
      </c>
      <c r="G84" s="4" t="s">
        <v>63</v>
      </c>
      <c r="H84" s="4"/>
      <c r="I84" s="4" t="s">
        <v>62</v>
      </c>
      <c r="J84" s="4" t="s">
        <v>296</v>
      </c>
      <c r="K84" s="4" t="s">
        <v>64</v>
      </c>
      <c r="L84" s="4" t="s">
        <v>66</v>
      </c>
      <c r="M84" s="4" t="s">
        <v>134</v>
      </c>
      <c r="N84" s="4" t="s">
        <v>63</v>
      </c>
      <c r="O84" s="4" t="s">
        <v>62</v>
      </c>
      <c r="P84" s="4" t="s">
        <v>296</v>
      </c>
      <c r="Q84" s="4" t="s">
        <v>64</v>
      </c>
      <c r="R84" s="4" t="s">
        <v>66</v>
      </c>
      <c r="S84" s="4" t="s">
        <v>134</v>
      </c>
      <c r="T84" s="4" t="s">
        <v>63</v>
      </c>
      <c r="U84" s="4" t="s">
        <v>62</v>
      </c>
      <c r="V84" s="4" t="s">
        <v>296</v>
      </c>
      <c r="W84" s="4" t="s">
        <v>64</v>
      </c>
      <c r="X84" s="4" t="s">
        <v>66</v>
      </c>
      <c r="Y84" s="4" t="s">
        <v>134</v>
      </c>
    </row>
    <row r="85" spans="2:25" x14ac:dyDescent="0.3">
      <c r="B85" t="s">
        <v>394</v>
      </c>
      <c r="G85" s="4">
        <v>1</v>
      </c>
      <c r="H85" s="4"/>
      <c r="I85" s="4" t="s">
        <v>225</v>
      </c>
      <c r="J85" s="4">
        <v>3.56E-2</v>
      </c>
      <c r="K85" s="4">
        <v>188.40599733960002</v>
      </c>
      <c r="L85" s="4">
        <v>280266498527.927</v>
      </c>
      <c r="M85" s="4">
        <v>60.900000000000006</v>
      </c>
      <c r="N85" s="7">
        <v>25</v>
      </c>
      <c r="O85" s="4" t="s">
        <v>249</v>
      </c>
      <c r="P85" s="4">
        <v>1.8E-3</v>
      </c>
      <c r="Q85" s="4">
        <v>230.27399674840001</v>
      </c>
      <c r="R85" s="4">
        <v>10403953530169.414</v>
      </c>
      <c r="S85" s="4">
        <v>-43.34</v>
      </c>
      <c r="T85" s="4">
        <v>49</v>
      </c>
      <c r="U85" s="4" t="s">
        <v>273</v>
      </c>
      <c r="V85" s="4">
        <v>0.215</v>
      </c>
      <c r="W85" s="4">
        <v>125.60399822640001</v>
      </c>
      <c r="X85" s="4">
        <v>85084918.351205215</v>
      </c>
      <c r="Y85" s="4">
        <v>201.71</v>
      </c>
    </row>
    <row r="86" spans="2:25" x14ac:dyDescent="0.3">
      <c r="B86" t="s">
        <v>382</v>
      </c>
      <c r="G86" s="4">
        <v>2</v>
      </c>
      <c r="H86" s="4"/>
      <c r="I86" s="4" t="s">
        <v>226</v>
      </c>
      <c r="J86" s="4">
        <v>7.4999999999999997E-3</v>
      </c>
      <c r="K86" s="4">
        <v>230.27399674840001</v>
      </c>
      <c r="L86" s="4">
        <v>43349806375705.891</v>
      </c>
      <c r="M86" s="4">
        <v>-54.200000000000045</v>
      </c>
      <c r="N86" s="7">
        <v>26</v>
      </c>
      <c r="O86" s="4" t="s">
        <v>250</v>
      </c>
      <c r="P86" s="4">
        <v>4.3E-3</v>
      </c>
      <c r="Q86" s="4">
        <v>230.27399674840001</v>
      </c>
      <c r="R86" s="4">
        <v>24853888988738.043</v>
      </c>
      <c r="S86" s="4">
        <v>-42.200000000000017</v>
      </c>
      <c r="T86" s="4">
        <v>50</v>
      </c>
      <c r="U86" s="4" t="s">
        <v>274</v>
      </c>
      <c r="V86" s="4">
        <v>6.9999999999999999E-4</v>
      </c>
      <c r="W86" s="4">
        <v>230.27399674840001</v>
      </c>
      <c r="X86" s="4">
        <v>4045981928399.2163</v>
      </c>
      <c r="Y86" s="4">
        <v>-57.900000000000006</v>
      </c>
    </row>
    <row r="87" spans="2:25" x14ac:dyDescent="0.3">
      <c r="B87" t="s">
        <v>416</v>
      </c>
      <c r="G87" s="4">
        <v>3</v>
      </c>
      <c r="H87" s="4"/>
      <c r="I87" s="4" t="s">
        <v>227</v>
      </c>
      <c r="J87" s="4">
        <v>0.01</v>
      </c>
      <c r="K87" s="4">
        <v>230.27399674840001</v>
      </c>
      <c r="L87" s="4">
        <v>57799741834274.523</v>
      </c>
      <c r="M87" s="4">
        <v>-43.44</v>
      </c>
      <c r="N87" s="7">
        <v>27</v>
      </c>
      <c r="O87" s="4" t="s">
        <v>251</v>
      </c>
      <c r="P87" s="4">
        <v>0</v>
      </c>
      <c r="Q87" s="4">
        <v>188.40599733960002</v>
      </c>
      <c r="R87" s="4">
        <v>0</v>
      </c>
      <c r="S87" s="4">
        <v>44.100000000000009</v>
      </c>
      <c r="T87" s="4">
        <v>51</v>
      </c>
      <c r="U87" s="4" t="s">
        <v>275</v>
      </c>
      <c r="V87" s="4">
        <v>1.9E-3</v>
      </c>
      <c r="W87" s="4">
        <v>188.40599733960002</v>
      </c>
      <c r="X87" s="4">
        <v>14958043460.760149</v>
      </c>
      <c r="Y87" s="4">
        <v>-33</v>
      </c>
    </row>
    <row r="88" spans="2:25" x14ac:dyDescent="0.3">
      <c r="B88" t="s">
        <v>425</v>
      </c>
      <c r="G88" s="4">
        <v>4</v>
      </c>
      <c r="H88" s="4"/>
      <c r="I88" s="4" t="s">
        <v>228</v>
      </c>
      <c r="J88" s="4">
        <v>1.35E-2</v>
      </c>
      <c r="K88" s="4">
        <v>230.27399674840001</v>
      </c>
      <c r="L88" s="4">
        <v>78029651476270.594</v>
      </c>
      <c r="M88" s="4">
        <v>-42</v>
      </c>
      <c r="N88" s="7">
        <v>28</v>
      </c>
      <c r="O88" s="4" t="s">
        <v>252</v>
      </c>
      <c r="P88" s="4">
        <v>4.1999999999999997E-3</v>
      </c>
      <c r="Q88" s="4">
        <v>188.40599733960002</v>
      </c>
      <c r="R88" s="4">
        <v>33065148702.73296</v>
      </c>
      <c r="S88" s="4">
        <v>60.500000000000014</v>
      </c>
      <c r="T88" s="4">
        <v>52</v>
      </c>
      <c r="U88" s="4" t="s">
        <v>276</v>
      </c>
      <c r="V88" s="4">
        <v>7.8799999999999995E-2</v>
      </c>
      <c r="W88" s="4">
        <v>125.60399822640001</v>
      </c>
      <c r="X88" s="4">
        <v>31184611.93523242</v>
      </c>
      <c r="Y88" s="4">
        <v>204.93</v>
      </c>
    </row>
    <row r="89" spans="2:25" x14ac:dyDescent="0.3">
      <c r="B89" t="s">
        <v>388</v>
      </c>
      <c r="G89" s="4">
        <v>5</v>
      </c>
      <c r="H89" s="4"/>
      <c r="I89" s="4" t="s">
        <v>229</v>
      </c>
      <c r="J89" s="4">
        <v>1.35E-2</v>
      </c>
      <c r="K89" s="4">
        <v>230.27399674840001</v>
      </c>
      <c r="L89" s="4">
        <v>78029651476270.594</v>
      </c>
      <c r="M89" s="4">
        <v>-43.600000000000023</v>
      </c>
      <c r="N89" s="7">
        <v>29</v>
      </c>
      <c r="O89" s="4" t="s">
        <v>253</v>
      </c>
      <c r="P89" s="4">
        <v>1.8E-3</v>
      </c>
      <c r="Q89" s="4">
        <v>230.27399674840001</v>
      </c>
      <c r="R89" s="4">
        <v>10403953530169.414</v>
      </c>
      <c r="S89" s="4">
        <v>-54.099999999999994</v>
      </c>
      <c r="T89" s="4">
        <v>53</v>
      </c>
      <c r="U89" s="4" t="s">
        <v>277</v>
      </c>
      <c r="V89" s="4">
        <v>2.0400000000000001E-2</v>
      </c>
      <c r="W89" s="4">
        <v>188.40599733960002</v>
      </c>
      <c r="X89" s="4">
        <v>160602150841.84583</v>
      </c>
      <c r="Y89" s="4">
        <v>-44.100000000000009</v>
      </c>
    </row>
    <row r="90" spans="2:25" x14ac:dyDescent="0.3">
      <c r="B90" t="s">
        <v>389</v>
      </c>
      <c r="G90" s="4">
        <v>6</v>
      </c>
      <c r="H90" s="4"/>
      <c r="I90" s="4" t="s">
        <v>230</v>
      </c>
      <c r="J90" s="4">
        <v>1.9099999999999999E-2</v>
      </c>
      <c r="K90" s="4">
        <v>230.27399674840001</v>
      </c>
      <c r="L90" s="4">
        <v>110397506903464.33</v>
      </c>
      <c r="M90" s="4">
        <v>-43.300000000000011</v>
      </c>
      <c r="N90" s="7">
        <v>30</v>
      </c>
      <c r="O90" s="4" t="s">
        <v>254</v>
      </c>
      <c r="P90" s="4">
        <v>1.6000000000000001E-3</v>
      </c>
      <c r="Q90" s="4">
        <v>230.27399674840001</v>
      </c>
      <c r="R90" s="4">
        <v>9247958693483.9238</v>
      </c>
      <c r="S90" s="4">
        <v>-43.639999999999986</v>
      </c>
      <c r="T90" s="4">
        <v>54</v>
      </c>
      <c r="U90" s="4" t="s">
        <v>278</v>
      </c>
      <c r="V90" s="4">
        <v>0.1368</v>
      </c>
      <c r="W90" s="4">
        <v>125.60399822640001</v>
      </c>
      <c r="X90" s="4">
        <v>54137752.699743599</v>
      </c>
      <c r="Y90" s="4">
        <v>206.18</v>
      </c>
    </row>
    <row r="91" spans="2:25" x14ac:dyDescent="0.3">
      <c r="B91" t="s">
        <v>390</v>
      </c>
      <c r="G91" s="4">
        <v>7</v>
      </c>
      <c r="H91" s="4"/>
      <c r="I91" s="4" t="s">
        <v>231</v>
      </c>
      <c r="J91" s="4">
        <v>2.4299999999999999E-2</v>
      </c>
      <c r="K91" s="4">
        <v>188.40599733960002</v>
      </c>
      <c r="L91" s="4">
        <v>191305503208.66925</v>
      </c>
      <c r="M91" s="4">
        <v>36.5</v>
      </c>
      <c r="N91" s="7">
        <v>31</v>
      </c>
      <c r="O91" s="4" t="s">
        <v>255</v>
      </c>
      <c r="P91" s="4">
        <v>2.5000000000000001E-3</v>
      </c>
      <c r="Q91" s="4">
        <v>230.27399674840001</v>
      </c>
      <c r="R91" s="4">
        <v>14449935458568.631</v>
      </c>
      <c r="S91" s="4">
        <v>-40.5</v>
      </c>
      <c r="T91" s="4">
        <v>55</v>
      </c>
      <c r="U91" s="4" t="s">
        <v>279</v>
      </c>
      <c r="V91" s="4">
        <v>4.0000000000000001E-3</v>
      </c>
      <c r="W91" s="4">
        <v>188.40599733960002</v>
      </c>
      <c r="X91" s="4">
        <v>31490617812.126629</v>
      </c>
      <c r="Y91" s="4">
        <v>16.400000000000006</v>
      </c>
    </row>
    <row r="92" spans="2:25" x14ac:dyDescent="0.3">
      <c r="B92" t="s">
        <v>417</v>
      </c>
      <c r="G92" s="4">
        <v>8</v>
      </c>
      <c r="H92" s="4"/>
      <c r="I92" s="4" t="s">
        <v>232</v>
      </c>
      <c r="J92" s="4">
        <v>1.5E-3</v>
      </c>
      <c r="K92" s="4">
        <v>230.27399674840001</v>
      </c>
      <c r="L92" s="4">
        <v>8669961275141.1777</v>
      </c>
      <c r="M92" s="4">
        <v>-54.300000000000011</v>
      </c>
      <c r="N92" s="7">
        <v>32</v>
      </c>
      <c r="O92" s="4" t="s">
        <v>256</v>
      </c>
      <c r="P92" s="4">
        <v>1.8E-3</v>
      </c>
      <c r="Q92" s="4">
        <v>230.27399674840001</v>
      </c>
      <c r="R92" s="4">
        <v>10403953530169.414</v>
      </c>
      <c r="S92" s="4">
        <v>-54.600000000000023</v>
      </c>
      <c r="T92" s="4">
        <v>56</v>
      </c>
      <c r="U92" s="4" t="s">
        <v>280</v>
      </c>
      <c r="V92" s="4">
        <v>8.0000000000000004E-4</v>
      </c>
      <c r="W92" s="4">
        <v>188.40599733960002</v>
      </c>
      <c r="X92" s="4">
        <v>6298123562.4253263</v>
      </c>
      <c r="Y92" s="4">
        <v>-60.500000000000014</v>
      </c>
    </row>
    <row r="93" spans="2:25" x14ac:dyDescent="0.3">
      <c r="B93" t="s">
        <v>426</v>
      </c>
      <c r="G93" s="4">
        <v>9</v>
      </c>
      <c r="H93" s="4"/>
      <c r="I93" s="4" t="s">
        <v>233</v>
      </c>
      <c r="J93" s="4">
        <v>5.4000000000000003E-3</v>
      </c>
      <c r="K93" s="4">
        <v>230.27399674840001</v>
      </c>
      <c r="L93" s="4">
        <v>31211860590508.242</v>
      </c>
      <c r="M93" s="4">
        <v>-43.539999999999964</v>
      </c>
      <c r="N93" s="7">
        <v>33</v>
      </c>
      <c r="O93" s="4" t="s">
        <v>257</v>
      </c>
      <c r="P93" s="4">
        <v>2.2000000000000001E-3</v>
      </c>
      <c r="Q93" s="4">
        <v>230.27399674840001</v>
      </c>
      <c r="R93" s="4">
        <v>12715943203540.395</v>
      </c>
      <c r="S93" s="4">
        <v>-42.139999999999986</v>
      </c>
      <c r="T93" s="4">
        <v>57</v>
      </c>
      <c r="U93" s="4" t="s">
        <v>281</v>
      </c>
      <c r="V93" s="4">
        <v>2.3800000000000002E-2</v>
      </c>
      <c r="W93" s="4">
        <v>188.40599733960002</v>
      </c>
      <c r="X93" s="4">
        <v>187369175982.15344</v>
      </c>
      <c r="Y93" s="4">
        <v>-16.400000000000006</v>
      </c>
    </row>
    <row r="94" spans="2:25" x14ac:dyDescent="0.3">
      <c r="B94" t="s">
        <v>383</v>
      </c>
      <c r="G94" s="4">
        <v>10</v>
      </c>
      <c r="H94" s="4"/>
      <c r="I94" s="4" t="s">
        <v>234</v>
      </c>
      <c r="J94" s="4">
        <v>1.6E-2</v>
      </c>
      <c r="K94" s="4">
        <v>230.27399674840001</v>
      </c>
      <c r="L94" s="4">
        <v>92479586934839.234</v>
      </c>
      <c r="M94" s="4">
        <v>-42</v>
      </c>
      <c r="N94" s="7">
        <v>34</v>
      </c>
      <c r="O94" s="4" t="s">
        <v>258</v>
      </c>
      <c r="P94" s="4">
        <v>5.0000000000000001E-3</v>
      </c>
      <c r="Q94" s="4">
        <v>188.40599733960002</v>
      </c>
      <c r="R94" s="4">
        <v>39363272265.158287</v>
      </c>
      <c r="S94" s="4">
        <v>-60.900000000000006</v>
      </c>
      <c r="T94" s="4">
        <v>58</v>
      </c>
      <c r="U94" s="4" t="s">
        <v>282</v>
      </c>
      <c r="V94" s="4">
        <v>1.6000000000000001E-3</v>
      </c>
      <c r="W94" s="4">
        <v>188.40599733960002</v>
      </c>
      <c r="X94" s="4">
        <v>12596247124.850653</v>
      </c>
      <c r="Y94" s="4">
        <v>-236.7</v>
      </c>
    </row>
    <row r="95" spans="2:25" x14ac:dyDescent="0.3">
      <c r="B95" t="s">
        <v>384</v>
      </c>
      <c r="G95" s="4">
        <v>11</v>
      </c>
      <c r="H95" s="4"/>
      <c r="I95" s="4" t="s">
        <v>235</v>
      </c>
      <c r="J95" s="4">
        <v>9.4999999999999998E-3</v>
      </c>
      <c r="K95" s="4">
        <v>230.27399674840001</v>
      </c>
      <c r="L95" s="4">
        <v>54909754742560.789</v>
      </c>
      <c r="M95" s="4">
        <v>-43.699999999999989</v>
      </c>
      <c r="N95" s="7">
        <v>35</v>
      </c>
      <c r="O95" s="4" t="s">
        <v>259</v>
      </c>
      <c r="P95" s="4">
        <v>0.67379999999999995</v>
      </c>
      <c r="Q95" s="4">
        <v>125.60399822640001</v>
      </c>
      <c r="R95" s="4">
        <v>266652176.67461428</v>
      </c>
      <c r="S95" s="4">
        <v>175.8</v>
      </c>
      <c r="T95" s="4">
        <v>59</v>
      </c>
      <c r="U95" s="4" t="s">
        <v>283</v>
      </c>
      <c r="V95" s="4">
        <v>5.9999999999999995E-4</v>
      </c>
      <c r="W95" s="4">
        <v>167.47199763520001</v>
      </c>
      <c r="X95" s="4">
        <v>174329179.35545066</v>
      </c>
      <c r="Y95" s="4">
        <v>-54.92</v>
      </c>
    </row>
    <row r="96" spans="2:25" x14ac:dyDescent="0.3">
      <c r="B96" t="s">
        <v>395</v>
      </c>
      <c r="G96" s="4">
        <v>12</v>
      </c>
      <c r="H96" s="4"/>
      <c r="I96" s="4" t="s">
        <v>236</v>
      </c>
      <c r="J96" s="4">
        <v>9.4999999999999998E-3</v>
      </c>
      <c r="K96" s="4">
        <v>230.27399674840001</v>
      </c>
      <c r="L96" s="4">
        <v>54909754742560.789</v>
      </c>
      <c r="M96" s="4">
        <v>-43.199999999999989</v>
      </c>
      <c r="N96" s="7">
        <v>36</v>
      </c>
      <c r="O96" s="4" t="s">
        <v>260</v>
      </c>
      <c r="P96" s="4">
        <v>1.34E-2</v>
      </c>
      <c r="Q96" s="4">
        <v>230.27399674840001</v>
      </c>
      <c r="R96" s="4">
        <v>77451654057927.859</v>
      </c>
      <c r="S96" s="4">
        <v>-78.600000000000051</v>
      </c>
      <c r="T96" s="4">
        <v>60</v>
      </c>
      <c r="U96" s="4" t="s">
        <v>284</v>
      </c>
      <c r="V96" s="4">
        <v>5.9999999999999995E-4</v>
      </c>
      <c r="W96" s="4">
        <v>167.47199763520001</v>
      </c>
      <c r="X96" s="4">
        <v>174329179.35545066</v>
      </c>
      <c r="Y96" s="4">
        <v>-43.11</v>
      </c>
    </row>
    <row r="97" spans="2:25" x14ac:dyDescent="0.3">
      <c r="B97" t="s">
        <v>418</v>
      </c>
      <c r="G97" s="4">
        <v>13</v>
      </c>
      <c r="H97" s="4"/>
      <c r="I97" s="4" t="s">
        <v>237</v>
      </c>
      <c r="J97" s="4">
        <v>0.05</v>
      </c>
      <c r="K97" s="4">
        <v>188.40599733960002</v>
      </c>
      <c r="L97" s="4">
        <v>393632722651.58289</v>
      </c>
      <c r="M97" s="4">
        <v>35.799999999999983</v>
      </c>
      <c r="N97" s="7">
        <v>37</v>
      </c>
      <c r="O97" s="4" t="s">
        <v>261</v>
      </c>
      <c r="P97" s="4">
        <v>1.34E-2</v>
      </c>
      <c r="Q97" s="4">
        <v>230.27399674840001</v>
      </c>
      <c r="R97" s="4">
        <v>77451654057927.859</v>
      </c>
      <c r="S97" s="4">
        <v>-68.539999999999992</v>
      </c>
      <c r="T97" s="4">
        <v>61</v>
      </c>
      <c r="U97" s="4" t="s">
        <v>285</v>
      </c>
      <c r="V97" s="4">
        <v>1.6000000000000001E-3</v>
      </c>
      <c r="W97" s="4">
        <v>188.40599733960002</v>
      </c>
      <c r="X97" s="4">
        <v>12596247124.850653</v>
      </c>
      <c r="Y97" s="4">
        <v>-235.98000000000002</v>
      </c>
    </row>
    <row r="98" spans="2:25" x14ac:dyDescent="0.3">
      <c r="B98" t="s">
        <v>427</v>
      </c>
      <c r="G98" s="4">
        <v>14</v>
      </c>
      <c r="H98" s="4"/>
      <c r="I98" s="4" t="s">
        <v>238</v>
      </c>
      <c r="J98" s="4">
        <v>3.0000000000000001E-3</v>
      </c>
      <c r="K98" s="4">
        <v>230.27399674840001</v>
      </c>
      <c r="L98" s="4">
        <v>17339922550282.355</v>
      </c>
      <c r="M98" s="4">
        <v>-54.300000000000011</v>
      </c>
      <c r="N98" s="7">
        <v>38</v>
      </c>
      <c r="O98" s="4" t="s">
        <v>262</v>
      </c>
      <c r="P98" s="4">
        <v>8.0000000000000002E-3</v>
      </c>
      <c r="Q98" s="4">
        <v>230.27399674840001</v>
      </c>
      <c r="R98" s="4">
        <v>46239793467419.617</v>
      </c>
      <c r="S98" s="4">
        <v>-66.200000000000017</v>
      </c>
      <c r="T98" s="4">
        <v>62</v>
      </c>
      <c r="U98" s="4" t="s">
        <v>286</v>
      </c>
      <c r="V98" s="4">
        <v>5.9999999999999995E-4</v>
      </c>
      <c r="W98" s="4">
        <v>167.47199763520001</v>
      </c>
      <c r="X98" s="4">
        <v>174329179.35545066</v>
      </c>
      <c r="Y98" s="4">
        <v>-53.250000000000007</v>
      </c>
    </row>
    <row r="99" spans="2:25" x14ac:dyDescent="0.3">
      <c r="B99" t="s">
        <v>385</v>
      </c>
      <c r="G99" s="4">
        <v>15</v>
      </c>
      <c r="H99" s="4"/>
      <c r="I99" s="4" t="s">
        <v>239</v>
      </c>
      <c r="J99" s="4">
        <v>3.8999999999999998E-3</v>
      </c>
      <c r="K99" s="4">
        <v>230.27399674840001</v>
      </c>
      <c r="L99" s="4">
        <v>22541899315367.063</v>
      </c>
      <c r="M99" s="4">
        <v>-43.44</v>
      </c>
      <c r="N99" s="7">
        <v>39</v>
      </c>
      <c r="O99" s="4" t="s">
        <v>263</v>
      </c>
      <c r="P99" s="4">
        <v>5.4000000000000003E-3</v>
      </c>
      <c r="Q99" s="4">
        <v>188.40599733960002</v>
      </c>
      <c r="R99" s="4">
        <v>42512334046.370949</v>
      </c>
      <c r="S99" s="4">
        <v>-36.5</v>
      </c>
      <c r="T99" s="4">
        <v>63</v>
      </c>
      <c r="U99" s="4" t="s">
        <v>287</v>
      </c>
      <c r="V99" s="4">
        <v>5.9999999999999995E-4</v>
      </c>
      <c r="W99" s="4">
        <v>167.47199763520001</v>
      </c>
      <c r="X99" s="4">
        <v>174329179.35545066</v>
      </c>
      <c r="Y99" s="4">
        <v>-41.109999999999992</v>
      </c>
    </row>
    <row r="100" spans="2:25" x14ac:dyDescent="0.3">
      <c r="B100" t="s">
        <v>413</v>
      </c>
      <c r="G100" s="4">
        <v>16</v>
      </c>
      <c r="H100" s="4"/>
      <c r="I100" s="4" t="s">
        <v>240</v>
      </c>
      <c r="J100" s="4">
        <v>6.7999999999999996E-3</v>
      </c>
      <c r="K100" s="4">
        <v>230.27399674840001</v>
      </c>
      <c r="L100" s="4">
        <v>39303824447306.672</v>
      </c>
      <c r="M100" s="4">
        <v>-42.000000000000057</v>
      </c>
      <c r="N100" s="7">
        <v>40</v>
      </c>
      <c r="O100" s="4" t="s">
        <v>264</v>
      </c>
      <c r="P100" s="4">
        <v>0.31979999999999997</v>
      </c>
      <c r="Q100" s="4">
        <v>125.60399822640001</v>
      </c>
      <c r="R100" s="4">
        <v>126558869.24983919</v>
      </c>
      <c r="S100" s="4">
        <v>199.48000000000002</v>
      </c>
      <c r="T100" s="4">
        <v>64</v>
      </c>
      <c r="U100" s="4" t="s">
        <v>288</v>
      </c>
      <c r="V100" s="4">
        <v>0</v>
      </c>
      <c r="W100" s="4">
        <v>167.47199763520001</v>
      </c>
      <c r="X100" s="4">
        <v>0</v>
      </c>
      <c r="Y100" s="4">
        <v>-40.050000000000004</v>
      </c>
    </row>
    <row r="101" spans="2:25" x14ac:dyDescent="0.3">
      <c r="B101" t="s">
        <v>419</v>
      </c>
      <c r="G101" s="4">
        <v>17</v>
      </c>
      <c r="H101" s="4"/>
      <c r="I101" s="4" t="s">
        <v>241</v>
      </c>
      <c r="J101" s="4">
        <v>5.7999999999999996E-3</v>
      </c>
      <c r="K101" s="4">
        <v>230.27399674840001</v>
      </c>
      <c r="L101" s="4">
        <v>33523850263879.219</v>
      </c>
      <c r="M101" s="4">
        <v>-43.5</v>
      </c>
      <c r="N101" s="7">
        <v>41</v>
      </c>
      <c r="O101" s="4" t="s">
        <v>265</v>
      </c>
      <c r="P101" s="4">
        <v>1.34E-2</v>
      </c>
      <c r="Q101" s="4">
        <v>230.27399674840001</v>
      </c>
      <c r="R101" s="4">
        <v>77451654057927.859</v>
      </c>
      <c r="S101" s="4">
        <v>-55</v>
      </c>
      <c r="T101" s="4">
        <v>65</v>
      </c>
      <c r="U101" s="4" t="s">
        <v>289</v>
      </c>
      <c r="V101" s="4">
        <v>1.6000000000000001E-3</v>
      </c>
      <c r="W101" s="4">
        <v>188.40599733960002</v>
      </c>
      <c r="X101" s="4">
        <v>12596247124.850653</v>
      </c>
      <c r="Y101" s="4">
        <v>-237.03</v>
      </c>
    </row>
    <row r="102" spans="2:25" x14ac:dyDescent="0.3">
      <c r="B102" t="s">
        <v>421</v>
      </c>
      <c r="G102" s="4">
        <v>18</v>
      </c>
      <c r="H102" s="4"/>
      <c r="I102" s="4" t="s">
        <v>242</v>
      </c>
      <c r="J102" s="4">
        <v>2.6599999999999999E-2</v>
      </c>
      <c r="K102" s="4">
        <v>188.40599733960002</v>
      </c>
      <c r="L102" s="4">
        <v>209412608450.64206</v>
      </c>
      <c r="M102" s="4">
        <v>36.699999999999989</v>
      </c>
      <c r="N102" s="7">
        <v>42</v>
      </c>
      <c r="O102" s="4" t="s">
        <v>266</v>
      </c>
      <c r="P102" s="4">
        <v>1.34E-2</v>
      </c>
      <c r="Q102" s="4">
        <v>230.27399674840001</v>
      </c>
      <c r="R102" s="4">
        <v>77451654057927.859</v>
      </c>
      <c r="S102" s="4">
        <v>-43.339999999999975</v>
      </c>
      <c r="T102" s="4">
        <v>66</v>
      </c>
      <c r="U102" s="4" t="s">
        <v>290</v>
      </c>
      <c r="V102" s="4">
        <v>5.0000000000000001E-4</v>
      </c>
      <c r="W102" s="4">
        <v>167.47199763520001</v>
      </c>
      <c r="X102" s="4">
        <v>145274316.12954223</v>
      </c>
      <c r="Y102" s="4">
        <v>-52.92</v>
      </c>
    </row>
    <row r="103" spans="2:25" x14ac:dyDescent="0.3">
      <c r="B103" t="s">
        <v>415</v>
      </c>
      <c r="G103" s="4">
        <v>19</v>
      </c>
      <c r="H103" s="4"/>
      <c r="I103" s="4" t="s">
        <v>243</v>
      </c>
      <c r="J103" s="4">
        <v>1.9E-3</v>
      </c>
      <c r="K103" s="4">
        <v>230.27399674840001</v>
      </c>
      <c r="L103" s="4">
        <v>10981950948512.158</v>
      </c>
      <c r="M103" s="4">
        <v>-54.200000000000017</v>
      </c>
      <c r="N103" s="7">
        <v>43</v>
      </c>
      <c r="O103" s="4" t="s">
        <v>267</v>
      </c>
      <c r="P103" s="4">
        <v>8.0000000000000002E-3</v>
      </c>
      <c r="Q103" s="4">
        <v>230.27399674840001</v>
      </c>
      <c r="R103" s="4">
        <v>46239793467419.617</v>
      </c>
      <c r="S103" s="4">
        <v>-45.5</v>
      </c>
      <c r="T103" s="4">
        <v>67</v>
      </c>
      <c r="U103" s="4" t="s">
        <v>291</v>
      </c>
      <c r="V103" s="4">
        <v>5.0000000000000001E-4</v>
      </c>
      <c r="W103" s="4">
        <v>167.47199763520001</v>
      </c>
      <c r="X103" s="4">
        <v>145274316.12954223</v>
      </c>
      <c r="Y103" s="4">
        <v>-42.539999999999992</v>
      </c>
    </row>
    <row r="104" spans="2:25" x14ac:dyDescent="0.3">
      <c r="B104" t="s">
        <v>386</v>
      </c>
      <c r="G104" s="4">
        <v>20</v>
      </c>
      <c r="H104" s="4"/>
      <c r="I104" s="4" t="s">
        <v>244</v>
      </c>
      <c r="J104" s="4">
        <v>5.5999999999999999E-3</v>
      </c>
      <c r="K104" s="4">
        <v>230.27399674840001</v>
      </c>
      <c r="L104" s="4">
        <v>32367855427193.73</v>
      </c>
      <c r="M104" s="4">
        <v>-43.440000000000026</v>
      </c>
      <c r="N104" s="7">
        <v>44</v>
      </c>
      <c r="O104" s="4" t="s">
        <v>268</v>
      </c>
      <c r="P104" s="4">
        <v>5.4000000000000003E-3</v>
      </c>
      <c r="Q104" s="4">
        <v>188.40599733960002</v>
      </c>
      <c r="R104" s="4">
        <v>42512334046.370949</v>
      </c>
      <c r="S104" s="4">
        <v>-35.799999999999983</v>
      </c>
      <c r="T104" s="4">
        <v>68</v>
      </c>
      <c r="U104" s="4" t="s">
        <v>292</v>
      </c>
      <c r="V104" s="4">
        <v>1.1000000000000001E-3</v>
      </c>
      <c r="W104" s="4">
        <v>188.40599733960002</v>
      </c>
      <c r="X104" s="4">
        <v>8659919898.3348236</v>
      </c>
      <c r="Y104" s="4">
        <v>-238.41</v>
      </c>
    </row>
    <row r="105" spans="2:25" x14ac:dyDescent="0.3">
      <c r="B105" t="s">
        <v>414</v>
      </c>
      <c r="G105" s="4">
        <v>21</v>
      </c>
      <c r="H105" s="4"/>
      <c r="I105" s="4" t="s">
        <v>245</v>
      </c>
      <c r="J105" s="4">
        <v>3.3999999999999998E-3</v>
      </c>
      <c r="K105" s="4">
        <v>230.27399674840001</v>
      </c>
      <c r="L105" s="4">
        <v>19651912223653.336</v>
      </c>
      <c r="M105" s="4">
        <v>-41.800000000000011</v>
      </c>
      <c r="N105" s="7">
        <v>45</v>
      </c>
      <c r="O105" s="4" t="s">
        <v>269</v>
      </c>
      <c r="P105" s="4">
        <v>0.2205</v>
      </c>
      <c r="Q105" s="4">
        <v>125.60399822640001</v>
      </c>
      <c r="R105" s="4">
        <v>87261509.285770938</v>
      </c>
      <c r="S105" s="4">
        <v>201.23000000000002</v>
      </c>
      <c r="T105" s="4">
        <v>69</v>
      </c>
      <c r="U105" s="4" t="s">
        <v>293</v>
      </c>
      <c r="V105" s="4">
        <v>1E-4</v>
      </c>
      <c r="W105" s="4">
        <v>167.47199763520001</v>
      </c>
      <c r="X105" s="4">
        <v>29054863.225908447</v>
      </c>
      <c r="Y105" s="4">
        <v>-54.680000000000007</v>
      </c>
    </row>
    <row r="106" spans="2:25" x14ac:dyDescent="0.3">
      <c r="B106" t="s">
        <v>420</v>
      </c>
      <c r="G106" s="4">
        <v>22</v>
      </c>
      <c r="H106" s="4"/>
      <c r="I106" s="4" t="s">
        <v>246</v>
      </c>
      <c r="J106" s="4">
        <v>7.0000000000000001E-3</v>
      </c>
      <c r="K106" s="4">
        <v>230.27399674840001</v>
      </c>
      <c r="L106" s="4">
        <v>40459819283992.164</v>
      </c>
      <c r="M106" s="4">
        <v>-43.800000000000011</v>
      </c>
      <c r="N106" s="7">
        <v>46</v>
      </c>
      <c r="O106" s="4" t="s">
        <v>270</v>
      </c>
      <c r="P106" s="4">
        <v>1.2699999999999999E-2</v>
      </c>
      <c r="Q106" s="4">
        <v>230.27399674840001</v>
      </c>
      <c r="R106" s="4">
        <v>73405672129528.641</v>
      </c>
      <c r="S106" s="4">
        <v>-53.400000000000006</v>
      </c>
      <c r="T106" s="4">
        <v>70</v>
      </c>
      <c r="U106" s="4" t="s">
        <v>294</v>
      </c>
      <c r="V106" s="4">
        <v>1.6000000000000001E-3</v>
      </c>
      <c r="W106" s="4">
        <v>188.40599733960002</v>
      </c>
      <c r="X106" s="4">
        <v>12596247124.850653</v>
      </c>
      <c r="Y106" s="4">
        <v>-237.93</v>
      </c>
    </row>
    <row r="107" spans="2:25" x14ac:dyDescent="0.3">
      <c r="B107" t="s">
        <v>386</v>
      </c>
      <c r="G107" s="4">
        <v>23</v>
      </c>
      <c r="H107" s="4"/>
      <c r="I107" s="4" t="s">
        <v>247</v>
      </c>
      <c r="J107" s="4">
        <v>7.6E-3</v>
      </c>
      <c r="K107" s="4">
        <v>188.40599733960002</v>
      </c>
      <c r="L107" s="4">
        <v>59832173843.040596</v>
      </c>
      <c r="M107" s="4">
        <v>33</v>
      </c>
      <c r="N107" s="7">
        <v>47</v>
      </c>
      <c r="O107" s="4" t="s">
        <v>271</v>
      </c>
      <c r="P107" s="4">
        <v>1.2699999999999999E-2</v>
      </c>
      <c r="Q107" s="4">
        <v>230.27399674840001</v>
      </c>
      <c r="R107" s="4">
        <v>73405672129528.641</v>
      </c>
      <c r="S107" s="4">
        <v>-46.239999999999981</v>
      </c>
      <c r="T107" s="4">
        <v>71</v>
      </c>
      <c r="U107" s="4" t="s">
        <v>295</v>
      </c>
      <c r="V107" s="4">
        <v>1.5E-3</v>
      </c>
      <c r="W107" s="4">
        <v>125.60399822640001</v>
      </c>
      <c r="X107" s="4">
        <v>593615.70942701318</v>
      </c>
      <c r="Y107" s="4">
        <v>-206.18</v>
      </c>
    </row>
    <row r="108" spans="2:25" x14ac:dyDescent="0.3">
      <c r="B108" t="s">
        <v>422</v>
      </c>
      <c r="G108" s="4">
        <v>24</v>
      </c>
      <c r="H108" s="4"/>
      <c r="I108" s="4" t="s">
        <v>248</v>
      </c>
      <c r="J108" s="4">
        <v>2.7000000000000001E-3</v>
      </c>
      <c r="K108" s="4">
        <v>230.27399674840001</v>
      </c>
      <c r="L108" s="4">
        <v>15605930295254.121</v>
      </c>
      <c r="M108" s="4">
        <v>-54.300000000000011</v>
      </c>
      <c r="N108" s="7">
        <v>48</v>
      </c>
      <c r="O108" s="4" t="s">
        <v>272</v>
      </c>
      <c r="P108" s="4">
        <v>2.5000000000000001E-3</v>
      </c>
      <c r="Q108" s="4">
        <v>188.40599733960002</v>
      </c>
      <c r="R108" s="4">
        <v>19681636132.579144</v>
      </c>
      <c r="S108" s="4">
        <v>-36.699999999999989</v>
      </c>
    </row>
    <row r="109" spans="2:25" x14ac:dyDescent="0.3">
      <c r="B109" t="s">
        <v>387</v>
      </c>
    </row>
    <row r="110" spans="2:25" x14ac:dyDescent="0.3">
      <c r="B110" t="s">
        <v>430</v>
      </c>
      <c r="K110">
        <f>ROUND(K85,2)</f>
        <v>188.41</v>
      </c>
      <c r="Q110">
        <f>ROUND(Q85,2)</f>
        <v>230.27</v>
      </c>
      <c r="W110">
        <f>ROUND(W85,2)</f>
        <v>125.6</v>
      </c>
    </row>
    <row r="111" spans="2:25" x14ac:dyDescent="0.3">
      <c r="B111" t="s">
        <v>70</v>
      </c>
      <c r="K111">
        <f t="shared" ref="K111:K132" si="13">ROUND(K86,2)</f>
        <v>230.27</v>
      </c>
      <c r="Q111">
        <f t="shared" ref="Q111:Q132" si="14">ROUND(Q86,2)</f>
        <v>230.27</v>
      </c>
      <c r="W111">
        <f t="shared" ref="W111:W132" si="15">ROUND(W86,2)</f>
        <v>230.27</v>
      </c>
    </row>
    <row r="112" spans="2:25" x14ac:dyDescent="0.3">
      <c r="B112" t="s">
        <v>70</v>
      </c>
      <c r="K112">
        <f t="shared" si="13"/>
        <v>230.27</v>
      </c>
      <c r="Q112">
        <f t="shared" si="14"/>
        <v>188.41</v>
      </c>
      <c r="W112">
        <f t="shared" si="15"/>
        <v>188.41</v>
      </c>
    </row>
    <row r="113" spans="2:23" x14ac:dyDescent="0.3">
      <c r="B113" t="s">
        <v>71</v>
      </c>
      <c r="K113">
        <f t="shared" si="13"/>
        <v>230.27</v>
      </c>
      <c r="Q113">
        <f t="shared" si="14"/>
        <v>188.41</v>
      </c>
      <c r="W113">
        <f t="shared" si="15"/>
        <v>125.6</v>
      </c>
    </row>
    <row r="114" spans="2:23" x14ac:dyDescent="0.3">
      <c r="B114" t="s">
        <v>398</v>
      </c>
      <c r="K114">
        <f t="shared" si="13"/>
        <v>230.27</v>
      </c>
      <c r="Q114">
        <f t="shared" si="14"/>
        <v>230.27</v>
      </c>
      <c r="W114">
        <f t="shared" si="15"/>
        <v>188.41</v>
      </c>
    </row>
    <row r="115" spans="2:23" x14ac:dyDescent="0.3">
      <c r="B115" t="s">
        <v>432</v>
      </c>
      <c r="K115">
        <f t="shared" si="13"/>
        <v>230.27</v>
      </c>
      <c r="Q115">
        <f t="shared" si="14"/>
        <v>230.27</v>
      </c>
      <c r="W115">
        <f t="shared" si="15"/>
        <v>125.6</v>
      </c>
    </row>
    <row r="116" spans="2:23" x14ac:dyDescent="0.3">
      <c r="B116" t="s">
        <v>399</v>
      </c>
      <c r="K116">
        <f t="shared" si="13"/>
        <v>188.41</v>
      </c>
      <c r="Q116">
        <f t="shared" si="14"/>
        <v>230.27</v>
      </c>
      <c r="W116">
        <f t="shared" si="15"/>
        <v>188.41</v>
      </c>
    </row>
    <row r="117" spans="2:23" x14ac:dyDescent="0.3">
      <c r="B117" t="s">
        <v>399</v>
      </c>
      <c r="K117">
        <f t="shared" si="13"/>
        <v>230.27</v>
      </c>
      <c r="Q117">
        <f t="shared" si="14"/>
        <v>230.27</v>
      </c>
      <c r="W117">
        <f t="shared" si="15"/>
        <v>188.41</v>
      </c>
    </row>
    <row r="118" spans="2:23" x14ac:dyDescent="0.3">
      <c r="B118" t="s">
        <v>400</v>
      </c>
      <c r="K118">
        <f t="shared" si="13"/>
        <v>230.27</v>
      </c>
      <c r="Q118">
        <f t="shared" si="14"/>
        <v>230.27</v>
      </c>
      <c r="W118">
        <f t="shared" si="15"/>
        <v>188.41</v>
      </c>
    </row>
    <row r="119" spans="2:23" x14ac:dyDescent="0.3">
      <c r="B119" t="s">
        <v>398</v>
      </c>
      <c r="K119">
        <f t="shared" si="13"/>
        <v>230.27</v>
      </c>
      <c r="Q119">
        <f t="shared" si="14"/>
        <v>188.41</v>
      </c>
      <c r="W119">
        <f t="shared" si="15"/>
        <v>188.41</v>
      </c>
    </row>
    <row r="120" spans="2:23" x14ac:dyDescent="0.3">
      <c r="B120" t="s">
        <v>433</v>
      </c>
      <c r="K120">
        <f t="shared" si="13"/>
        <v>230.27</v>
      </c>
      <c r="Q120">
        <f t="shared" si="14"/>
        <v>125.6</v>
      </c>
      <c r="W120">
        <f t="shared" si="15"/>
        <v>167.47</v>
      </c>
    </row>
    <row r="121" spans="2:23" x14ac:dyDescent="0.3">
      <c r="B121" t="s">
        <v>401</v>
      </c>
      <c r="K121">
        <f t="shared" si="13"/>
        <v>230.27</v>
      </c>
      <c r="Q121">
        <f t="shared" si="14"/>
        <v>230.27</v>
      </c>
      <c r="W121">
        <f t="shared" si="15"/>
        <v>167.47</v>
      </c>
    </row>
    <row r="122" spans="2:23" x14ac:dyDescent="0.3">
      <c r="B122" t="s">
        <v>401</v>
      </c>
      <c r="K122">
        <f t="shared" si="13"/>
        <v>188.41</v>
      </c>
      <c r="Q122">
        <f t="shared" si="14"/>
        <v>230.27</v>
      </c>
      <c r="W122">
        <f t="shared" si="15"/>
        <v>188.41</v>
      </c>
    </row>
    <row r="123" spans="2:23" x14ac:dyDescent="0.3">
      <c r="B123" t="s">
        <v>402</v>
      </c>
      <c r="K123">
        <f t="shared" si="13"/>
        <v>230.27</v>
      </c>
      <c r="Q123">
        <f t="shared" si="14"/>
        <v>230.27</v>
      </c>
      <c r="W123">
        <f t="shared" si="15"/>
        <v>167.47</v>
      </c>
    </row>
    <row r="124" spans="2:23" x14ac:dyDescent="0.3">
      <c r="B124" t="s">
        <v>428</v>
      </c>
      <c r="K124">
        <f t="shared" si="13"/>
        <v>230.27</v>
      </c>
      <c r="Q124">
        <f t="shared" si="14"/>
        <v>188.41</v>
      </c>
      <c r="W124">
        <f t="shared" si="15"/>
        <v>167.47</v>
      </c>
    </row>
    <row r="125" spans="2:23" x14ac:dyDescent="0.3">
      <c r="B125" t="s">
        <v>403</v>
      </c>
      <c r="K125">
        <f t="shared" si="13"/>
        <v>230.27</v>
      </c>
      <c r="Q125">
        <f t="shared" si="14"/>
        <v>125.6</v>
      </c>
      <c r="W125">
        <f t="shared" si="15"/>
        <v>167.47</v>
      </c>
    </row>
    <row r="126" spans="2:23" x14ac:dyDescent="0.3">
      <c r="B126" t="s">
        <v>404</v>
      </c>
      <c r="K126">
        <f t="shared" si="13"/>
        <v>230.27</v>
      </c>
      <c r="Q126">
        <f t="shared" si="14"/>
        <v>230.27</v>
      </c>
      <c r="W126">
        <f t="shared" si="15"/>
        <v>188.41</v>
      </c>
    </row>
    <row r="127" spans="2:23" x14ac:dyDescent="0.3">
      <c r="B127" t="s">
        <v>429</v>
      </c>
      <c r="K127">
        <f t="shared" si="13"/>
        <v>188.41</v>
      </c>
      <c r="Q127">
        <f t="shared" si="14"/>
        <v>230.27</v>
      </c>
      <c r="W127">
        <f t="shared" si="15"/>
        <v>167.47</v>
      </c>
    </row>
    <row r="128" spans="2:23" x14ac:dyDescent="0.3">
      <c r="B128" t="s">
        <v>405</v>
      </c>
      <c r="K128">
        <f t="shared" si="13"/>
        <v>230.27</v>
      </c>
      <c r="Q128">
        <f t="shared" si="14"/>
        <v>230.27</v>
      </c>
      <c r="W128">
        <f t="shared" si="15"/>
        <v>167.47</v>
      </c>
    </row>
    <row r="129" spans="2:23" x14ac:dyDescent="0.3">
      <c r="B129" t="s">
        <v>434</v>
      </c>
      <c r="K129">
        <f t="shared" si="13"/>
        <v>230.27</v>
      </c>
      <c r="Q129">
        <f t="shared" si="14"/>
        <v>188.41</v>
      </c>
      <c r="W129">
        <f t="shared" si="15"/>
        <v>188.41</v>
      </c>
    </row>
    <row r="130" spans="2:23" x14ac:dyDescent="0.3">
      <c r="B130" t="s">
        <v>72</v>
      </c>
      <c r="K130">
        <f t="shared" si="13"/>
        <v>230.27</v>
      </c>
      <c r="Q130">
        <f t="shared" si="14"/>
        <v>125.6</v>
      </c>
      <c r="W130">
        <f t="shared" si="15"/>
        <v>167.47</v>
      </c>
    </row>
    <row r="131" spans="2:23" x14ac:dyDescent="0.3">
      <c r="B131" t="s">
        <v>406</v>
      </c>
      <c r="K131">
        <f t="shared" si="13"/>
        <v>230.27</v>
      </c>
      <c r="Q131">
        <f t="shared" si="14"/>
        <v>230.27</v>
      </c>
      <c r="W131">
        <f t="shared" si="15"/>
        <v>188.41</v>
      </c>
    </row>
    <row r="132" spans="2:23" x14ac:dyDescent="0.3">
      <c r="B132" t="s">
        <v>431</v>
      </c>
      <c r="K132">
        <f t="shared" si="13"/>
        <v>188.41</v>
      </c>
      <c r="Q132">
        <f t="shared" si="14"/>
        <v>230.27</v>
      </c>
      <c r="W132">
        <f t="shared" si="15"/>
        <v>125.6</v>
      </c>
    </row>
    <row r="133" spans="2:23" x14ac:dyDescent="0.3">
      <c r="B133" t="s">
        <v>407</v>
      </c>
      <c r="K133">
        <f>ROUND(K108,2)</f>
        <v>230.27</v>
      </c>
      <c r="Q133">
        <f>ROUND(Q108,2)</f>
        <v>188.41</v>
      </c>
      <c r="W133">
        <f>ROUND(W108,2)</f>
        <v>0</v>
      </c>
    </row>
    <row r="134" spans="2:23" x14ac:dyDescent="0.3">
      <c r="B134" t="s">
        <v>408</v>
      </c>
    </row>
    <row r="135" spans="2:23" x14ac:dyDescent="0.3">
      <c r="B135" t="s">
        <v>408</v>
      </c>
    </row>
    <row r="136" spans="2:23" x14ac:dyDescent="0.3">
      <c r="B136" t="s">
        <v>407</v>
      </c>
    </row>
    <row r="137" spans="2:23" x14ac:dyDescent="0.3">
      <c r="B137" t="s">
        <v>408</v>
      </c>
    </row>
    <row r="138" spans="2:23" x14ac:dyDescent="0.3">
      <c r="B138" t="s">
        <v>408</v>
      </c>
    </row>
    <row r="139" spans="2:23" x14ac:dyDescent="0.3">
      <c r="B139" t="s">
        <v>69</v>
      </c>
    </row>
    <row r="140" spans="2:23" x14ac:dyDescent="0.3">
      <c r="B140" t="s">
        <v>407</v>
      </c>
    </row>
    <row r="141" spans="2:23" x14ac:dyDescent="0.3">
      <c r="B141" t="s">
        <v>409</v>
      </c>
    </row>
    <row r="142" spans="2:23" x14ac:dyDescent="0.3">
      <c r="B142" t="s">
        <v>409</v>
      </c>
    </row>
    <row r="143" spans="2:23" x14ac:dyDescent="0.3">
      <c r="B143" t="s">
        <v>410</v>
      </c>
    </row>
    <row r="144" spans="2:23" x14ac:dyDescent="0.3">
      <c r="B144" t="s">
        <v>411</v>
      </c>
    </row>
    <row r="145" spans="2:2" x14ac:dyDescent="0.3">
      <c r="B145" t="s">
        <v>407</v>
      </c>
    </row>
    <row r="146" spans="2:2" x14ac:dyDescent="0.3">
      <c r="B146" t="s">
        <v>412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B106"/>
  <sheetViews>
    <sheetView workbookViewId="0">
      <selection activeCell="B9" sqref="B9"/>
    </sheetView>
  </sheetViews>
  <sheetFormatPr defaultRowHeight="14.4" x14ac:dyDescent="0.3"/>
  <cols>
    <col min="1" max="1" width="10.5546875" bestFit="1" customWidth="1"/>
    <col min="5" max="5" width="10.44140625" bestFit="1" customWidth="1"/>
    <col min="6" max="6" width="12" bestFit="1" customWidth="1"/>
    <col min="7" max="9" width="10.44140625" bestFit="1" customWidth="1"/>
    <col min="19" max="19" width="19.21875" bestFit="1" customWidth="1"/>
  </cols>
  <sheetData>
    <row r="1" spans="1:23" ht="15.6" customHeight="1" x14ac:dyDescent="0.3">
      <c r="A1" s="14" t="s">
        <v>75</v>
      </c>
      <c r="B1" s="14" t="s">
        <v>76</v>
      </c>
      <c r="C1" s="14" t="s">
        <v>77</v>
      </c>
      <c r="D1" s="14" t="s">
        <v>78</v>
      </c>
      <c r="E1" s="15"/>
      <c r="F1" s="15"/>
      <c r="G1" s="15"/>
      <c r="H1" s="15"/>
      <c r="I1" s="14" t="s">
        <v>85</v>
      </c>
    </row>
    <row r="2" spans="1:23" x14ac:dyDescent="0.3">
      <c r="A2" s="14"/>
      <c r="B2" s="14"/>
      <c r="C2" s="14"/>
      <c r="D2" s="14"/>
      <c r="E2" s="4" t="s">
        <v>79</v>
      </c>
      <c r="F2" s="4" t="s">
        <v>80</v>
      </c>
      <c r="G2" s="4" t="s">
        <v>81</v>
      </c>
      <c r="H2" s="4" t="s">
        <v>84</v>
      </c>
      <c r="I2" s="14"/>
      <c r="J2" s="9" t="s">
        <v>78</v>
      </c>
      <c r="K2" s="9" t="s">
        <v>332</v>
      </c>
    </row>
    <row r="3" spans="1:23" x14ac:dyDescent="0.3">
      <c r="A3" s="4" t="s">
        <v>5</v>
      </c>
      <c r="B3" s="4">
        <v>156.31299999999999</v>
      </c>
      <c r="C3" s="4">
        <v>0.74390000000000001</v>
      </c>
      <c r="D3" s="4">
        <v>-14.1</v>
      </c>
      <c r="E3" s="6">
        <v>-8.3949999999999996</v>
      </c>
      <c r="F3" s="6">
        <v>1.054</v>
      </c>
      <c r="G3" s="6">
        <v>-5.7989999999999995E-4</v>
      </c>
      <c r="H3" s="6">
        <v>1.237E-4</v>
      </c>
      <c r="I3" s="5">
        <v>-270500</v>
      </c>
      <c r="J3" s="1">
        <v>12.5</v>
      </c>
      <c r="K3" s="1">
        <v>0.11</v>
      </c>
      <c r="L3" s="1" t="s">
        <v>67</v>
      </c>
      <c r="M3" t="str">
        <f t="shared" ref="M3:M27" si="0">_xlfn.CONCAT(B3,L3)</f>
        <v>156.313,</v>
      </c>
      <c r="N3" t="str">
        <f t="shared" ref="N3:N27" si="1">_xlfn.CONCAT(C3,L3)</f>
        <v>0.7439,</v>
      </c>
      <c r="O3" t="str">
        <f t="shared" ref="O3:O27" si="2">_xlfn.CONCAT(D3,L3)</f>
        <v>-14.1,</v>
      </c>
      <c r="P3" t="s">
        <v>32</v>
      </c>
      <c r="Q3" t="s">
        <v>33</v>
      </c>
      <c r="R3" t="str">
        <f t="shared" ref="R3:R26" si="3">_xlfn.CONCAT(P3,E3,L3,F3,L3,G3,L3,H3,Q3,L3)</f>
        <v>(-8.395,1.054,-0.0005799,0.0001237),</v>
      </c>
      <c r="V3" t="str">
        <f>_xlfn.CONCAT(J3,L3)</f>
        <v>12.5,</v>
      </c>
      <c r="W3" t="str">
        <f>_xlfn.CONCAT(K3,L3)</f>
        <v>0.11,</v>
      </c>
    </row>
    <row r="4" spans="1:23" x14ac:dyDescent="0.3">
      <c r="A4" s="4" t="s">
        <v>6</v>
      </c>
      <c r="B4" s="4">
        <v>142.286</v>
      </c>
      <c r="C4" s="4">
        <v>0.73419999999999996</v>
      </c>
      <c r="D4" s="4">
        <v>-16.010000000000002</v>
      </c>
      <c r="E4" s="6">
        <v>-7.9130000000000003</v>
      </c>
      <c r="F4" s="6">
        <v>0.96089999999999998</v>
      </c>
      <c r="G4" s="6">
        <v>-5.2879999999999995E-4</v>
      </c>
      <c r="H4" s="6">
        <v>1.131E-7</v>
      </c>
      <c r="I4" s="5">
        <v>-249800</v>
      </c>
      <c r="J4" s="1">
        <v>16</v>
      </c>
      <c r="K4" s="1">
        <v>0.11</v>
      </c>
      <c r="L4" s="1" t="s">
        <v>67</v>
      </c>
      <c r="M4" t="str">
        <f t="shared" si="0"/>
        <v>142.286,</v>
      </c>
      <c r="N4" t="str">
        <f t="shared" si="1"/>
        <v>0.7342,</v>
      </c>
      <c r="O4" t="str">
        <f t="shared" si="2"/>
        <v>-16.01,</v>
      </c>
      <c r="P4" t="s">
        <v>32</v>
      </c>
      <c r="Q4" t="s">
        <v>33</v>
      </c>
      <c r="R4" t="str">
        <f t="shared" si="3"/>
        <v>(-7.913,0.9609,-0.0005288,0.0000001131),</v>
      </c>
      <c r="V4" t="str">
        <f t="shared" ref="V4:V27" si="4">_xlfn.CONCAT(J4,L4)</f>
        <v>16,</v>
      </c>
      <c r="W4" t="str">
        <f t="shared" ref="W4:W27" si="5">_xlfn.CONCAT(K4,L4)</f>
        <v>0.11,</v>
      </c>
    </row>
    <row r="5" spans="1:23" x14ac:dyDescent="0.3">
      <c r="A5" s="4" t="s">
        <v>7</v>
      </c>
      <c r="B5" s="4">
        <v>128.25899999999999</v>
      </c>
      <c r="C5" s="4">
        <v>0.72170000000000001</v>
      </c>
      <c r="D5" s="4">
        <v>-17</v>
      </c>
      <c r="E5" s="6">
        <v>-8.3740000000000006</v>
      </c>
      <c r="F5" s="6">
        <v>0.87290000000000001</v>
      </c>
      <c r="G5" s="6">
        <v>-4.8260000000000002E-4</v>
      </c>
      <c r="H5" s="6">
        <v>1.031E-7</v>
      </c>
      <c r="I5" s="5">
        <v>-229200</v>
      </c>
      <c r="J5" s="10">
        <v>30</v>
      </c>
      <c r="K5" s="1">
        <v>0.1</v>
      </c>
      <c r="L5" s="1" t="s">
        <v>67</v>
      </c>
      <c r="M5" t="str">
        <f t="shared" si="0"/>
        <v>128.259,</v>
      </c>
      <c r="N5" t="str">
        <f t="shared" si="1"/>
        <v>0.7217,</v>
      </c>
      <c r="O5" t="str">
        <f t="shared" si="2"/>
        <v>-17,</v>
      </c>
      <c r="P5" t="s">
        <v>32</v>
      </c>
      <c r="Q5" t="s">
        <v>33</v>
      </c>
      <c r="R5" t="str">
        <f t="shared" si="3"/>
        <v>(-8.374,0.8729,-0.0004826,0.0000001031),</v>
      </c>
      <c r="V5" t="str">
        <f t="shared" si="4"/>
        <v>30,</v>
      </c>
      <c r="W5" t="str">
        <f t="shared" si="5"/>
        <v>0.1,</v>
      </c>
    </row>
    <row r="6" spans="1:23" x14ac:dyDescent="0.3">
      <c r="A6" s="4" t="s">
        <v>8</v>
      </c>
      <c r="B6" s="4">
        <v>114.232</v>
      </c>
      <c r="C6" s="4">
        <v>0.70679999999999998</v>
      </c>
      <c r="D6" s="4">
        <v>-19</v>
      </c>
      <c r="E6" s="6">
        <v>-6.0960000000000001</v>
      </c>
      <c r="F6" s="6">
        <v>0.7712</v>
      </c>
      <c r="G6" s="6">
        <v>-4.1950000000000001E-4</v>
      </c>
      <c r="H6" s="6">
        <v>8.8549999999999996E-8</v>
      </c>
      <c r="I6" s="5">
        <v>-208600</v>
      </c>
      <c r="J6" s="1">
        <v>36</v>
      </c>
      <c r="K6" s="1">
        <v>0</v>
      </c>
      <c r="L6" s="1" t="s">
        <v>67</v>
      </c>
      <c r="M6" t="str">
        <f t="shared" si="0"/>
        <v>114.232,</v>
      </c>
      <c r="N6" t="str">
        <f t="shared" si="1"/>
        <v>0.7068,</v>
      </c>
      <c r="O6" t="str">
        <f t="shared" si="2"/>
        <v>-19,</v>
      </c>
      <c r="P6" t="s">
        <v>32</v>
      </c>
      <c r="Q6" t="s">
        <v>33</v>
      </c>
      <c r="R6" t="str">
        <f t="shared" si="3"/>
        <v>(-6.096,0.7712,-0.0004195,0.00000008855),</v>
      </c>
      <c r="V6" t="str">
        <f t="shared" si="4"/>
        <v>36,</v>
      </c>
      <c r="W6" t="str">
        <f t="shared" si="5"/>
        <v>0,</v>
      </c>
    </row>
    <row r="7" spans="1:23" x14ac:dyDescent="0.3">
      <c r="A7" s="4" t="s">
        <v>9</v>
      </c>
      <c r="B7" s="4">
        <v>100.205</v>
      </c>
      <c r="C7" s="4">
        <v>0.68820000000000003</v>
      </c>
      <c r="D7" s="4">
        <v>0</v>
      </c>
      <c r="E7" s="6">
        <v>-5.1459999999999999</v>
      </c>
      <c r="F7" s="6">
        <v>0.67620000000000002</v>
      </c>
      <c r="G7" s="6">
        <v>-3.6509999999999998E-4</v>
      </c>
      <c r="H7" s="6">
        <v>7.6580000000000001E-8</v>
      </c>
      <c r="I7" s="5">
        <v>-187900</v>
      </c>
      <c r="J7" s="1">
        <v>50</v>
      </c>
      <c r="K7" s="1">
        <v>0.1</v>
      </c>
      <c r="L7" s="1" t="s">
        <v>67</v>
      </c>
      <c r="M7" t="str">
        <f t="shared" si="0"/>
        <v>100.205,</v>
      </c>
      <c r="N7" t="str">
        <f t="shared" si="1"/>
        <v>0.6882,</v>
      </c>
      <c r="O7" t="str">
        <f t="shared" si="2"/>
        <v>0,</v>
      </c>
      <c r="P7" t="s">
        <v>32</v>
      </c>
      <c r="Q7" t="s">
        <v>33</v>
      </c>
      <c r="R7" t="str">
        <f t="shared" si="3"/>
        <v>(-5.146,0.6762,-0.0003651,0.00000007658),</v>
      </c>
      <c r="V7" t="str">
        <f t="shared" si="4"/>
        <v>50,</v>
      </c>
      <c r="W7" t="str">
        <f t="shared" si="5"/>
        <v>0.1,</v>
      </c>
    </row>
    <row r="8" spans="1:23" x14ac:dyDescent="0.3">
      <c r="A8" s="4" t="s">
        <v>10</v>
      </c>
      <c r="B8" s="4">
        <v>86.177999999999997</v>
      </c>
      <c r="C8" s="4">
        <v>0.66400000000000003</v>
      </c>
      <c r="D8" s="4">
        <v>24.8</v>
      </c>
      <c r="E8" s="6">
        <v>-4.4130000000000003</v>
      </c>
      <c r="F8" s="6">
        <v>0.58199999999999996</v>
      </c>
      <c r="G8" s="6">
        <v>-3.1189999999999999E-4</v>
      </c>
      <c r="H8" s="6">
        <v>6.4939999999999998E-8</v>
      </c>
      <c r="I8" s="5">
        <v>-167300</v>
      </c>
      <c r="J8" s="1">
        <v>70</v>
      </c>
      <c r="K8" s="1">
        <v>0</v>
      </c>
      <c r="L8" s="1" t="s">
        <v>67</v>
      </c>
      <c r="M8" t="str">
        <f t="shared" si="0"/>
        <v>86.178,</v>
      </c>
      <c r="N8" t="str">
        <f t="shared" si="1"/>
        <v>0.664,</v>
      </c>
      <c r="O8" t="str">
        <f t="shared" si="2"/>
        <v>24.8,</v>
      </c>
      <c r="P8" t="s">
        <v>32</v>
      </c>
      <c r="Q8" t="s">
        <v>33</v>
      </c>
      <c r="R8" t="str">
        <f t="shared" si="3"/>
        <v>(-4.413,0.582,-0.0003119,0.00000006494),</v>
      </c>
      <c r="V8" t="str">
        <f t="shared" si="4"/>
        <v>70,</v>
      </c>
      <c r="W8" t="str">
        <f t="shared" si="5"/>
        <v>0,</v>
      </c>
    </row>
    <row r="9" spans="1:23" x14ac:dyDescent="0.3">
      <c r="A9" s="4" t="s">
        <v>11</v>
      </c>
      <c r="B9" s="4">
        <v>72.150999999999996</v>
      </c>
      <c r="C9" s="4">
        <v>0.63100000000000001</v>
      </c>
      <c r="D9" s="4">
        <v>61.7</v>
      </c>
      <c r="E9" s="6">
        <v>-3.6259999999999999</v>
      </c>
      <c r="F9" s="6">
        <v>0.48730000000000001</v>
      </c>
      <c r="G9" s="6">
        <v>-2.5799999999999998E-4</v>
      </c>
      <c r="H9" s="6">
        <v>5.3050000000000002E-8</v>
      </c>
      <c r="I9" s="5">
        <v>-146500</v>
      </c>
      <c r="J9" s="1">
        <v>80</v>
      </c>
      <c r="K9" s="1">
        <v>0.16</v>
      </c>
      <c r="L9" s="1" t="s">
        <v>67</v>
      </c>
      <c r="M9" t="str">
        <f t="shared" si="0"/>
        <v>72.151,</v>
      </c>
      <c r="N9" t="str">
        <f t="shared" si="1"/>
        <v>0.631,</v>
      </c>
      <c r="O9" t="str">
        <f t="shared" si="2"/>
        <v>61.7,</v>
      </c>
      <c r="P9" t="s">
        <v>32</v>
      </c>
      <c r="Q9" t="s">
        <v>33</v>
      </c>
      <c r="R9" t="str">
        <f t="shared" si="3"/>
        <v>(-3.626,0.4873,-0.000258,0.00000005305),</v>
      </c>
      <c r="V9" t="str">
        <f t="shared" si="4"/>
        <v>80,</v>
      </c>
      <c r="W9" t="str">
        <f t="shared" si="5"/>
        <v>0.16,</v>
      </c>
    </row>
    <row r="10" spans="1:23" x14ac:dyDescent="0.3">
      <c r="A10" s="4" t="s">
        <v>12</v>
      </c>
      <c r="B10" s="4">
        <v>58.124000000000002</v>
      </c>
      <c r="C10" s="4">
        <v>0.58440000000000003</v>
      </c>
      <c r="D10" s="4">
        <v>93.8</v>
      </c>
      <c r="E10" s="6">
        <v>9.4870000000000001</v>
      </c>
      <c r="F10" s="6">
        <v>0.33129999999999998</v>
      </c>
      <c r="G10" s="6">
        <v>-1.108E-4</v>
      </c>
      <c r="H10" s="6">
        <v>-2.822E-9</v>
      </c>
      <c r="I10" s="5">
        <v>-126200</v>
      </c>
      <c r="J10" s="1">
        <v>90</v>
      </c>
      <c r="K10" s="1">
        <v>0.17</v>
      </c>
      <c r="L10" s="1" t="s">
        <v>67</v>
      </c>
      <c r="M10" t="str">
        <f t="shared" si="0"/>
        <v>58.124,</v>
      </c>
      <c r="N10" t="str">
        <f t="shared" si="1"/>
        <v>0.5844,</v>
      </c>
      <c r="O10" t="str">
        <f t="shared" si="2"/>
        <v>93.8,</v>
      </c>
      <c r="P10" t="s">
        <v>32</v>
      </c>
      <c r="Q10" t="s">
        <v>33</v>
      </c>
      <c r="R10" t="str">
        <f t="shared" si="3"/>
        <v>(9.487,0.3313,-0.0001108,-0.000000002822),</v>
      </c>
      <c r="V10" t="str">
        <f t="shared" si="4"/>
        <v>90,</v>
      </c>
      <c r="W10" t="str">
        <f t="shared" si="5"/>
        <v>0.17,</v>
      </c>
    </row>
    <row r="11" spans="1:23" x14ac:dyDescent="0.3">
      <c r="A11" s="4" t="s">
        <v>13</v>
      </c>
      <c r="B11" s="4">
        <v>44.094000000000001</v>
      </c>
      <c r="C11" s="4">
        <v>0.50770000000000004</v>
      </c>
      <c r="D11" s="4">
        <v>98.9</v>
      </c>
      <c r="E11" s="6">
        <v>-4.2240000000000002</v>
      </c>
      <c r="F11" s="6">
        <v>0.30630000000000002</v>
      </c>
      <c r="G11" s="6">
        <v>-1.5860000000000001E-4</v>
      </c>
      <c r="H11" s="6">
        <v>3.215E-8</v>
      </c>
      <c r="I11" s="5">
        <v>-103900</v>
      </c>
      <c r="J11" s="1">
        <v>105.7</v>
      </c>
      <c r="K11" s="1">
        <v>0.09</v>
      </c>
      <c r="L11" s="1" t="s">
        <v>67</v>
      </c>
      <c r="M11" t="str">
        <f t="shared" si="0"/>
        <v>44.094,</v>
      </c>
      <c r="N11" t="str">
        <f t="shared" si="1"/>
        <v>0.5077,</v>
      </c>
      <c r="O11" t="str">
        <f t="shared" si="2"/>
        <v>98.9,</v>
      </c>
      <c r="P11" t="s">
        <v>32</v>
      </c>
      <c r="Q11" t="s">
        <v>33</v>
      </c>
      <c r="R11" t="str">
        <f t="shared" si="3"/>
        <v>(-4.224,0.3063,-0.0001586,0.00000003215),</v>
      </c>
      <c r="V11" t="str">
        <f t="shared" si="4"/>
        <v>105.7,</v>
      </c>
      <c r="W11" t="str">
        <f t="shared" si="5"/>
        <v>0.09,</v>
      </c>
    </row>
    <row r="12" spans="1:23" x14ac:dyDescent="0.3">
      <c r="A12" s="4" t="s">
        <v>14</v>
      </c>
      <c r="B12" s="4">
        <v>30.07</v>
      </c>
      <c r="C12" s="4">
        <v>0.35639999999999999</v>
      </c>
      <c r="D12" s="4">
        <v>0</v>
      </c>
      <c r="E12" s="6">
        <v>5.4089999999999998</v>
      </c>
      <c r="F12" s="6">
        <v>0.17810000000000001</v>
      </c>
      <c r="G12" s="6">
        <v>-6.9380000000000003E-5</v>
      </c>
      <c r="H12" s="6">
        <v>8.713E-9</v>
      </c>
      <c r="I12" s="5">
        <v>-84740</v>
      </c>
      <c r="J12" s="1">
        <v>107.1</v>
      </c>
      <c r="K12" s="1">
        <v>0</v>
      </c>
      <c r="L12" s="1" t="s">
        <v>67</v>
      </c>
      <c r="M12" t="str">
        <f t="shared" si="0"/>
        <v>30.07,</v>
      </c>
      <c r="N12" t="str">
        <f t="shared" si="1"/>
        <v>0.3564,</v>
      </c>
      <c r="O12" t="str">
        <f t="shared" si="2"/>
        <v>0,</v>
      </c>
      <c r="P12" t="s">
        <v>32</v>
      </c>
      <c r="Q12" t="s">
        <v>33</v>
      </c>
      <c r="R12" t="str">
        <f t="shared" si="3"/>
        <v>(5.409,0.1781,-0.00006938,0.000000008713),</v>
      </c>
      <c r="V12" t="str">
        <f t="shared" si="4"/>
        <v>107.1,</v>
      </c>
      <c r="W12" t="str">
        <f t="shared" si="5"/>
        <v>0,</v>
      </c>
    </row>
    <row r="13" spans="1:23" x14ac:dyDescent="0.3">
      <c r="A13" s="4" t="s">
        <v>15</v>
      </c>
      <c r="B13" s="4">
        <v>16.042999999999999</v>
      </c>
      <c r="C13" s="4">
        <v>0.3</v>
      </c>
      <c r="D13" s="4">
        <v>0</v>
      </c>
      <c r="E13" s="6">
        <v>19.25</v>
      </c>
      <c r="F13" s="6">
        <v>5.2130000000000003E-2</v>
      </c>
      <c r="G13" s="6">
        <v>1.1970000000000001E-5</v>
      </c>
      <c r="H13" s="6">
        <v>-1.132E-8</v>
      </c>
      <c r="I13" s="5">
        <v>-74900</v>
      </c>
      <c r="J13" s="1">
        <v>107.1</v>
      </c>
      <c r="K13" s="1">
        <v>0</v>
      </c>
      <c r="L13" s="1" t="s">
        <v>67</v>
      </c>
      <c r="M13" t="str">
        <f t="shared" si="0"/>
        <v>16.043,</v>
      </c>
      <c r="N13" t="str">
        <f t="shared" si="1"/>
        <v>0.3,</v>
      </c>
      <c r="O13" t="str">
        <f t="shared" si="2"/>
        <v>0,</v>
      </c>
      <c r="P13" t="s">
        <v>32</v>
      </c>
      <c r="Q13" t="s">
        <v>33</v>
      </c>
      <c r="R13" t="str">
        <f t="shared" si="3"/>
        <v>(19.25,0.05213,0.00001197,-0.00000001132),</v>
      </c>
      <c r="V13" t="str">
        <f t="shared" si="4"/>
        <v>107.1,</v>
      </c>
      <c r="W13" t="str">
        <f t="shared" si="5"/>
        <v>0,</v>
      </c>
    </row>
    <row r="14" spans="1:23" x14ac:dyDescent="0.3">
      <c r="A14" s="4" t="s">
        <v>16</v>
      </c>
      <c r="B14" s="4">
        <v>154.297</v>
      </c>
      <c r="C14" s="4">
        <v>0.80059999999999998</v>
      </c>
      <c r="D14" s="4">
        <v>70</v>
      </c>
      <c r="E14" s="6">
        <v>-58.32</v>
      </c>
      <c r="F14" s="6">
        <v>1.1279999999999999</v>
      </c>
      <c r="G14" s="6">
        <v>-6.5359999999999995E-4</v>
      </c>
      <c r="H14" s="6">
        <v>1.473E-7</v>
      </c>
      <c r="I14" s="5">
        <v>-209600</v>
      </c>
      <c r="J14" s="1">
        <v>60</v>
      </c>
      <c r="K14" s="1">
        <v>0.11</v>
      </c>
      <c r="L14" s="1" t="s">
        <v>67</v>
      </c>
      <c r="M14" t="str">
        <f t="shared" si="0"/>
        <v>154.297,</v>
      </c>
      <c r="N14" t="str">
        <f t="shared" si="1"/>
        <v>0.8006,</v>
      </c>
      <c r="O14" t="str">
        <f t="shared" si="2"/>
        <v>70,</v>
      </c>
      <c r="P14" t="s">
        <v>32</v>
      </c>
      <c r="Q14" t="s">
        <v>33</v>
      </c>
      <c r="R14" t="str">
        <f t="shared" si="3"/>
        <v>(-58.32,1.128,-0.0006536,0.0000001473),</v>
      </c>
      <c r="V14" t="str">
        <f t="shared" si="4"/>
        <v>60,</v>
      </c>
      <c r="W14" t="str">
        <f t="shared" si="5"/>
        <v>0.11,</v>
      </c>
    </row>
    <row r="15" spans="1:23" x14ac:dyDescent="0.3">
      <c r="A15" s="4" t="s">
        <v>17</v>
      </c>
      <c r="B15" s="4">
        <v>140.26</v>
      </c>
      <c r="C15" s="4">
        <v>0.80310000000000004</v>
      </c>
      <c r="D15" s="4">
        <v>70.31</v>
      </c>
      <c r="E15" s="6">
        <v>-62.96</v>
      </c>
      <c r="F15" s="6">
        <v>1.081</v>
      </c>
      <c r="G15" s="6">
        <v>-6.3049999999999998E-4</v>
      </c>
      <c r="H15" s="6">
        <v>1.4000000000000001E-7</v>
      </c>
      <c r="I15" s="5">
        <v>-213300</v>
      </c>
      <c r="J15" s="1">
        <v>60</v>
      </c>
      <c r="K15" s="1">
        <v>0.11</v>
      </c>
      <c r="L15" s="1" t="s">
        <v>67</v>
      </c>
      <c r="M15" t="str">
        <f t="shared" si="0"/>
        <v>140.26,</v>
      </c>
      <c r="N15" t="str">
        <f t="shared" si="1"/>
        <v>0.8031,</v>
      </c>
      <c r="O15" t="str">
        <f t="shared" si="2"/>
        <v>70.31,</v>
      </c>
      <c r="P15" t="s">
        <v>32</v>
      </c>
      <c r="Q15" t="s">
        <v>33</v>
      </c>
      <c r="R15" t="str">
        <f t="shared" si="3"/>
        <v>(-62.96,1.081,-0.0006305,0.00000014),</v>
      </c>
      <c r="V15" t="str">
        <f t="shared" si="4"/>
        <v>60,</v>
      </c>
      <c r="W15" t="str">
        <f t="shared" si="5"/>
        <v>0.11,</v>
      </c>
    </row>
    <row r="16" spans="1:23" x14ac:dyDescent="0.3">
      <c r="A16" s="4" t="s">
        <v>18</v>
      </c>
      <c r="B16" s="4">
        <v>126.24299999999999</v>
      </c>
      <c r="C16" s="4">
        <v>0.79769999999999996</v>
      </c>
      <c r="D16" s="4">
        <v>17.8</v>
      </c>
      <c r="E16" s="6">
        <v>-62.52</v>
      </c>
      <c r="F16" s="6">
        <v>0.9889</v>
      </c>
      <c r="G16" s="6">
        <v>-5.7950000000000005E-4</v>
      </c>
      <c r="H16" s="6">
        <v>1.2910000000000001E-7</v>
      </c>
      <c r="I16" s="5">
        <v>-193400</v>
      </c>
      <c r="J16" s="1">
        <v>75</v>
      </c>
      <c r="K16" s="1">
        <v>0.11</v>
      </c>
      <c r="L16" s="1" t="s">
        <v>67</v>
      </c>
      <c r="M16" t="str">
        <f t="shared" si="0"/>
        <v>126.243,</v>
      </c>
      <c r="N16" t="str">
        <f t="shared" si="1"/>
        <v>0.7977,</v>
      </c>
      <c r="O16" t="str">
        <f t="shared" si="2"/>
        <v>17.8,</v>
      </c>
      <c r="P16" t="s">
        <v>32</v>
      </c>
      <c r="Q16" t="s">
        <v>33</v>
      </c>
      <c r="R16" t="str">
        <f t="shared" si="3"/>
        <v>(-62.52,0.9889,-0.0005795,0.0000001291),</v>
      </c>
      <c r="V16" t="str">
        <f t="shared" si="4"/>
        <v>75,</v>
      </c>
      <c r="W16" t="str">
        <f t="shared" si="5"/>
        <v>0.11,</v>
      </c>
    </row>
    <row r="17" spans="1:27" x14ac:dyDescent="0.3">
      <c r="A17" s="4" t="s">
        <v>19</v>
      </c>
      <c r="B17" s="4">
        <v>112.21599999999999</v>
      </c>
      <c r="C17" s="4">
        <v>0.79220000000000002</v>
      </c>
      <c r="D17" s="4">
        <v>45.6</v>
      </c>
      <c r="E17" s="6">
        <v>-63.89</v>
      </c>
      <c r="F17" s="6">
        <v>0.88929999999999998</v>
      </c>
      <c r="G17" s="6">
        <v>-5.1079999999999995E-4</v>
      </c>
      <c r="H17" s="6">
        <v>1.103E-7</v>
      </c>
      <c r="I17" s="5">
        <v>-171900</v>
      </c>
      <c r="J17" s="1">
        <v>80</v>
      </c>
      <c r="K17" s="1">
        <v>0.11</v>
      </c>
      <c r="L17" s="1" t="s">
        <v>67</v>
      </c>
      <c r="M17" t="str">
        <f t="shared" si="0"/>
        <v>112.216,</v>
      </c>
      <c r="N17" t="str">
        <f t="shared" si="1"/>
        <v>0.7922,</v>
      </c>
      <c r="O17" t="str">
        <f t="shared" si="2"/>
        <v>45.6,</v>
      </c>
      <c r="P17" t="s">
        <v>32</v>
      </c>
      <c r="Q17" t="s">
        <v>33</v>
      </c>
      <c r="R17" t="str">
        <f t="shared" si="3"/>
        <v>(-63.89,0.8893,-0.0005108,0.0000001103),</v>
      </c>
      <c r="V17" t="str">
        <f t="shared" si="4"/>
        <v>80,</v>
      </c>
      <c r="W17" t="str">
        <f t="shared" si="5"/>
        <v>0.11,</v>
      </c>
    </row>
    <row r="18" spans="1:27" x14ac:dyDescent="0.3">
      <c r="A18" s="4" t="s">
        <v>20</v>
      </c>
      <c r="B18" s="4">
        <v>98.188999999999993</v>
      </c>
      <c r="C18" s="4">
        <v>0.77400000000000002</v>
      </c>
      <c r="D18" s="4">
        <v>74.8</v>
      </c>
      <c r="E18" s="6">
        <v>-61.92</v>
      </c>
      <c r="F18" s="6">
        <v>0.78420000000000001</v>
      </c>
      <c r="G18" s="6">
        <v>-4.5380000000000003E-4</v>
      </c>
      <c r="H18" s="6">
        <v>9.3660000000000006E-8</v>
      </c>
      <c r="I18" s="5">
        <v>-154900</v>
      </c>
      <c r="J18" s="1">
        <v>85</v>
      </c>
      <c r="K18" s="1">
        <v>0.13</v>
      </c>
      <c r="L18" s="1" t="s">
        <v>67</v>
      </c>
      <c r="M18" t="str">
        <f t="shared" si="0"/>
        <v>98.189,</v>
      </c>
      <c r="N18" t="str">
        <f t="shared" si="1"/>
        <v>0.774,</v>
      </c>
      <c r="O18" t="str">
        <f t="shared" si="2"/>
        <v>74.8,</v>
      </c>
      <c r="P18" t="s">
        <v>32</v>
      </c>
      <c r="Q18" t="s">
        <v>33</v>
      </c>
      <c r="R18" t="str">
        <f t="shared" si="3"/>
        <v>(-61.92,0.7842,-0.0004538,0.00000009366),</v>
      </c>
      <c r="V18" t="str">
        <f t="shared" si="4"/>
        <v>85,</v>
      </c>
      <c r="W18" t="str">
        <f t="shared" si="5"/>
        <v>0.13,</v>
      </c>
    </row>
    <row r="19" spans="1:27" x14ac:dyDescent="0.3">
      <c r="A19" s="4" t="s">
        <v>21</v>
      </c>
      <c r="B19" s="4">
        <v>84.162000000000006</v>
      </c>
      <c r="C19" s="4">
        <v>0.78339999999999999</v>
      </c>
      <c r="D19" s="4">
        <v>83</v>
      </c>
      <c r="E19" s="6">
        <v>-54.54</v>
      </c>
      <c r="F19" s="6">
        <v>0.61129999999999995</v>
      </c>
      <c r="G19" s="6">
        <v>-2.5230000000000001E-4</v>
      </c>
      <c r="H19" s="6">
        <v>1.321E-8</v>
      </c>
      <c r="I19" s="5">
        <v>-123200</v>
      </c>
      <c r="J19" s="1">
        <v>67.2</v>
      </c>
      <c r="K19" s="1">
        <v>0.08</v>
      </c>
      <c r="L19" s="1" t="s">
        <v>67</v>
      </c>
      <c r="M19" t="str">
        <f t="shared" si="0"/>
        <v>84.162,</v>
      </c>
      <c r="N19" t="str">
        <f t="shared" si="1"/>
        <v>0.7834,</v>
      </c>
      <c r="O19" t="str">
        <f t="shared" si="2"/>
        <v>83,</v>
      </c>
      <c r="P19" t="s">
        <v>32</v>
      </c>
      <c r="Q19" t="s">
        <v>33</v>
      </c>
      <c r="R19" t="str">
        <f t="shared" si="3"/>
        <v>(-54.54,0.6113,-0.0002523,0.00000001321),</v>
      </c>
      <c r="V19" t="str">
        <f t="shared" si="4"/>
        <v>67.2,</v>
      </c>
      <c r="W19" t="str">
        <f t="shared" si="5"/>
        <v>0.08,</v>
      </c>
    </row>
    <row r="20" spans="1:27" x14ac:dyDescent="0.3">
      <c r="A20" s="4" t="s">
        <v>136</v>
      </c>
      <c r="B20" s="4">
        <v>84.162000000000006</v>
      </c>
      <c r="C20" s="4">
        <v>0.75360000000000005</v>
      </c>
      <c r="D20" s="4">
        <v>91.3</v>
      </c>
      <c r="E20" s="6">
        <v>-50.11</v>
      </c>
      <c r="F20" s="6">
        <v>0.6381</v>
      </c>
      <c r="G20" s="6">
        <v>-3.6420000000000002E-4</v>
      </c>
      <c r="H20" s="6">
        <v>8.0140000000000002E-8</v>
      </c>
      <c r="I20" s="5">
        <v>-106800</v>
      </c>
      <c r="J20" s="1">
        <v>91.3</v>
      </c>
      <c r="K20" s="1">
        <v>0.15</v>
      </c>
      <c r="L20" s="1" t="s">
        <v>67</v>
      </c>
      <c r="M20" t="str">
        <f t="shared" si="0"/>
        <v>84.162,</v>
      </c>
      <c r="N20" t="str">
        <f t="shared" si="1"/>
        <v>0.7536,</v>
      </c>
      <c r="O20" t="str">
        <f t="shared" si="2"/>
        <v>91.3,</v>
      </c>
      <c r="P20" t="s">
        <v>32</v>
      </c>
      <c r="Q20" t="s">
        <v>33</v>
      </c>
      <c r="R20" t="str">
        <f t="shared" si="3"/>
        <v>(-50.11,0.6381,-0.0003642,0.00000008014),</v>
      </c>
      <c r="V20" t="str">
        <f t="shared" si="4"/>
        <v>91.3,</v>
      </c>
      <c r="W20" t="str">
        <f t="shared" si="5"/>
        <v>0.15,</v>
      </c>
    </row>
    <row r="21" spans="1:27" x14ac:dyDescent="0.3">
      <c r="A21" s="4" t="s">
        <v>23</v>
      </c>
      <c r="B21" s="4">
        <v>148.25</v>
      </c>
      <c r="C21" s="4">
        <v>0.86240000000000006</v>
      </c>
      <c r="D21" s="4">
        <v>110</v>
      </c>
      <c r="E21" s="6">
        <v>-42.18</v>
      </c>
      <c r="F21" s="6">
        <v>0.97719999999999996</v>
      </c>
      <c r="G21" s="6">
        <v>-6.2620000000000004E-4</v>
      </c>
      <c r="H21" s="6">
        <v>1.5699999999999999E-7</v>
      </c>
      <c r="I21" s="5">
        <v>-33800</v>
      </c>
      <c r="J21" s="1">
        <v>135</v>
      </c>
      <c r="K21" s="1">
        <v>-0.8</v>
      </c>
      <c r="L21" s="1" t="s">
        <v>67</v>
      </c>
      <c r="M21" t="str">
        <f t="shared" si="0"/>
        <v>148.25,</v>
      </c>
      <c r="N21" t="str">
        <f t="shared" si="1"/>
        <v>0.8624,</v>
      </c>
      <c r="O21" t="str">
        <f t="shared" si="2"/>
        <v>110,</v>
      </c>
      <c r="P21" t="s">
        <v>32</v>
      </c>
      <c r="Q21" t="s">
        <v>33</v>
      </c>
      <c r="R21" t="str">
        <f t="shared" si="3"/>
        <v>(-42.18,0.9772,-0.0006262,0.000000157),</v>
      </c>
      <c r="V21" t="str">
        <f t="shared" si="4"/>
        <v>135,</v>
      </c>
      <c r="W21" t="str">
        <f t="shared" si="5"/>
        <v>-0.8,</v>
      </c>
    </row>
    <row r="22" spans="1:27" x14ac:dyDescent="0.3">
      <c r="A22" s="4" t="s">
        <v>24</v>
      </c>
      <c r="B22" s="4">
        <v>134.22200000000001</v>
      </c>
      <c r="C22" s="4">
        <v>0.86460000000000004</v>
      </c>
      <c r="D22" s="4">
        <v>100.4</v>
      </c>
      <c r="E22" s="6">
        <v>-22.99</v>
      </c>
      <c r="F22" s="6">
        <v>0.79339999999999999</v>
      </c>
      <c r="G22" s="6">
        <v>-4.3960000000000001E-4</v>
      </c>
      <c r="H22" s="6">
        <v>8.5700000000000006E-8</v>
      </c>
      <c r="I22" s="5">
        <v>-13820</v>
      </c>
      <c r="J22" s="1">
        <v>129</v>
      </c>
      <c r="K22" s="1">
        <v>-0.7</v>
      </c>
      <c r="L22" s="1" t="s">
        <v>67</v>
      </c>
      <c r="M22" t="str">
        <f t="shared" si="0"/>
        <v>134.222,</v>
      </c>
      <c r="N22" t="str">
        <f t="shared" si="1"/>
        <v>0.8646,</v>
      </c>
      <c r="O22" t="str">
        <f t="shared" si="2"/>
        <v>100.4,</v>
      </c>
      <c r="P22" t="s">
        <v>32</v>
      </c>
      <c r="Q22" t="s">
        <v>33</v>
      </c>
      <c r="R22" t="str">
        <f t="shared" si="3"/>
        <v>(-22.99,0.7934,-0.0004396,0.0000000857),</v>
      </c>
      <c r="V22" t="str">
        <f t="shared" si="4"/>
        <v>129,</v>
      </c>
      <c r="W22" t="str">
        <f t="shared" si="5"/>
        <v>-0.7,</v>
      </c>
    </row>
    <row r="23" spans="1:27" x14ac:dyDescent="0.3">
      <c r="A23" s="4" t="s">
        <v>25</v>
      </c>
      <c r="B23" s="4">
        <v>120.19499999999999</v>
      </c>
      <c r="C23" s="4">
        <v>0.86650000000000005</v>
      </c>
      <c r="D23" s="4">
        <v>101.5</v>
      </c>
      <c r="E23" s="6">
        <v>-31.29</v>
      </c>
      <c r="F23" s="6">
        <v>0.74860000000000004</v>
      </c>
      <c r="G23" s="6">
        <v>-4.6010000000000002E-4</v>
      </c>
      <c r="H23" s="6">
        <v>1.081E-7</v>
      </c>
      <c r="I23" s="5">
        <v>7830</v>
      </c>
      <c r="J23" s="1">
        <v>119</v>
      </c>
      <c r="K23" s="1">
        <v>-0.6</v>
      </c>
      <c r="L23" s="1" t="s">
        <v>67</v>
      </c>
      <c r="M23" t="str">
        <f t="shared" si="0"/>
        <v>120.195,</v>
      </c>
      <c r="N23" t="str">
        <f t="shared" si="1"/>
        <v>0.8665,</v>
      </c>
      <c r="O23" t="str">
        <f t="shared" si="2"/>
        <v>101.5,</v>
      </c>
      <c r="P23" t="s">
        <v>32</v>
      </c>
      <c r="Q23" t="s">
        <v>33</v>
      </c>
      <c r="R23" t="str">
        <f t="shared" si="3"/>
        <v>(-31.29,0.7486,-0.0004601,0.0000001081),</v>
      </c>
      <c r="V23" t="str">
        <f t="shared" si="4"/>
        <v>119,</v>
      </c>
      <c r="W23" t="str">
        <f t="shared" si="5"/>
        <v>-0.6,</v>
      </c>
    </row>
    <row r="24" spans="1:27" x14ac:dyDescent="0.3">
      <c r="A24" s="4" t="s">
        <v>26</v>
      </c>
      <c r="B24" s="4">
        <v>106.16800000000001</v>
      </c>
      <c r="C24" s="4">
        <v>0.87180000000000002</v>
      </c>
      <c r="D24" s="4">
        <v>107.9</v>
      </c>
      <c r="E24" s="6">
        <v>-43.1</v>
      </c>
      <c r="F24" s="6">
        <v>0.70720000000000005</v>
      </c>
      <c r="G24" s="6">
        <v>-4.8109999999999998E-4</v>
      </c>
      <c r="H24" s="6">
        <v>1.3010000000000001E-7</v>
      </c>
      <c r="I24" s="5">
        <v>29810</v>
      </c>
      <c r="J24" s="1">
        <v>120</v>
      </c>
      <c r="K24" s="1">
        <v>-0.6</v>
      </c>
      <c r="L24" s="1" t="s">
        <v>67</v>
      </c>
      <c r="M24" t="str">
        <f t="shared" si="0"/>
        <v>106.168,</v>
      </c>
      <c r="N24" t="str">
        <f t="shared" si="1"/>
        <v>0.8718,</v>
      </c>
      <c r="O24" t="str">
        <f t="shared" si="2"/>
        <v>107.9,</v>
      </c>
      <c r="P24" t="s">
        <v>32</v>
      </c>
      <c r="Q24" t="s">
        <v>33</v>
      </c>
      <c r="R24" t="str">
        <f t="shared" si="3"/>
        <v>(-43.1,0.7072,-0.0004811,0.0000001301),</v>
      </c>
      <c r="V24" t="str">
        <f t="shared" si="4"/>
        <v>120,</v>
      </c>
      <c r="W24" t="str">
        <f t="shared" si="5"/>
        <v>-0.6,</v>
      </c>
    </row>
    <row r="25" spans="1:27" x14ac:dyDescent="0.3">
      <c r="A25" s="4" t="s">
        <v>27</v>
      </c>
      <c r="B25" s="4">
        <v>92.141000000000005</v>
      </c>
      <c r="C25" s="4">
        <v>0.87180000000000002</v>
      </c>
      <c r="D25" s="4">
        <v>120.1</v>
      </c>
      <c r="E25" s="6">
        <v>-24.35</v>
      </c>
      <c r="F25" s="6">
        <v>0.51249999999999996</v>
      </c>
      <c r="G25" s="6">
        <v>-2.765E-4</v>
      </c>
      <c r="H25" s="6">
        <v>4.9110000000000001E-8</v>
      </c>
      <c r="I25" s="5">
        <v>50030</v>
      </c>
      <c r="J25" s="1">
        <v>117</v>
      </c>
      <c r="K25" s="1">
        <v>0.6</v>
      </c>
      <c r="L25" s="1" t="s">
        <v>67</v>
      </c>
      <c r="M25" t="str">
        <f t="shared" si="0"/>
        <v>92.141,</v>
      </c>
      <c r="N25" t="str">
        <f t="shared" si="1"/>
        <v>0.8718,</v>
      </c>
      <c r="O25" t="str">
        <f t="shared" si="2"/>
        <v>120.1,</v>
      </c>
      <c r="P25" t="s">
        <v>32</v>
      </c>
      <c r="Q25" t="s">
        <v>33</v>
      </c>
      <c r="R25" t="str">
        <f t="shared" si="3"/>
        <v>(-24.35,0.5125,-0.0002765,0.00000004911),</v>
      </c>
      <c r="V25" t="str">
        <f t="shared" si="4"/>
        <v>117,</v>
      </c>
      <c r="W25" t="str">
        <f t="shared" si="5"/>
        <v>0.6,</v>
      </c>
    </row>
    <row r="26" spans="1:27" x14ac:dyDescent="0.3">
      <c r="A26" s="4" t="s">
        <v>28</v>
      </c>
      <c r="B26" s="4">
        <v>78.114000000000004</v>
      </c>
      <c r="C26" s="4">
        <v>0.88439999999999996</v>
      </c>
      <c r="D26" s="4">
        <v>108</v>
      </c>
      <c r="E26" s="6">
        <v>-33.92</v>
      </c>
      <c r="F26" s="6">
        <v>0.47389999999999999</v>
      </c>
      <c r="G26" s="6">
        <v>-3.0170000000000002E-4</v>
      </c>
      <c r="H26" s="6">
        <v>7.1299999999999997E-8</v>
      </c>
      <c r="I26" s="5">
        <v>82980</v>
      </c>
      <c r="J26" s="1">
        <v>120</v>
      </c>
      <c r="K26" s="1">
        <v>1.08</v>
      </c>
      <c r="L26" s="1" t="s">
        <v>67</v>
      </c>
      <c r="M26" t="str">
        <f t="shared" si="0"/>
        <v>78.114,</v>
      </c>
      <c r="N26" t="str">
        <f t="shared" si="1"/>
        <v>0.8844,</v>
      </c>
      <c r="O26" t="str">
        <f t="shared" si="2"/>
        <v>108,</v>
      </c>
      <c r="P26" t="s">
        <v>32</v>
      </c>
      <c r="Q26" t="s">
        <v>33</v>
      </c>
      <c r="R26" t="str">
        <f t="shared" si="3"/>
        <v>(-33.92,0.4739,-0.0003017,0.0000000713),</v>
      </c>
      <c r="V26" t="str">
        <f t="shared" si="4"/>
        <v>120,</v>
      </c>
      <c r="W26" t="str">
        <f t="shared" si="5"/>
        <v>1.08,</v>
      </c>
    </row>
    <row r="27" spans="1:27" x14ac:dyDescent="0.3">
      <c r="A27" s="4" t="s">
        <v>29</v>
      </c>
      <c r="B27" s="4">
        <v>2.016</v>
      </c>
      <c r="C27" s="6">
        <v>9.0000000000000006E-5</v>
      </c>
      <c r="D27" s="4">
        <v>0</v>
      </c>
      <c r="E27" s="6">
        <v>27.14</v>
      </c>
      <c r="F27" s="6">
        <v>9.2739999999999993E-3</v>
      </c>
      <c r="G27" s="6">
        <v>-1.381E-5</v>
      </c>
      <c r="H27" s="6">
        <v>7.645E-9</v>
      </c>
      <c r="I27" s="5">
        <v>0</v>
      </c>
      <c r="J27" s="1">
        <v>0</v>
      </c>
      <c r="K27" s="1">
        <v>0</v>
      </c>
      <c r="L27" s="1"/>
      <c r="M27" t="str">
        <f t="shared" si="0"/>
        <v>2.016</v>
      </c>
      <c r="N27" t="str">
        <f t="shared" si="1"/>
        <v>0.00009</v>
      </c>
      <c r="O27" t="str">
        <f t="shared" si="2"/>
        <v>0</v>
      </c>
      <c r="P27" t="s">
        <v>32</v>
      </c>
      <c r="Q27" t="s">
        <v>33</v>
      </c>
      <c r="R27" t="str">
        <f>_xlfn.CONCAT(P27,E27,L27,F27,L27,G27,L27,H27,Q27)</f>
        <v>(27.140.009274-0.000013810.000000007645)</v>
      </c>
      <c r="V27" t="str">
        <f t="shared" si="4"/>
        <v>0</v>
      </c>
      <c r="W27" t="str">
        <f t="shared" si="5"/>
        <v>0</v>
      </c>
    </row>
    <row r="31" spans="1:27" x14ac:dyDescent="0.3">
      <c r="B31" t="s">
        <v>110</v>
      </c>
      <c r="C31" t="s">
        <v>86</v>
      </c>
      <c r="D31" t="s">
        <v>87</v>
      </c>
      <c r="E31" t="s">
        <v>88</v>
      </c>
      <c r="F31" t="s">
        <v>89</v>
      </c>
      <c r="G31" t="s">
        <v>90</v>
      </c>
      <c r="H31" t="s">
        <v>91</v>
      </c>
      <c r="I31" t="s">
        <v>92</v>
      </c>
      <c r="J31" t="s">
        <v>93</v>
      </c>
      <c r="K31" t="s">
        <v>94</v>
      </c>
      <c r="L31" t="s">
        <v>95</v>
      </c>
      <c r="M31" t="s">
        <v>96</v>
      </c>
      <c r="N31" t="s">
        <v>97</v>
      </c>
      <c r="O31" t="s">
        <v>98</v>
      </c>
      <c r="P31" t="s">
        <v>99</v>
      </c>
      <c r="Q31" t="s">
        <v>100</v>
      </c>
      <c r="R31" t="s">
        <v>101</v>
      </c>
      <c r="S31" t="s">
        <v>102</v>
      </c>
      <c r="T31" t="s">
        <v>102</v>
      </c>
      <c r="U31" t="s">
        <v>103</v>
      </c>
      <c r="V31" t="s">
        <v>104</v>
      </c>
      <c r="W31" t="s">
        <v>105</v>
      </c>
      <c r="X31" t="s">
        <v>106</v>
      </c>
      <c r="Y31" t="s">
        <v>107</v>
      </c>
      <c r="Z31" t="s">
        <v>108</v>
      </c>
      <c r="AA31" t="s">
        <v>109</v>
      </c>
    </row>
    <row r="32" spans="1:27" x14ac:dyDescent="0.3">
      <c r="B32" t="s">
        <v>111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115</v>
      </c>
      <c r="I32" t="s">
        <v>116</v>
      </c>
      <c r="J32" t="s">
        <v>117</v>
      </c>
      <c r="K32" t="s">
        <v>118</v>
      </c>
      <c r="L32" t="s">
        <v>119</v>
      </c>
      <c r="M32" t="s">
        <v>120</v>
      </c>
      <c r="N32" t="s">
        <v>121</v>
      </c>
      <c r="O32" t="s">
        <v>122</v>
      </c>
      <c r="P32" t="s">
        <v>123</v>
      </c>
      <c r="Q32" t="s">
        <v>124</v>
      </c>
      <c r="R32" t="s">
        <v>125</v>
      </c>
      <c r="S32" t="s">
        <v>126</v>
      </c>
      <c r="T32" t="s">
        <v>127</v>
      </c>
      <c r="U32" t="s">
        <v>128</v>
      </c>
      <c r="V32" t="s">
        <v>129</v>
      </c>
      <c r="W32" t="s">
        <v>130</v>
      </c>
      <c r="X32" t="s">
        <v>131</v>
      </c>
      <c r="Y32" t="s">
        <v>131</v>
      </c>
      <c r="Z32" t="s">
        <v>132</v>
      </c>
      <c r="AA32" t="s">
        <v>133</v>
      </c>
    </row>
    <row r="33" spans="2:20" x14ac:dyDescent="0.3">
      <c r="B33" t="s">
        <v>112</v>
      </c>
    </row>
    <row r="34" spans="2:20" x14ac:dyDescent="0.3">
      <c r="B34" t="s">
        <v>113</v>
      </c>
    </row>
    <row r="35" spans="2:20" x14ac:dyDescent="0.3">
      <c r="B35" t="s">
        <v>114</v>
      </c>
    </row>
    <row r="36" spans="2:20" x14ac:dyDescent="0.3">
      <c r="B36" t="s">
        <v>115</v>
      </c>
    </row>
    <row r="37" spans="2:20" x14ac:dyDescent="0.3">
      <c r="B37" t="s">
        <v>116</v>
      </c>
    </row>
    <row r="38" spans="2:20" x14ac:dyDescent="0.3">
      <c r="B38" t="s">
        <v>117</v>
      </c>
    </row>
    <row r="39" spans="2:20" x14ac:dyDescent="0.3">
      <c r="B39" t="s">
        <v>118</v>
      </c>
    </row>
    <row r="40" spans="2:20" x14ac:dyDescent="0.3">
      <c r="B40" t="s">
        <v>119</v>
      </c>
    </row>
    <row r="41" spans="2:20" x14ac:dyDescent="0.3">
      <c r="B41" t="s">
        <v>120</v>
      </c>
    </row>
    <row r="42" spans="2:20" x14ac:dyDescent="0.3">
      <c r="B42" t="s">
        <v>121</v>
      </c>
      <c r="E42">
        <v>0.77</v>
      </c>
      <c r="F42" t="s">
        <v>297</v>
      </c>
      <c r="G42" t="s">
        <v>298</v>
      </c>
      <c r="H42" t="s">
        <v>299</v>
      </c>
      <c r="I42" t="s">
        <v>300</v>
      </c>
      <c r="J42" t="s">
        <v>301</v>
      </c>
      <c r="K42" t="s">
        <v>302</v>
      </c>
      <c r="L42" t="s">
        <v>303</v>
      </c>
      <c r="M42" t="s">
        <v>303</v>
      </c>
      <c r="N42" t="s">
        <v>303</v>
      </c>
      <c r="O42" t="s">
        <v>303</v>
      </c>
      <c r="P42" t="s">
        <v>304</v>
      </c>
    </row>
    <row r="43" spans="2:20" x14ac:dyDescent="0.3">
      <c r="B43" t="s">
        <v>122</v>
      </c>
      <c r="F43">
        <v>0</v>
      </c>
      <c r="G43" t="s">
        <v>305</v>
      </c>
      <c r="H43">
        <v>3.56</v>
      </c>
      <c r="I43" t="s">
        <v>306</v>
      </c>
      <c r="J43" t="s">
        <v>307</v>
      </c>
      <c r="K43" t="s">
        <v>308</v>
      </c>
      <c r="L43" t="s">
        <v>309</v>
      </c>
      <c r="M43" t="s">
        <v>310</v>
      </c>
      <c r="N43" t="s">
        <v>311</v>
      </c>
      <c r="O43" t="s">
        <v>312</v>
      </c>
      <c r="P43" t="s">
        <v>313</v>
      </c>
      <c r="Q43" t="s">
        <v>314</v>
      </c>
      <c r="R43" t="s">
        <v>304</v>
      </c>
    </row>
    <row r="44" spans="2:20" x14ac:dyDescent="0.3">
      <c r="B44" t="s">
        <v>123</v>
      </c>
      <c r="F44">
        <v>1.1200000000000001</v>
      </c>
      <c r="G44" t="s">
        <v>303</v>
      </c>
    </row>
    <row r="45" spans="2:20" x14ac:dyDescent="0.3">
      <c r="B45" t="s">
        <v>124</v>
      </c>
    </row>
    <row r="46" spans="2:20" x14ac:dyDescent="0.3">
      <c r="B46" t="s">
        <v>125</v>
      </c>
    </row>
    <row r="47" spans="2:20" x14ac:dyDescent="0.3">
      <c r="B47" t="s">
        <v>126</v>
      </c>
      <c r="N47" s="4" t="s">
        <v>321</v>
      </c>
      <c r="O47" s="4" t="s">
        <v>319</v>
      </c>
      <c r="P47" s="4" t="s">
        <v>320</v>
      </c>
      <c r="S47" s="4" t="s">
        <v>322</v>
      </c>
      <c r="T47" s="4" t="s">
        <v>323</v>
      </c>
    </row>
    <row r="48" spans="2:20" x14ac:dyDescent="0.3">
      <c r="B48" t="s">
        <v>127</v>
      </c>
      <c r="D48" s="1">
        <v>0.77</v>
      </c>
      <c r="E48">
        <f>D48/100</f>
        <v>7.7000000000000002E-3</v>
      </c>
      <c r="F48">
        <f>E48/B3</f>
        <v>4.9260138312232516E-5</v>
      </c>
      <c r="M48">
        <v>0</v>
      </c>
      <c r="N48" s="4" t="s">
        <v>5</v>
      </c>
      <c r="O48" s="8">
        <v>7.7000000000000002E-3</v>
      </c>
      <c r="P48" s="8">
        <v>0</v>
      </c>
      <c r="Q48">
        <v>6.1907021900535E-3</v>
      </c>
      <c r="S48" s="4" t="s">
        <v>328</v>
      </c>
      <c r="T48" s="4">
        <v>763.15</v>
      </c>
    </row>
    <row r="49" spans="2:20" x14ac:dyDescent="0.3">
      <c r="B49" t="s">
        <v>128</v>
      </c>
      <c r="D49" s="1">
        <v>6.82</v>
      </c>
      <c r="E49">
        <f t="shared" ref="E49:E72" si="6">D49/100</f>
        <v>6.8199999999999997E-2</v>
      </c>
      <c r="F49">
        <f t="shared" ref="F49:F72" si="7">E49/B4</f>
        <v>4.7931630659376186E-4</v>
      </c>
      <c r="M49">
        <v>1</v>
      </c>
      <c r="N49" s="4" t="s">
        <v>6</v>
      </c>
      <c r="O49" s="8">
        <v>6.8199999999999997E-2</v>
      </c>
      <c r="P49" s="8">
        <v>0</v>
      </c>
      <c r="Q49">
        <v>5.9479036432417899E-2</v>
      </c>
      <c r="S49" s="4" t="s">
        <v>329</v>
      </c>
      <c r="T49" s="4">
        <v>0.105</v>
      </c>
    </row>
    <row r="50" spans="2:20" x14ac:dyDescent="0.3">
      <c r="B50" t="s">
        <v>129</v>
      </c>
      <c r="D50" s="1">
        <v>8.57</v>
      </c>
      <c r="E50">
        <f t="shared" si="6"/>
        <v>8.5699999999999998E-2</v>
      </c>
      <c r="F50">
        <f t="shared" si="7"/>
        <v>6.6817923108709724E-4</v>
      </c>
      <c r="M50">
        <v>2</v>
      </c>
      <c r="N50" s="4" t="s">
        <v>7</v>
      </c>
      <c r="O50" s="8">
        <v>8.5699999999999998E-2</v>
      </c>
      <c r="P50" s="8">
        <v>0</v>
      </c>
      <c r="Q50">
        <v>7.41388898435201E-2</v>
      </c>
      <c r="S50" s="4" t="s">
        <v>324</v>
      </c>
      <c r="T50" s="4">
        <v>60000</v>
      </c>
    </row>
    <row r="51" spans="2:20" x14ac:dyDescent="0.3">
      <c r="B51" t="s">
        <v>130</v>
      </c>
      <c r="D51" s="1">
        <v>12.02</v>
      </c>
      <c r="E51">
        <f t="shared" si="6"/>
        <v>0.1202</v>
      </c>
      <c r="F51">
        <f t="shared" si="7"/>
        <v>1.0522445549408222E-3</v>
      </c>
      <c r="M51">
        <v>3</v>
      </c>
      <c r="N51" s="4" t="s">
        <v>8</v>
      </c>
      <c r="O51" s="8">
        <v>0.1202</v>
      </c>
      <c r="P51" s="8">
        <v>0</v>
      </c>
      <c r="Q51">
        <v>0.11142775440910101</v>
      </c>
      <c r="S51" s="4" t="s">
        <v>325</v>
      </c>
      <c r="T51" s="4">
        <v>6000</v>
      </c>
    </row>
    <row r="52" spans="2:20" x14ac:dyDescent="0.3">
      <c r="B52" t="s">
        <v>131</v>
      </c>
      <c r="D52" s="1">
        <v>12.41</v>
      </c>
      <c r="E52">
        <f t="shared" si="6"/>
        <v>0.1241</v>
      </c>
      <c r="F52">
        <f t="shared" si="7"/>
        <v>1.2384611546330023E-3</v>
      </c>
      <c r="M52">
        <v>4</v>
      </c>
      <c r="N52" s="4" t="s">
        <v>9</v>
      </c>
      <c r="O52" s="8">
        <v>0.1241</v>
      </c>
      <c r="P52" s="8">
        <v>0</v>
      </c>
      <c r="Q52">
        <v>0.12557628858811601</v>
      </c>
      <c r="S52" s="4" t="s">
        <v>326</v>
      </c>
      <c r="T52" s="4">
        <v>4.9020000000000001</v>
      </c>
    </row>
    <row r="53" spans="2:20" x14ac:dyDescent="0.3">
      <c r="B53" t="s">
        <v>131</v>
      </c>
      <c r="D53" s="1">
        <v>14.41</v>
      </c>
      <c r="E53">
        <f t="shared" si="6"/>
        <v>0.14410000000000001</v>
      </c>
      <c r="F53">
        <f t="shared" si="7"/>
        <v>1.6721204947898537E-3</v>
      </c>
      <c r="M53">
        <v>5</v>
      </c>
      <c r="N53" s="4" t="s">
        <v>10</v>
      </c>
      <c r="O53" s="8">
        <v>0.14410000000000001</v>
      </c>
      <c r="P53" s="8">
        <v>0</v>
      </c>
      <c r="Q53">
        <v>0.15007304287388801</v>
      </c>
      <c r="S53" s="4" t="s">
        <v>327</v>
      </c>
      <c r="T53" s="4">
        <v>2.4380000000000002</v>
      </c>
    </row>
    <row r="54" spans="2:20" x14ac:dyDescent="0.3">
      <c r="B54" t="s">
        <v>132</v>
      </c>
      <c r="D54" s="1">
        <v>9.26</v>
      </c>
      <c r="E54">
        <f t="shared" si="6"/>
        <v>9.2600000000000002E-2</v>
      </c>
      <c r="F54">
        <f t="shared" si="7"/>
        <v>1.2834194952252916E-3</v>
      </c>
      <c r="M54">
        <v>6</v>
      </c>
      <c r="N54" s="4" t="s">
        <v>11</v>
      </c>
      <c r="O54" s="8">
        <v>9.2600000000000002E-2</v>
      </c>
      <c r="P54" s="8">
        <v>0</v>
      </c>
      <c r="Q54">
        <v>9.8053301231087797E-2</v>
      </c>
    </row>
    <row r="55" spans="2:20" x14ac:dyDescent="0.3">
      <c r="B55" t="s">
        <v>133</v>
      </c>
      <c r="D55" s="1">
        <v>0</v>
      </c>
      <c r="E55">
        <f t="shared" si="6"/>
        <v>0</v>
      </c>
      <c r="F55">
        <f t="shared" si="7"/>
        <v>0</v>
      </c>
      <c r="M55">
        <v>7</v>
      </c>
      <c r="N55" s="4" t="s">
        <v>12</v>
      </c>
      <c r="O55" s="8">
        <v>0</v>
      </c>
      <c r="P55" s="8">
        <v>0</v>
      </c>
      <c r="Q55">
        <v>0</v>
      </c>
    </row>
    <row r="56" spans="2:20" x14ac:dyDescent="0.3">
      <c r="D56" s="1">
        <v>0</v>
      </c>
      <c r="E56">
        <f t="shared" si="6"/>
        <v>0</v>
      </c>
      <c r="F56">
        <f t="shared" si="7"/>
        <v>0</v>
      </c>
      <c r="M56">
        <v>8</v>
      </c>
      <c r="N56" s="4" t="s">
        <v>13</v>
      </c>
      <c r="O56" s="8">
        <v>0</v>
      </c>
      <c r="P56" s="8">
        <v>0</v>
      </c>
      <c r="Q56">
        <v>0</v>
      </c>
    </row>
    <row r="57" spans="2:20" x14ac:dyDescent="0.3">
      <c r="D57" s="1">
        <v>0</v>
      </c>
      <c r="E57">
        <f t="shared" si="6"/>
        <v>0</v>
      </c>
      <c r="F57">
        <f t="shared" si="7"/>
        <v>0</v>
      </c>
      <c r="M57">
        <v>9</v>
      </c>
      <c r="N57" s="4" t="s">
        <v>14</v>
      </c>
      <c r="O57" s="8">
        <v>0</v>
      </c>
      <c r="P57" s="8">
        <v>0</v>
      </c>
      <c r="Q57">
        <v>0</v>
      </c>
    </row>
    <row r="58" spans="2:20" x14ac:dyDescent="0.3">
      <c r="D58" s="1">
        <v>0</v>
      </c>
      <c r="E58">
        <f t="shared" si="6"/>
        <v>0</v>
      </c>
      <c r="F58">
        <f t="shared" si="7"/>
        <v>0</v>
      </c>
      <c r="M58">
        <v>10</v>
      </c>
      <c r="N58" s="4" t="s">
        <v>15</v>
      </c>
      <c r="O58" s="8">
        <v>0</v>
      </c>
      <c r="P58" s="8">
        <v>0.1</v>
      </c>
      <c r="Q58">
        <v>0</v>
      </c>
    </row>
    <row r="59" spans="2:20" x14ac:dyDescent="0.3">
      <c r="D59" s="1">
        <v>0</v>
      </c>
      <c r="E59">
        <f t="shared" si="6"/>
        <v>0</v>
      </c>
      <c r="F59">
        <f t="shared" si="7"/>
        <v>0</v>
      </c>
      <c r="M59">
        <v>11</v>
      </c>
      <c r="N59" s="4" t="s">
        <v>16</v>
      </c>
      <c r="O59" s="8">
        <v>0</v>
      </c>
      <c r="P59" s="8">
        <v>0</v>
      </c>
      <c r="Q59">
        <v>2.2996295512853199E-4</v>
      </c>
    </row>
    <row r="60" spans="2:20" x14ac:dyDescent="0.3">
      <c r="D60" s="1">
        <v>0.87</v>
      </c>
      <c r="E60">
        <f t="shared" si="6"/>
        <v>8.6999999999999994E-3</v>
      </c>
      <c r="F60">
        <f t="shared" si="7"/>
        <v>6.2027662911735346E-5</v>
      </c>
      <c r="M60">
        <v>12</v>
      </c>
      <c r="N60" s="4" t="s">
        <v>17</v>
      </c>
      <c r="O60" s="8">
        <v>8.6999999999999994E-3</v>
      </c>
      <c r="P60" s="8">
        <v>0</v>
      </c>
      <c r="Q60">
        <v>5.1280676551643898E-3</v>
      </c>
    </row>
    <row r="61" spans="2:20" x14ac:dyDescent="0.3">
      <c r="D61" s="1">
        <v>3.56</v>
      </c>
      <c r="E61">
        <f t="shared" si="6"/>
        <v>3.56E-2</v>
      </c>
      <c r="F61">
        <f t="shared" si="7"/>
        <v>2.8199583343234874E-4</v>
      </c>
      <c r="M61">
        <v>13</v>
      </c>
      <c r="N61" s="4" t="s">
        <v>18</v>
      </c>
      <c r="O61" s="8">
        <v>3.56E-2</v>
      </c>
      <c r="P61" s="8">
        <v>0</v>
      </c>
      <c r="Q61">
        <v>2.3417260542933801E-2</v>
      </c>
    </row>
    <row r="62" spans="2:20" x14ac:dyDescent="0.3">
      <c r="D62" s="1">
        <v>4.04</v>
      </c>
      <c r="E62">
        <f t="shared" si="6"/>
        <v>4.0399999999999998E-2</v>
      </c>
      <c r="F62">
        <f t="shared" si="7"/>
        <v>3.60019961502816E-4</v>
      </c>
      <c r="M62">
        <v>14</v>
      </c>
      <c r="N62" s="4" t="s">
        <v>19</v>
      </c>
      <c r="O62" s="8">
        <v>4.0399999999999998E-2</v>
      </c>
      <c r="P62" s="8">
        <v>0</v>
      </c>
      <c r="Q62">
        <v>2.63468436279846E-2</v>
      </c>
    </row>
    <row r="63" spans="2:20" x14ac:dyDescent="0.3">
      <c r="D63" s="1">
        <v>5.95</v>
      </c>
      <c r="E63">
        <f t="shared" si="6"/>
        <v>5.9500000000000004E-2</v>
      </c>
      <c r="F63">
        <f t="shared" si="7"/>
        <v>6.0597419262850224E-4</v>
      </c>
      <c r="M63">
        <v>15</v>
      </c>
      <c r="N63" s="4" t="s">
        <v>20</v>
      </c>
      <c r="O63" s="8">
        <v>5.9500000000000004E-2</v>
      </c>
      <c r="P63" s="8">
        <v>0</v>
      </c>
      <c r="Q63">
        <v>3.8583360867536401E-2</v>
      </c>
    </row>
    <row r="64" spans="2:20" x14ac:dyDescent="0.3">
      <c r="D64" s="1">
        <v>4.2300000000000004</v>
      </c>
      <c r="E64">
        <f t="shared" si="6"/>
        <v>4.2300000000000004E-2</v>
      </c>
      <c r="F64">
        <f t="shared" si="7"/>
        <v>5.0260212447422834E-4</v>
      </c>
      <c r="M64">
        <v>16</v>
      </c>
      <c r="N64" s="4" t="s">
        <v>21</v>
      </c>
      <c r="O64" s="8">
        <v>4.2300000000000004E-2</v>
      </c>
      <c r="P64" s="8">
        <v>0</v>
      </c>
      <c r="Q64">
        <v>2.60182353345123E-2</v>
      </c>
    </row>
    <row r="65" spans="4:17" x14ac:dyDescent="0.3">
      <c r="D65" s="1">
        <v>0.64</v>
      </c>
      <c r="E65">
        <f t="shared" si="6"/>
        <v>6.4000000000000003E-3</v>
      </c>
      <c r="F65">
        <f t="shared" si="7"/>
        <v>7.6043820251419877E-5</v>
      </c>
      <c r="M65">
        <v>17</v>
      </c>
      <c r="N65" s="4" t="s">
        <v>136</v>
      </c>
      <c r="O65" s="8">
        <v>6.4000000000000003E-3</v>
      </c>
      <c r="P65" s="8">
        <v>0</v>
      </c>
      <c r="Q65">
        <v>8.1397342693195606E-3</v>
      </c>
    </row>
    <row r="66" spans="4:17" x14ac:dyDescent="0.3">
      <c r="D66" s="1">
        <v>0.96</v>
      </c>
      <c r="E66">
        <f t="shared" si="6"/>
        <v>9.5999999999999992E-3</v>
      </c>
      <c r="F66">
        <f t="shared" si="7"/>
        <v>6.4755480607082627E-5</v>
      </c>
      <c r="M66">
        <v>18</v>
      </c>
      <c r="N66" s="4" t="s">
        <v>23</v>
      </c>
      <c r="O66" s="8">
        <v>9.5999999999999992E-3</v>
      </c>
      <c r="P66" s="8">
        <v>0</v>
      </c>
      <c r="Q66">
        <v>1.01930041433117E-2</v>
      </c>
    </row>
    <row r="67" spans="4:17" x14ac:dyDescent="0.3">
      <c r="D67" s="1">
        <v>1.34</v>
      </c>
      <c r="E67">
        <f t="shared" si="6"/>
        <v>1.34E-2</v>
      </c>
      <c r="F67">
        <f t="shared" si="7"/>
        <v>9.9834602375169486E-5</v>
      </c>
      <c r="M67">
        <v>19</v>
      </c>
      <c r="N67" s="4" t="s">
        <v>24</v>
      </c>
      <c r="O67" s="8">
        <v>1.34E-2</v>
      </c>
      <c r="P67" s="8">
        <v>0</v>
      </c>
      <c r="Q67">
        <v>2.0708899859721699E-2</v>
      </c>
    </row>
    <row r="68" spans="4:17" x14ac:dyDescent="0.3">
      <c r="D68" s="1">
        <v>4.24</v>
      </c>
      <c r="E68">
        <f t="shared" si="6"/>
        <v>4.24E-2</v>
      </c>
      <c r="F68">
        <f t="shared" si="7"/>
        <v>3.5276009817380093E-4</v>
      </c>
      <c r="M68">
        <v>20</v>
      </c>
      <c r="N68" s="4" t="s">
        <v>25</v>
      </c>
      <c r="O68" s="8">
        <v>4.24E-2</v>
      </c>
      <c r="P68" s="8">
        <v>0</v>
      </c>
      <c r="Q68">
        <v>6.49514139799683E-2</v>
      </c>
    </row>
    <row r="69" spans="4:17" x14ac:dyDescent="0.3">
      <c r="D69" s="1">
        <v>5.77</v>
      </c>
      <c r="E69">
        <f t="shared" si="6"/>
        <v>5.7699999999999994E-2</v>
      </c>
      <c r="F69">
        <f t="shared" si="7"/>
        <v>5.4347826086956512E-4</v>
      </c>
      <c r="M69">
        <v>21</v>
      </c>
      <c r="N69" s="4" t="s">
        <v>26</v>
      </c>
      <c r="O69" s="8">
        <v>5.7699999999999994E-2</v>
      </c>
      <c r="P69" s="8">
        <v>0</v>
      </c>
      <c r="Q69">
        <v>8.2146076567641904E-2</v>
      </c>
    </row>
    <row r="70" spans="4:17" x14ac:dyDescent="0.3">
      <c r="D70" s="1">
        <v>3.02</v>
      </c>
      <c r="E70">
        <f t="shared" si="6"/>
        <v>3.0200000000000001E-2</v>
      </c>
      <c r="F70">
        <f t="shared" si="7"/>
        <v>3.2775854397065367E-4</v>
      </c>
      <c r="M70">
        <v>22</v>
      </c>
      <c r="N70" s="4" t="s">
        <v>27</v>
      </c>
      <c r="O70" s="8">
        <v>3.0200000000000001E-2</v>
      </c>
      <c r="P70" s="8">
        <v>0</v>
      </c>
      <c r="Q70">
        <v>4.3200470127037802E-2</v>
      </c>
    </row>
    <row r="71" spans="4:17" x14ac:dyDescent="0.3">
      <c r="D71" s="1">
        <v>1.1200000000000001</v>
      </c>
      <c r="E71">
        <f t="shared" si="6"/>
        <v>1.1200000000000002E-2</v>
      </c>
      <c r="F71">
        <f t="shared" si="7"/>
        <v>1.4338018793046064E-4</v>
      </c>
      <c r="M71">
        <v>23</v>
      </c>
      <c r="N71" s="4" t="s">
        <v>28</v>
      </c>
      <c r="O71" s="8">
        <v>1.1200000000000002E-2</v>
      </c>
      <c r="P71" s="8">
        <v>0</v>
      </c>
      <c r="Q71">
        <v>2.59976545015549E-2</v>
      </c>
    </row>
    <row r="72" spans="4:17" x14ac:dyDescent="0.3">
      <c r="D72" s="1">
        <v>0</v>
      </c>
      <c r="E72">
        <f t="shared" si="6"/>
        <v>0</v>
      </c>
      <c r="F72">
        <f t="shared" si="7"/>
        <v>0</v>
      </c>
      <c r="G72">
        <v>100</v>
      </c>
      <c r="M72">
        <v>24</v>
      </c>
      <c r="N72" s="4" t="s">
        <v>29</v>
      </c>
      <c r="O72" s="8">
        <v>0</v>
      </c>
      <c r="P72" s="8">
        <v>0.9</v>
      </c>
      <c r="Q72">
        <v>0</v>
      </c>
    </row>
    <row r="73" spans="4:17" x14ac:dyDescent="0.3">
      <c r="F73">
        <f>SUM(F48:F72)</f>
        <v>9.8636321447098472E-3</v>
      </c>
      <c r="G73">
        <f>1/F73</f>
        <v>101.38253184313338</v>
      </c>
      <c r="H73">
        <f>100/G73</f>
        <v>0.98636321447098463</v>
      </c>
      <c r="I73" t="s">
        <v>315</v>
      </c>
      <c r="J73" t="s">
        <v>316</v>
      </c>
    </row>
    <row r="74" spans="4:17" x14ac:dyDescent="0.3">
      <c r="G74">
        <f>H74*B27</f>
        <v>12.925303562427782</v>
      </c>
      <c r="H74">
        <f>H73*6.5</f>
        <v>6.4113608940614002</v>
      </c>
      <c r="I74" t="s">
        <v>315</v>
      </c>
      <c r="J74" t="s">
        <v>317</v>
      </c>
    </row>
    <row r="75" spans="4:17" x14ac:dyDescent="0.3">
      <c r="G75">
        <f>G74/G72</f>
        <v>0.12925303562427781</v>
      </c>
    </row>
    <row r="76" spans="4:17" x14ac:dyDescent="0.3">
      <c r="H76" t="s">
        <v>318</v>
      </c>
      <c r="I76">
        <f>9.13*1000 * 3.54</f>
        <v>32320.2</v>
      </c>
      <c r="K76" t="s">
        <v>317</v>
      </c>
      <c r="L76" t="s">
        <v>316</v>
      </c>
    </row>
    <row r="77" spans="4:17" x14ac:dyDescent="0.3">
      <c r="G77">
        <f>G74/(G72+G74)</f>
        <v>0.11445887816703869</v>
      </c>
      <c r="K77">
        <f>I76*G77</f>
        <v>3699.3338341343238</v>
      </c>
      <c r="L77">
        <f>I76-K77</f>
        <v>28620.866165865678</v>
      </c>
    </row>
    <row r="82" spans="2:28" x14ac:dyDescent="0.3">
      <c r="B82" t="s">
        <v>333</v>
      </c>
      <c r="C82" t="s">
        <v>353</v>
      </c>
      <c r="D82" t="s">
        <v>333</v>
      </c>
      <c r="E82" t="s">
        <v>334</v>
      </c>
      <c r="F82" t="s">
        <v>335</v>
      </c>
      <c r="G82" t="s">
        <v>336</v>
      </c>
      <c r="H82" t="s">
        <v>337</v>
      </c>
      <c r="I82" t="s">
        <v>338</v>
      </c>
      <c r="J82" t="s">
        <v>339</v>
      </c>
      <c r="K82" t="s">
        <v>340</v>
      </c>
      <c r="L82" t="s">
        <v>341</v>
      </c>
      <c r="M82" t="s">
        <v>342</v>
      </c>
      <c r="N82" t="s">
        <v>342</v>
      </c>
      <c r="O82" t="s">
        <v>343</v>
      </c>
      <c r="P82" t="s">
        <v>343</v>
      </c>
      <c r="Q82" t="s">
        <v>344</v>
      </c>
      <c r="R82" t="s">
        <v>339</v>
      </c>
      <c r="S82" t="s">
        <v>345</v>
      </c>
      <c r="T82" t="s">
        <v>346</v>
      </c>
      <c r="U82" t="s">
        <v>347</v>
      </c>
      <c r="V82" t="s">
        <v>348</v>
      </c>
      <c r="W82" t="s">
        <v>349</v>
      </c>
      <c r="X82" t="s">
        <v>350</v>
      </c>
      <c r="Y82" t="s">
        <v>351</v>
      </c>
      <c r="Z82" t="s">
        <v>352</v>
      </c>
      <c r="AA82" t="s">
        <v>351</v>
      </c>
      <c r="AB82" t="s">
        <v>222</v>
      </c>
    </row>
    <row r="83" spans="2:28" x14ac:dyDescent="0.3">
      <c r="B83" t="s">
        <v>334</v>
      </c>
      <c r="C83" t="s">
        <v>353</v>
      </c>
      <c r="D83" t="s">
        <v>353</v>
      </c>
      <c r="E83" t="s">
        <v>353</v>
      </c>
      <c r="F83" t="s">
        <v>354</v>
      </c>
      <c r="G83" t="s">
        <v>69</v>
      </c>
      <c r="H83" t="s">
        <v>354</v>
      </c>
      <c r="I83" t="s">
        <v>69</v>
      </c>
      <c r="J83" t="s">
        <v>355</v>
      </c>
      <c r="K83" t="s">
        <v>356</v>
      </c>
      <c r="L83" t="s">
        <v>357</v>
      </c>
      <c r="M83" t="s">
        <v>69</v>
      </c>
      <c r="N83" t="s">
        <v>69</v>
      </c>
      <c r="O83" t="s">
        <v>353</v>
      </c>
      <c r="P83" t="s">
        <v>353</v>
      </c>
      <c r="Q83" t="s">
        <v>353</v>
      </c>
      <c r="R83" t="s">
        <v>353</v>
      </c>
      <c r="S83" t="s">
        <v>358</v>
      </c>
      <c r="T83" t="s">
        <v>359</v>
      </c>
      <c r="U83" t="s">
        <v>360</v>
      </c>
      <c r="V83" t="s">
        <v>361</v>
      </c>
      <c r="W83" t="s">
        <v>362</v>
      </c>
      <c r="X83" t="s">
        <v>363</v>
      </c>
      <c r="Y83" t="s">
        <v>363</v>
      </c>
      <c r="Z83" t="s">
        <v>364</v>
      </c>
      <c r="AA83" t="s">
        <v>365</v>
      </c>
      <c r="AB83" t="s">
        <v>222</v>
      </c>
    </row>
    <row r="84" spans="2:28" x14ac:dyDescent="0.3">
      <c r="B84" t="s">
        <v>335</v>
      </c>
      <c r="C84" t="s">
        <v>354</v>
      </c>
    </row>
    <row r="85" spans="2:28" x14ac:dyDescent="0.3">
      <c r="B85" t="s">
        <v>336</v>
      </c>
      <c r="C85" t="s">
        <v>69</v>
      </c>
    </row>
    <row r="86" spans="2:28" x14ac:dyDescent="0.3">
      <c r="B86" t="s">
        <v>337</v>
      </c>
      <c r="C86" t="s">
        <v>354</v>
      </c>
    </row>
    <row r="87" spans="2:28" x14ac:dyDescent="0.3">
      <c r="B87" t="s">
        <v>338</v>
      </c>
      <c r="C87" t="s">
        <v>69</v>
      </c>
    </row>
    <row r="88" spans="2:28" x14ac:dyDescent="0.3">
      <c r="B88" t="s">
        <v>339</v>
      </c>
      <c r="C88" t="s">
        <v>355</v>
      </c>
    </row>
    <row r="89" spans="2:28" x14ac:dyDescent="0.3">
      <c r="B89" t="s">
        <v>340</v>
      </c>
      <c r="C89" t="s">
        <v>356</v>
      </c>
    </row>
    <row r="90" spans="2:28" x14ac:dyDescent="0.3">
      <c r="B90" t="s">
        <v>341</v>
      </c>
      <c r="C90" t="s">
        <v>357</v>
      </c>
    </row>
    <row r="91" spans="2:28" x14ac:dyDescent="0.3">
      <c r="B91" t="s">
        <v>342</v>
      </c>
      <c r="C91" t="s">
        <v>69</v>
      </c>
    </row>
    <row r="92" spans="2:28" x14ac:dyDescent="0.3">
      <c r="B92" t="s">
        <v>342</v>
      </c>
      <c r="C92" t="s">
        <v>69</v>
      </c>
    </row>
    <row r="93" spans="2:28" x14ac:dyDescent="0.3">
      <c r="B93" t="s">
        <v>343</v>
      </c>
      <c r="C93" t="s">
        <v>353</v>
      </c>
    </row>
    <row r="94" spans="2:28" x14ac:dyDescent="0.3">
      <c r="B94" t="s">
        <v>343</v>
      </c>
      <c r="C94" t="s">
        <v>353</v>
      </c>
    </row>
    <row r="95" spans="2:28" x14ac:dyDescent="0.3">
      <c r="B95" t="s">
        <v>344</v>
      </c>
      <c r="C95" t="s">
        <v>353</v>
      </c>
    </row>
    <row r="96" spans="2:28" x14ac:dyDescent="0.3">
      <c r="B96" t="s">
        <v>339</v>
      </c>
      <c r="C96" t="s">
        <v>353</v>
      </c>
    </row>
    <row r="97" spans="2:3" x14ac:dyDescent="0.3">
      <c r="B97" t="s">
        <v>345</v>
      </c>
      <c r="C97" t="s">
        <v>358</v>
      </c>
    </row>
    <row r="98" spans="2:3" x14ac:dyDescent="0.3">
      <c r="B98" t="s">
        <v>346</v>
      </c>
      <c r="C98" t="s">
        <v>359</v>
      </c>
    </row>
    <row r="99" spans="2:3" x14ac:dyDescent="0.3">
      <c r="B99" t="s">
        <v>347</v>
      </c>
      <c r="C99" t="s">
        <v>360</v>
      </c>
    </row>
    <row r="100" spans="2:3" x14ac:dyDescent="0.3">
      <c r="B100" t="s">
        <v>348</v>
      </c>
      <c r="C100" t="s">
        <v>361</v>
      </c>
    </row>
    <row r="101" spans="2:3" x14ac:dyDescent="0.3">
      <c r="B101" t="s">
        <v>349</v>
      </c>
      <c r="C101" t="s">
        <v>362</v>
      </c>
    </row>
    <row r="102" spans="2:3" x14ac:dyDescent="0.3">
      <c r="B102" t="s">
        <v>350</v>
      </c>
      <c r="C102" t="s">
        <v>363</v>
      </c>
    </row>
    <row r="103" spans="2:3" x14ac:dyDescent="0.3">
      <c r="B103" t="s">
        <v>351</v>
      </c>
      <c r="C103" t="s">
        <v>363</v>
      </c>
    </row>
    <row r="104" spans="2:3" x14ac:dyDescent="0.3">
      <c r="B104" t="s">
        <v>352</v>
      </c>
      <c r="C104" t="s">
        <v>364</v>
      </c>
    </row>
    <row r="105" spans="2:3" x14ac:dyDescent="0.3">
      <c r="B105" t="s">
        <v>351</v>
      </c>
      <c r="C105" t="s">
        <v>365</v>
      </c>
    </row>
    <row r="106" spans="2:3" x14ac:dyDescent="0.3">
      <c r="B106" t="s">
        <v>222</v>
      </c>
      <c r="C106" t="s">
        <v>222</v>
      </c>
    </row>
  </sheetData>
  <mergeCells count="6">
    <mergeCell ref="A1:A2"/>
    <mergeCell ref="B1:B2"/>
    <mergeCell ref="C1:C2"/>
    <mergeCell ref="D1:D2"/>
    <mergeCell ref="I1:I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6" workbookViewId="0">
      <selection activeCell="K24" sqref="K24"/>
    </sheetView>
  </sheetViews>
  <sheetFormatPr defaultRowHeight="14.4" x14ac:dyDescent="0.3"/>
  <sheetData>
    <row r="1" spans="1:41" x14ac:dyDescent="0.3">
      <c r="A1" t="s">
        <v>201</v>
      </c>
      <c r="B1" t="s">
        <v>82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67</v>
      </c>
      <c r="N1" t="str">
        <f>_xlfn.CONCAT(L1:M1)</f>
        <v>0.77,</v>
      </c>
      <c r="O1" t="s">
        <v>203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69</v>
      </c>
      <c r="Y1" t="s">
        <v>69</v>
      </c>
      <c r="Z1" t="s">
        <v>69</v>
      </c>
      <c r="AA1" t="s">
        <v>69</v>
      </c>
      <c r="AB1" t="s">
        <v>69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</row>
    <row r="2" spans="1:41" x14ac:dyDescent="0.3">
      <c r="A2" t="s">
        <v>201</v>
      </c>
      <c r="B2" t="s">
        <v>82</v>
      </c>
      <c r="C2">
        <v>10</v>
      </c>
      <c r="D2">
        <v>2.72</v>
      </c>
      <c r="E2">
        <v>3.55</v>
      </c>
      <c r="F2" t="s">
        <v>202</v>
      </c>
      <c r="G2" t="s">
        <v>82</v>
      </c>
      <c r="H2">
        <v>10</v>
      </c>
      <c r="I2">
        <v>4.0999999999999996</v>
      </c>
      <c r="J2">
        <v>5.2</v>
      </c>
      <c r="K2" t="s">
        <v>6</v>
      </c>
      <c r="L2">
        <f t="shared" ref="L2:L6" si="0">D2+I2</f>
        <v>6.82</v>
      </c>
      <c r="M2" t="s">
        <v>67</v>
      </c>
      <c r="N2" t="str">
        <f t="shared" ref="N2:N25" si="1">_xlfn.CONCAT(L2:M2)</f>
        <v>6.82,</v>
      </c>
      <c r="O2" t="s">
        <v>204</v>
      </c>
    </row>
    <row r="3" spans="1:41" x14ac:dyDescent="0.3">
      <c r="A3" t="s">
        <v>201</v>
      </c>
      <c r="B3" t="s">
        <v>82</v>
      </c>
      <c r="C3">
        <v>9</v>
      </c>
      <c r="D3">
        <v>4.05</v>
      </c>
      <c r="E3">
        <v>5.82</v>
      </c>
      <c r="F3" t="s">
        <v>202</v>
      </c>
      <c r="G3" t="s">
        <v>82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67</v>
      </c>
      <c r="N3" t="str">
        <f t="shared" si="1"/>
        <v>8.57,</v>
      </c>
      <c r="O3" t="s">
        <v>205</v>
      </c>
    </row>
    <row r="4" spans="1:41" x14ac:dyDescent="0.3">
      <c r="A4" t="s">
        <v>201</v>
      </c>
      <c r="B4" t="s">
        <v>82</v>
      </c>
      <c r="C4">
        <v>8</v>
      </c>
      <c r="D4">
        <v>5.52</v>
      </c>
      <c r="E4">
        <v>7.88</v>
      </c>
      <c r="F4" t="s">
        <v>202</v>
      </c>
      <c r="G4" t="s">
        <v>82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67</v>
      </c>
      <c r="N4" t="str">
        <f t="shared" si="1"/>
        <v>12.02,</v>
      </c>
      <c r="O4" t="s">
        <v>206</v>
      </c>
    </row>
    <row r="5" spans="1:41" x14ac:dyDescent="0.3">
      <c r="A5" t="s">
        <v>201</v>
      </c>
      <c r="B5" t="s">
        <v>82</v>
      </c>
      <c r="C5">
        <v>7</v>
      </c>
      <c r="D5">
        <v>6.77</v>
      </c>
      <c r="E5">
        <v>9.75</v>
      </c>
      <c r="F5" t="s">
        <v>202</v>
      </c>
      <c r="G5" t="s">
        <v>82</v>
      </c>
      <c r="H5">
        <v>7</v>
      </c>
      <c r="I5">
        <v>5.64</v>
      </c>
      <c r="K5" t="s">
        <v>9</v>
      </c>
      <c r="L5">
        <f t="shared" si="0"/>
        <v>12.41</v>
      </c>
      <c r="M5" t="s">
        <v>67</v>
      </c>
      <c r="N5" t="str">
        <f t="shared" si="1"/>
        <v>12.41,</v>
      </c>
      <c r="O5" t="s">
        <v>207</v>
      </c>
    </row>
    <row r="6" spans="1:41" x14ac:dyDescent="0.3">
      <c r="A6" t="s">
        <v>201</v>
      </c>
      <c r="B6" t="s">
        <v>82</v>
      </c>
      <c r="C6">
        <v>6</v>
      </c>
      <c r="D6">
        <v>7.69</v>
      </c>
      <c r="E6">
        <v>0.44</v>
      </c>
      <c r="F6" t="s">
        <v>202</v>
      </c>
      <c r="G6" t="s">
        <v>82</v>
      </c>
      <c r="H6">
        <v>6</v>
      </c>
      <c r="I6">
        <v>6.72</v>
      </c>
      <c r="K6" t="s">
        <v>10</v>
      </c>
      <c r="L6">
        <f t="shared" si="0"/>
        <v>14.41</v>
      </c>
      <c r="M6" t="s">
        <v>67</v>
      </c>
      <c r="N6" t="str">
        <f t="shared" si="1"/>
        <v>14.41,</v>
      </c>
      <c r="O6" t="s">
        <v>208</v>
      </c>
    </row>
    <row r="7" spans="1:41" x14ac:dyDescent="0.3">
      <c r="A7" t="s">
        <v>201</v>
      </c>
      <c r="B7" t="s">
        <v>82</v>
      </c>
      <c r="C7">
        <v>5</v>
      </c>
      <c r="D7">
        <v>6.8</v>
      </c>
      <c r="E7">
        <v>0.09</v>
      </c>
      <c r="F7" t="s">
        <v>202</v>
      </c>
      <c r="G7" t="s">
        <v>82</v>
      </c>
      <c r="H7">
        <v>5</v>
      </c>
      <c r="I7">
        <v>2.46</v>
      </c>
      <c r="K7" t="s">
        <v>11</v>
      </c>
      <c r="L7">
        <f>D7+I7</f>
        <v>9.26</v>
      </c>
      <c r="M7" t="s">
        <v>67</v>
      </c>
      <c r="N7" t="str">
        <f t="shared" si="1"/>
        <v>9.26,</v>
      </c>
      <c r="O7" t="s">
        <v>209</v>
      </c>
    </row>
    <row r="8" spans="1:41" x14ac:dyDescent="0.3">
      <c r="B8" t="s">
        <v>83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67</v>
      </c>
      <c r="N8" t="str">
        <f t="shared" si="1"/>
        <v>0,</v>
      </c>
      <c r="O8" t="s">
        <v>69</v>
      </c>
    </row>
    <row r="9" spans="1:41" x14ac:dyDescent="0.3">
      <c r="B9" t="s">
        <v>83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67</v>
      </c>
      <c r="N9" t="str">
        <f t="shared" si="1"/>
        <v>0,</v>
      </c>
      <c r="O9" t="s">
        <v>69</v>
      </c>
    </row>
    <row r="10" spans="1:41" x14ac:dyDescent="0.3">
      <c r="B10" t="s">
        <v>83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67</v>
      </c>
      <c r="N10" t="str">
        <f t="shared" si="1"/>
        <v>0,</v>
      </c>
      <c r="O10" t="s">
        <v>69</v>
      </c>
    </row>
    <row r="11" spans="1:41" x14ac:dyDescent="0.3">
      <c r="B11" t="s">
        <v>83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67</v>
      </c>
      <c r="N11" t="str">
        <f t="shared" si="1"/>
        <v>0,</v>
      </c>
      <c r="O11" t="s">
        <v>69</v>
      </c>
    </row>
    <row r="12" spans="1:41" x14ac:dyDescent="0.3">
      <c r="B12" t="s">
        <v>83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67</v>
      </c>
      <c r="N12" t="str">
        <f t="shared" si="1"/>
        <v>0,</v>
      </c>
      <c r="O12" t="s">
        <v>69</v>
      </c>
    </row>
    <row r="13" spans="1:41" x14ac:dyDescent="0.3">
      <c r="B13" t="s">
        <v>136</v>
      </c>
      <c r="D13">
        <v>0.64</v>
      </c>
      <c r="K13" t="s">
        <v>17</v>
      </c>
      <c r="L13">
        <f t="shared" ref="L13:L24" si="2">D8+I8</f>
        <v>0.87</v>
      </c>
      <c r="M13" t="s">
        <v>67</v>
      </c>
      <c r="N13" t="str">
        <f t="shared" si="1"/>
        <v>0.87,</v>
      </c>
      <c r="O13" t="s">
        <v>210</v>
      </c>
    </row>
    <row r="14" spans="1:41" x14ac:dyDescent="0.3">
      <c r="B14" t="s">
        <v>79</v>
      </c>
      <c r="C14">
        <v>11</v>
      </c>
      <c r="D14">
        <v>0.96</v>
      </c>
      <c r="E14">
        <v>0.9</v>
      </c>
      <c r="K14" t="s">
        <v>18</v>
      </c>
      <c r="L14">
        <f t="shared" si="2"/>
        <v>3.56</v>
      </c>
      <c r="M14" t="s">
        <v>67</v>
      </c>
      <c r="N14" t="str">
        <f t="shared" si="1"/>
        <v>3.56,</v>
      </c>
      <c r="O14" t="s">
        <v>211</v>
      </c>
    </row>
    <row r="15" spans="1:41" x14ac:dyDescent="0.3">
      <c r="B15" t="s">
        <v>79</v>
      </c>
      <c r="C15">
        <v>10</v>
      </c>
      <c r="D15">
        <v>1.34</v>
      </c>
      <c r="E15">
        <v>1.25</v>
      </c>
      <c r="K15" t="s">
        <v>19</v>
      </c>
      <c r="L15">
        <f t="shared" si="2"/>
        <v>4.04</v>
      </c>
      <c r="M15" t="s">
        <v>67</v>
      </c>
      <c r="N15" t="str">
        <f t="shared" si="1"/>
        <v>4.04,</v>
      </c>
      <c r="O15" t="s">
        <v>212</v>
      </c>
    </row>
    <row r="16" spans="1:41" x14ac:dyDescent="0.3">
      <c r="B16" t="s">
        <v>79</v>
      </c>
      <c r="C16">
        <v>9</v>
      </c>
      <c r="D16">
        <v>4.24</v>
      </c>
      <c r="E16">
        <v>5.75</v>
      </c>
      <c r="K16" t="s">
        <v>20</v>
      </c>
      <c r="L16">
        <f t="shared" si="2"/>
        <v>5.95</v>
      </c>
      <c r="M16" t="s">
        <v>67</v>
      </c>
      <c r="N16" t="str">
        <f t="shared" si="1"/>
        <v>5.95,</v>
      </c>
      <c r="O16" t="s">
        <v>213</v>
      </c>
    </row>
    <row r="17" spans="2:40" x14ac:dyDescent="0.3">
      <c r="B17" t="s">
        <v>79</v>
      </c>
      <c r="C17">
        <v>8</v>
      </c>
      <c r="D17">
        <v>5.77</v>
      </c>
      <c r="E17">
        <v>8.4499999999999993</v>
      </c>
      <c r="K17" t="s">
        <v>21</v>
      </c>
      <c r="L17">
        <f t="shared" si="2"/>
        <v>4.2300000000000004</v>
      </c>
      <c r="M17" t="s">
        <v>67</v>
      </c>
      <c r="N17" t="str">
        <f t="shared" si="1"/>
        <v>4.23,</v>
      </c>
      <c r="O17" t="s">
        <v>214</v>
      </c>
    </row>
    <row r="18" spans="2:40" x14ac:dyDescent="0.3">
      <c r="B18" t="s">
        <v>79</v>
      </c>
      <c r="C18">
        <v>7</v>
      </c>
      <c r="D18">
        <v>3.02</v>
      </c>
      <c r="E18">
        <v>4.5199999999999996</v>
      </c>
      <c r="K18" t="s">
        <v>136</v>
      </c>
      <c r="L18">
        <f t="shared" si="2"/>
        <v>0.64</v>
      </c>
      <c r="M18" t="s">
        <v>67</v>
      </c>
      <c r="N18" t="str">
        <f t="shared" si="1"/>
        <v>0.64,</v>
      </c>
      <c r="O18" t="s">
        <v>215</v>
      </c>
    </row>
    <row r="19" spans="2:40" x14ac:dyDescent="0.3">
      <c r="B19" t="s">
        <v>79</v>
      </c>
      <c r="C19">
        <v>6</v>
      </c>
      <c r="D19">
        <v>1.1200000000000001</v>
      </c>
      <c r="E19">
        <v>0.26</v>
      </c>
      <c r="K19" t="s">
        <v>23</v>
      </c>
      <c r="L19">
        <f t="shared" si="2"/>
        <v>0.96</v>
      </c>
      <c r="M19" t="s">
        <v>67</v>
      </c>
      <c r="N19" t="str">
        <f t="shared" si="1"/>
        <v>0.96,</v>
      </c>
      <c r="O19" t="s">
        <v>216</v>
      </c>
    </row>
    <row r="20" spans="2:40" x14ac:dyDescent="0.3">
      <c r="K20" t="s">
        <v>24</v>
      </c>
      <c r="L20">
        <f t="shared" si="2"/>
        <v>1.34</v>
      </c>
      <c r="M20" t="s">
        <v>67</v>
      </c>
      <c r="N20" t="str">
        <f t="shared" si="1"/>
        <v>1.34,</v>
      </c>
      <c r="O20" t="s">
        <v>217</v>
      </c>
    </row>
    <row r="21" spans="2:40" x14ac:dyDescent="0.3">
      <c r="K21" t="s">
        <v>25</v>
      </c>
      <c r="L21">
        <f t="shared" si="2"/>
        <v>4.24</v>
      </c>
      <c r="M21" t="s">
        <v>67</v>
      </c>
      <c r="N21" t="str">
        <f t="shared" si="1"/>
        <v>4.24,</v>
      </c>
      <c r="O21" t="s">
        <v>218</v>
      </c>
    </row>
    <row r="22" spans="2:40" x14ac:dyDescent="0.3">
      <c r="K22" t="s">
        <v>26</v>
      </c>
      <c r="L22">
        <f t="shared" si="2"/>
        <v>5.77</v>
      </c>
      <c r="M22" t="s">
        <v>67</v>
      </c>
      <c r="N22" t="str">
        <f t="shared" si="1"/>
        <v>5.77,</v>
      </c>
      <c r="O22" t="s">
        <v>219</v>
      </c>
    </row>
    <row r="23" spans="2:40" x14ac:dyDescent="0.3">
      <c r="K23" t="s">
        <v>27</v>
      </c>
      <c r="L23">
        <f t="shared" si="2"/>
        <v>3.02</v>
      </c>
      <c r="M23" t="s">
        <v>67</v>
      </c>
      <c r="N23" t="str">
        <f t="shared" si="1"/>
        <v>3.02,</v>
      </c>
      <c r="O23" t="s">
        <v>220</v>
      </c>
    </row>
    <row r="24" spans="2:40" x14ac:dyDescent="0.3">
      <c r="K24" t="s">
        <v>28</v>
      </c>
      <c r="L24">
        <f t="shared" si="2"/>
        <v>1.1200000000000001</v>
      </c>
      <c r="M24" t="s">
        <v>67</v>
      </c>
      <c r="N24" t="str">
        <f t="shared" si="1"/>
        <v>1.12,</v>
      </c>
      <c r="O24" t="s">
        <v>221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222</v>
      </c>
    </row>
    <row r="27" spans="2:40" x14ac:dyDescent="0.3">
      <c r="L27">
        <f>D27+I27</f>
        <v>0</v>
      </c>
      <c r="N27" t="str">
        <f>_xlfn.CONCAT(L27,M1)</f>
        <v>0,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223</v>
      </c>
      <c r="AA27" t="s">
        <v>69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69</v>
      </c>
      <c r="AJ27" t="s">
        <v>69</v>
      </c>
      <c r="AK27" t="s">
        <v>69</v>
      </c>
      <c r="AL27" t="s">
        <v>69</v>
      </c>
      <c r="AM27" t="s">
        <v>69</v>
      </c>
      <c r="AN27" t="s">
        <v>224</v>
      </c>
    </row>
    <row r="28" spans="2:40" x14ac:dyDescent="0.3">
      <c r="L28">
        <f t="shared" ref="L28:L32" si="3">D28+I28</f>
        <v>0</v>
      </c>
      <c r="N28" t="str">
        <f t="shared" ref="N28:N51" si="4">_xlfn.CONCAT(L28,M2)</f>
        <v>0,</v>
      </c>
      <c r="O28" t="s">
        <v>69</v>
      </c>
    </row>
    <row r="29" spans="2:40" x14ac:dyDescent="0.3">
      <c r="L29">
        <f t="shared" si="3"/>
        <v>0</v>
      </c>
      <c r="N29" t="str">
        <f t="shared" si="4"/>
        <v>0,</v>
      </c>
      <c r="O29" t="s">
        <v>69</v>
      </c>
    </row>
    <row r="30" spans="2:40" x14ac:dyDescent="0.3">
      <c r="L30">
        <f t="shared" si="3"/>
        <v>0</v>
      </c>
      <c r="N30" t="str">
        <f t="shared" si="4"/>
        <v>0,</v>
      </c>
      <c r="O30" t="s">
        <v>69</v>
      </c>
    </row>
    <row r="31" spans="2:40" x14ac:dyDescent="0.3">
      <c r="L31">
        <f t="shared" si="3"/>
        <v>0</v>
      </c>
      <c r="N31" t="str">
        <f t="shared" si="4"/>
        <v>0,</v>
      </c>
      <c r="O31" t="s">
        <v>69</v>
      </c>
    </row>
    <row r="32" spans="2:40" x14ac:dyDescent="0.3">
      <c r="L32">
        <f t="shared" si="3"/>
        <v>0</v>
      </c>
      <c r="N32" t="str">
        <f t="shared" si="4"/>
        <v>0,</v>
      </c>
      <c r="O32" t="s">
        <v>69</v>
      </c>
    </row>
    <row r="33" spans="12:15" x14ac:dyDescent="0.3">
      <c r="L33">
        <f>D33+I33</f>
        <v>0</v>
      </c>
      <c r="N33" t="str">
        <f t="shared" si="4"/>
        <v>0,</v>
      </c>
      <c r="O33" t="s">
        <v>69</v>
      </c>
    </row>
    <row r="34" spans="12:15" x14ac:dyDescent="0.3">
      <c r="L34">
        <v>0</v>
      </c>
      <c r="N34" t="str">
        <f t="shared" si="4"/>
        <v>0,</v>
      </c>
      <c r="O34" t="s">
        <v>69</v>
      </c>
    </row>
    <row r="35" spans="12:15" x14ac:dyDescent="0.3">
      <c r="L35">
        <v>0</v>
      </c>
      <c r="N35" t="str">
        <f t="shared" si="4"/>
        <v>0,</v>
      </c>
      <c r="O35" t="s">
        <v>69</v>
      </c>
    </row>
    <row r="36" spans="12:15" x14ac:dyDescent="0.3">
      <c r="L36">
        <v>0</v>
      </c>
      <c r="N36" t="str">
        <f t="shared" si="4"/>
        <v>0,</v>
      </c>
      <c r="O36" t="s">
        <v>69</v>
      </c>
    </row>
    <row r="37" spans="12:15" x14ac:dyDescent="0.3">
      <c r="L37">
        <v>10</v>
      </c>
      <c r="N37" t="str">
        <f t="shared" si="4"/>
        <v>10,</v>
      </c>
      <c r="O37" t="s">
        <v>223</v>
      </c>
    </row>
    <row r="38" spans="12:15" x14ac:dyDescent="0.3">
      <c r="L38">
        <v>0</v>
      </c>
      <c r="N38" t="str">
        <f t="shared" si="4"/>
        <v>0,</v>
      </c>
      <c r="O38" t="s">
        <v>69</v>
      </c>
    </row>
    <row r="39" spans="12:15" x14ac:dyDescent="0.3">
      <c r="L39">
        <f t="shared" ref="L39:L50" si="5">D34+I34</f>
        <v>0</v>
      </c>
      <c r="N39" t="str">
        <f t="shared" si="4"/>
        <v>0,</v>
      </c>
      <c r="O39" t="s">
        <v>69</v>
      </c>
    </row>
    <row r="40" spans="12:15" x14ac:dyDescent="0.3">
      <c r="L40">
        <f t="shared" si="5"/>
        <v>0</v>
      </c>
      <c r="N40" t="str">
        <f t="shared" si="4"/>
        <v>0,</v>
      </c>
      <c r="O40" t="s">
        <v>69</v>
      </c>
    </row>
    <row r="41" spans="12:15" x14ac:dyDescent="0.3">
      <c r="L41">
        <f t="shared" si="5"/>
        <v>0</v>
      </c>
      <c r="N41" t="str">
        <f t="shared" si="4"/>
        <v>0,</v>
      </c>
      <c r="O41" t="s">
        <v>69</v>
      </c>
    </row>
    <row r="42" spans="12:15" x14ac:dyDescent="0.3">
      <c r="L42">
        <f t="shared" si="5"/>
        <v>0</v>
      </c>
      <c r="N42" t="str">
        <f t="shared" si="4"/>
        <v>0,</v>
      </c>
      <c r="O42" t="s">
        <v>69</v>
      </c>
    </row>
    <row r="43" spans="12:15" x14ac:dyDescent="0.3">
      <c r="L43">
        <f t="shared" si="5"/>
        <v>0</v>
      </c>
      <c r="N43" t="str">
        <f t="shared" si="4"/>
        <v>0,</v>
      </c>
      <c r="O43" t="s">
        <v>69</v>
      </c>
    </row>
    <row r="44" spans="12:15" x14ac:dyDescent="0.3">
      <c r="L44">
        <f t="shared" si="5"/>
        <v>0</v>
      </c>
      <c r="N44" t="str">
        <f t="shared" si="4"/>
        <v>0,</v>
      </c>
      <c r="O44" t="s">
        <v>69</v>
      </c>
    </row>
    <row r="45" spans="12:15" x14ac:dyDescent="0.3">
      <c r="L45">
        <f t="shared" si="5"/>
        <v>0</v>
      </c>
      <c r="N45" t="str">
        <f t="shared" si="4"/>
        <v>0,</v>
      </c>
      <c r="O45" t="s">
        <v>69</v>
      </c>
    </row>
    <row r="46" spans="12:15" x14ac:dyDescent="0.3">
      <c r="L46">
        <f t="shared" si="5"/>
        <v>0</v>
      </c>
      <c r="N46" t="str">
        <f t="shared" si="4"/>
        <v>0,</v>
      </c>
      <c r="O46" t="s">
        <v>69</v>
      </c>
    </row>
    <row r="47" spans="12:15" x14ac:dyDescent="0.3">
      <c r="L47">
        <f t="shared" si="5"/>
        <v>0</v>
      </c>
      <c r="N47" t="str">
        <f t="shared" si="4"/>
        <v>0,</v>
      </c>
      <c r="O47" t="s">
        <v>69</v>
      </c>
    </row>
    <row r="48" spans="12:15" x14ac:dyDescent="0.3">
      <c r="L48">
        <f t="shared" si="5"/>
        <v>0</v>
      </c>
      <c r="N48" t="str">
        <f t="shared" si="4"/>
        <v>0,</v>
      </c>
      <c r="O48" t="s">
        <v>69</v>
      </c>
    </row>
    <row r="49" spans="12:15" x14ac:dyDescent="0.3">
      <c r="L49">
        <f t="shared" si="5"/>
        <v>0</v>
      </c>
      <c r="N49" t="str">
        <f t="shared" si="4"/>
        <v>0,</v>
      </c>
      <c r="O49" t="s">
        <v>69</v>
      </c>
    </row>
    <row r="50" spans="12:15" x14ac:dyDescent="0.3">
      <c r="L50">
        <f t="shared" si="5"/>
        <v>0</v>
      </c>
      <c r="N50" t="str">
        <f t="shared" si="4"/>
        <v>0,</v>
      </c>
      <c r="O50" t="s">
        <v>69</v>
      </c>
    </row>
    <row r="51" spans="12:15" x14ac:dyDescent="0.3">
      <c r="L51">
        <v>90</v>
      </c>
      <c r="N51" t="str">
        <f t="shared" si="4"/>
        <v>90</v>
      </c>
      <c r="O5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2021-03-28T09:14:09Z</dcterms:modified>
</cp:coreProperties>
</file>