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" i="1" l="1"/>
  <c r="S31" i="1" s="1"/>
  <c r="R35" i="1"/>
  <c r="S35" i="1" s="1"/>
  <c r="R39" i="1"/>
  <c r="S39" i="1" s="1"/>
  <c r="R43" i="1"/>
  <c r="S43" i="1" s="1"/>
  <c r="R47" i="1"/>
  <c r="S47" i="1" s="1"/>
  <c r="Q31" i="1"/>
  <c r="Q32" i="1"/>
  <c r="R32" i="1" s="1"/>
  <c r="Q33" i="1"/>
  <c r="R33" i="1" s="1"/>
  <c r="Q34" i="1"/>
  <c r="R34" i="1" s="1"/>
  <c r="S34" i="1" s="1"/>
  <c r="Q35" i="1"/>
  <c r="Q36" i="1"/>
  <c r="R36" i="1" s="1"/>
  <c r="Q37" i="1"/>
  <c r="R37" i="1" s="1"/>
  <c r="S37" i="1" s="1"/>
  <c r="Q38" i="1"/>
  <c r="R38" i="1" s="1"/>
  <c r="S38" i="1" s="1"/>
  <c r="Q39" i="1"/>
  <c r="Q40" i="1"/>
  <c r="R40" i="1" s="1"/>
  <c r="Q41" i="1"/>
  <c r="R41" i="1" s="1"/>
  <c r="S41" i="1" s="1"/>
  <c r="Q42" i="1"/>
  <c r="R42" i="1" s="1"/>
  <c r="S42" i="1" s="1"/>
  <c r="Q43" i="1"/>
  <c r="Q44" i="1"/>
  <c r="R44" i="1" s="1"/>
  <c r="Q45" i="1"/>
  <c r="R45" i="1" s="1"/>
  <c r="S45" i="1" s="1"/>
  <c r="Q46" i="1"/>
  <c r="R46" i="1" s="1"/>
  <c r="S46" i="1" s="1"/>
  <c r="Q47" i="1"/>
  <c r="Q48" i="1"/>
  <c r="R48" i="1" s="1"/>
  <c r="Q49" i="1"/>
  <c r="R49" i="1" s="1"/>
  <c r="S49" i="1" s="1"/>
  <c r="Q30" i="1"/>
  <c r="R30" i="1" s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30" i="1"/>
  <c r="N30" i="1"/>
  <c r="S30" i="1" s="1"/>
  <c r="L30" i="1"/>
  <c r="N31" i="1"/>
  <c r="N32" i="1"/>
  <c r="S32" i="1" s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M30" i="1"/>
  <c r="W21" i="1"/>
  <c r="X21" i="1"/>
  <c r="Y19" i="1"/>
  <c r="X19" i="1"/>
  <c r="W19" i="1"/>
  <c r="W20" i="1"/>
  <c r="V19" i="1"/>
  <c r="U19" i="1"/>
  <c r="T19" i="1"/>
  <c r="S19" i="1"/>
  <c r="R19" i="1"/>
  <c r="Q19" i="1"/>
  <c r="P19" i="1"/>
  <c r="O19" i="1"/>
  <c r="W25" i="1"/>
  <c r="V25" i="1"/>
  <c r="U25" i="1"/>
  <c r="W24" i="1"/>
  <c r="V24" i="1"/>
  <c r="U24" i="1"/>
  <c r="X24" i="1"/>
  <c r="Y24" i="1" s="1"/>
  <c r="W23" i="1"/>
  <c r="V23" i="1"/>
  <c r="U23" i="1"/>
  <c r="W22" i="1"/>
  <c r="V22" i="1"/>
  <c r="U22" i="1"/>
  <c r="V21" i="1"/>
  <c r="U21" i="1"/>
  <c r="V20" i="1"/>
  <c r="U20" i="1"/>
  <c r="W18" i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X12" i="1"/>
  <c r="W11" i="1"/>
  <c r="V11" i="1"/>
  <c r="U11" i="1"/>
  <c r="W10" i="1"/>
  <c r="V10" i="1"/>
  <c r="U10" i="1"/>
  <c r="X10" i="1"/>
  <c r="W9" i="1"/>
  <c r="V9" i="1"/>
  <c r="U9" i="1"/>
  <c r="W8" i="1"/>
  <c r="V8" i="1"/>
  <c r="U8" i="1"/>
  <c r="X8" i="1"/>
  <c r="W7" i="1"/>
  <c r="V7" i="1"/>
  <c r="X11" i="1"/>
  <c r="X13" i="1"/>
  <c r="X14" i="1"/>
  <c r="X15" i="1"/>
  <c r="X17" i="1"/>
  <c r="X18" i="1"/>
  <c r="X20" i="1"/>
  <c r="X22" i="1"/>
  <c r="X23" i="1"/>
  <c r="Y23" i="1" s="1"/>
  <c r="X25" i="1"/>
  <c r="Y25" i="1" s="1"/>
  <c r="U7" i="1"/>
  <c r="W6" i="1"/>
  <c r="V6" i="1"/>
  <c r="U6" i="1"/>
  <c r="N19" i="1"/>
  <c r="M19" i="1"/>
  <c r="S7" i="1"/>
  <c r="T25" i="1"/>
  <c r="S25" i="1"/>
  <c r="R25" i="1"/>
  <c r="Q25" i="1"/>
  <c r="P25" i="1"/>
  <c r="O25" i="1"/>
  <c r="T24" i="1"/>
  <c r="S24" i="1"/>
  <c r="R24" i="1"/>
  <c r="Q24" i="1"/>
  <c r="P24" i="1"/>
  <c r="O24" i="1"/>
  <c r="T23" i="1"/>
  <c r="S23" i="1"/>
  <c r="R23" i="1"/>
  <c r="Q23" i="1"/>
  <c r="P23" i="1"/>
  <c r="O23" i="1"/>
  <c r="T22" i="1"/>
  <c r="S22" i="1"/>
  <c r="R22" i="1"/>
  <c r="Q22" i="1"/>
  <c r="P22" i="1"/>
  <c r="O22" i="1"/>
  <c r="T21" i="1"/>
  <c r="S21" i="1"/>
  <c r="R21" i="1"/>
  <c r="Q21" i="1"/>
  <c r="P21" i="1"/>
  <c r="O21" i="1"/>
  <c r="T20" i="1"/>
  <c r="S20" i="1"/>
  <c r="R20" i="1"/>
  <c r="Q20" i="1"/>
  <c r="P20" i="1"/>
  <c r="O20" i="1"/>
  <c r="T18" i="1"/>
  <c r="S18" i="1"/>
  <c r="R18" i="1"/>
  <c r="Q18" i="1"/>
  <c r="P18" i="1"/>
  <c r="O18" i="1"/>
  <c r="T17" i="1"/>
  <c r="S17" i="1"/>
  <c r="R17" i="1"/>
  <c r="Q17" i="1"/>
  <c r="P17" i="1"/>
  <c r="O17" i="1"/>
  <c r="T16" i="1"/>
  <c r="S16" i="1"/>
  <c r="R16" i="1"/>
  <c r="Q16" i="1"/>
  <c r="P16" i="1"/>
  <c r="O16" i="1"/>
  <c r="T15" i="1"/>
  <c r="S15" i="1"/>
  <c r="P15" i="1"/>
  <c r="Q15" i="1"/>
  <c r="R15" i="1"/>
  <c r="O15" i="1"/>
  <c r="T14" i="1"/>
  <c r="S14" i="1"/>
  <c r="R14" i="1"/>
  <c r="Q14" i="1"/>
  <c r="P14" i="1"/>
  <c r="O14" i="1"/>
  <c r="T13" i="1"/>
  <c r="P13" i="1"/>
  <c r="R13" i="1"/>
  <c r="S13" i="1"/>
  <c r="Q13" i="1"/>
  <c r="O13" i="1"/>
  <c r="T12" i="1"/>
  <c r="S12" i="1"/>
  <c r="R12" i="1"/>
  <c r="Q12" i="1"/>
  <c r="O9" i="1"/>
  <c r="S8" i="1"/>
  <c r="T6" i="1"/>
  <c r="S6" i="1"/>
  <c r="R6" i="1"/>
  <c r="Q6" i="1"/>
  <c r="P6" i="1"/>
  <c r="O6" i="1"/>
  <c r="L6" i="1"/>
  <c r="N6" i="1" s="1"/>
  <c r="P7" i="1"/>
  <c r="R7" i="1"/>
  <c r="T7" i="1"/>
  <c r="P8" i="1"/>
  <c r="R8" i="1"/>
  <c r="T8" i="1"/>
  <c r="P9" i="1"/>
  <c r="R9" i="1"/>
  <c r="T9" i="1"/>
  <c r="P10" i="1"/>
  <c r="R10" i="1"/>
  <c r="T10" i="1"/>
  <c r="P11" i="1"/>
  <c r="R11" i="1"/>
  <c r="T11" i="1"/>
  <c r="P12" i="1"/>
  <c r="O7" i="1"/>
  <c r="Q7" i="1"/>
  <c r="O8" i="1"/>
  <c r="Q8" i="1"/>
  <c r="Q9" i="1"/>
  <c r="S9" i="1"/>
  <c r="O10" i="1"/>
  <c r="Q10" i="1"/>
  <c r="S10" i="1"/>
  <c r="O11" i="1"/>
  <c r="Q11" i="1"/>
  <c r="S11" i="1"/>
  <c r="O12" i="1"/>
  <c r="L25" i="1"/>
  <c r="M25" i="1" s="1"/>
  <c r="L24" i="1"/>
  <c r="N24" i="1" s="1"/>
  <c r="L23" i="1"/>
  <c r="M23" i="1" s="1"/>
  <c r="L22" i="1"/>
  <c r="N22" i="1" s="1"/>
  <c r="L21" i="1"/>
  <c r="M21" i="1" s="1"/>
  <c r="L20" i="1"/>
  <c r="N20" i="1" s="1"/>
  <c r="L19" i="1"/>
  <c r="L18" i="1"/>
  <c r="N18" i="1" s="1"/>
  <c r="L17" i="1"/>
  <c r="M17" i="1" s="1"/>
  <c r="L16" i="1"/>
  <c r="N16" i="1" s="1"/>
  <c r="L15" i="1"/>
  <c r="M15" i="1" s="1"/>
  <c r="L14" i="1"/>
  <c r="N14" i="1" s="1"/>
  <c r="L13" i="1"/>
  <c r="M13" i="1" s="1"/>
  <c r="L12" i="1"/>
  <c r="N12" i="1" s="1"/>
  <c r="L11" i="1"/>
  <c r="M11" i="1" s="1"/>
  <c r="L10" i="1"/>
  <c r="N10" i="1" s="1"/>
  <c r="L9" i="1"/>
  <c r="M9" i="1" s="1"/>
  <c r="L8" i="1"/>
  <c r="N8" i="1" s="1"/>
  <c r="L7" i="1"/>
  <c r="N7" i="1" s="1"/>
  <c r="S33" i="1" l="1"/>
  <c r="S48" i="1"/>
  <c r="S44" i="1"/>
  <c r="S40" i="1"/>
  <c r="S36" i="1"/>
  <c r="X16" i="1"/>
  <c r="X9" i="1"/>
  <c r="Y18" i="1"/>
  <c r="M14" i="1"/>
  <c r="Y12" i="1"/>
  <c r="Y14" i="1"/>
  <c r="X6" i="1"/>
  <c r="X7" i="1"/>
  <c r="Y7" i="1" s="1"/>
  <c r="Y16" i="1"/>
  <c r="N15" i="1"/>
  <c r="N11" i="1"/>
  <c r="N23" i="1"/>
  <c r="M7" i="1"/>
  <c r="Y20" i="1"/>
  <c r="Y13" i="1"/>
  <c r="N9" i="1"/>
  <c r="N21" i="1"/>
  <c r="N25" i="1"/>
  <c r="M8" i="1"/>
  <c r="M6" i="1"/>
  <c r="M10" i="1"/>
  <c r="M12" i="1"/>
  <c r="M16" i="1"/>
  <c r="M18" i="1"/>
  <c r="M20" i="1"/>
  <c r="M22" i="1"/>
  <c r="M24" i="1"/>
  <c r="N17" i="1"/>
  <c r="N13" i="1"/>
  <c r="Y17" i="1" l="1"/>
  <c r="Y10" i="1"/>
  <c r="Y9" i="1"/>
  <c r="Y22" i="1"/>
  <c r="Y15" i="1"/>
  <c r="Y11" i="1"/>
  <c r="Y21" i="1"/>
  <c r="Y8" i="1"/>
  <c r="Y6" i="1"/>
</calcChain>
</file>

<file path=xl/sharedStrings.xml><?xml version="1.0" encoding="utf-8"?>
<sst xmlns="http://schemas.openxmlformats.org/spreadsheetml/2006/main" count="56" uniqueCount="47">
  <si>
    <t>Вариант 1</t>
  </si>
  <si>
    <t>№ потока</t>
  </si>
  <si>
    <t>Расход, кг,ч</t>
  </si>
  <si>
    <t>Доля компонента</t>
  </si>
  <si>
    <t>№ вар.</t>
  </si>
  <si>
    <t>Расчет смесителя</t>
  </si>
  <si>
    <t>Вариант №</t>
  </si>
  <si>
    <t>Расход G4</t>
  </si>
  <si>
    <t>Пункт 1</t>
  </si>
  <si>
    <t>Пункт2</t>
  </si>
  <si>
    <t>Пункт 3</t>
  </si>
  <si>
    <t>А</t>
  </si>
  <si>
    <t>В</t>
  </si>
  <si>
    <t>Коэф. для расч. теплоемкости 1 компонента</t>
  </si>
  <si>
    <t>Коэф. для расч. теплоемкости 2 компонента</t>
  </si>
  <si>
    <t>Теплоемкость компонента</t>
  </si>
  <si>
    <t>Теплоемкость потока</t>
  </si>
  <si>
    <t>G1</t>
  </si>
  <si>
    <t>G2</t>
  </si>
  <si>
    <t>G3</t>
  </si>
  <si>
    <t>G4</t>
  </si>
  <si>
    <t>Пункт 4</t>
  </si>
  <si>
    <t>Тем-ра, К</t>
  </si>
  <si>
    <t>Tk</t>
  </si>
  <si>
    <t>Темп.G4</t>
  </si>
  <si>
    <t>Расчет т/о</t>
  </si>
  <si>
    <t>Расход Gt, кг/ч</t>
  </si>
  <si>
    <r>
      <t xml:space="preserve">Начальная т-ра Gt,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Times New Roman"/>
        <family val="1"/>
        <charset val="204"/>
      </rPr>
      <t>С</t>
    </r>
  </si>
  <si>
    <t>Параметры теплообменника</t>
  </si>
  <si>
    <t>Внутр. диаметр труб, м</t>
  </si>
  <si>
    <t>Внеш. диаметр труб, м</t>
  </si>
  <si>
    <t>Количество труб</t>
  </si>
  <si>
    <t>Площ. сечения теплообмена, м2</t>
  </si>
  <si>
    <t>Термич. сопротивление стенки, м2/Вт</t>
  </si>
  <si>
    <t>Площадь теплообмена, м2</t>
  </si>
  <si>
    <t>Теплоемкость гор. теплоносителя, Дж/(кг*К)</t>
  </si>
  <si>
    <t>Пункт 2</t>
  </si>
  <si>
    <t>Водяной эквивалент</t>
  </si>
  <si>
    <t>Gt</t>
  </si>
  <si>
    <t>N</t>
  </si>
  <si>
    <t>M</t>
  </si>
  <si>
    <t>Кт</t>
  </si>
  <si>
    <t xml:space="preserve">Коэфициент теплоотдачи </t>
  </si>
  <si>
    <t>в межтрубном пространтсве, α2</t>
  </si>
  <si>
    <t>в трубном пространтсве, α1</t>
  </si>
  <si>
    <t>Коэф. теплопередачи</t>
  </si>
  <si>
    <t>t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</si>
</sst>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"/>
    <numFmt numFmtId="169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b/>
      <sz val="10"/>
      <name val="Arial Cyr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/>
    <xf numFmtId="0" fontId="6" fillId="0" borderId="8" xfId="0" applyFont="1" applyBorder="1"/>
    <xf numFmtId="168" fontId="0" fillId="0" borderId="8" xfId="0" applyNumberFormat="1" applyBorder="1"/>
    <xf numFmtId="0" fontId="6" fillId="0" borderId="0" xfId="0" applyFont="1" applyBorder="1"/>
    <xf numFmtId="168" fontId="0" fillId="0" borderId="0" xfId="0" applyNumberFormat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8" xfId="0" applyFont="1" applyBorder="1"/>
    <xf numFmtId="0" fontId="2" fillId="0" borderId="8" xfId="0" applyFont="1" applyBorder="1"/>
    <xf numFmtId="0" fontId="4" fillId="0" borderId="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6" fillId="0" borderId="9" xfId="0" applyFont="1" applyBorder="1"/>
    <xf numFmtId="169" fontId="0" fillId="0" borderId="10" xfId="0" applyNumberFormat="1" applyBorder="1"/>
    <xf numFmtId="169" fontId="0" fillId="0" borderId="8" xfId="0" applyNumberFormat="1" applyBorder="1"/>
    <xf numFmtId="0" fontId="4" fillId="0" borderId="4" xfId="0" applyFont="1" applyBorder="1" applyAlignment="1">
      <alignment horizontal="justify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topLeftCell="H19" workbookViewId="0">
      <selection activeCell="U29" sqref="U29"/>
    </sheetView>
  </sheetViews>
  <sheetFormatPr defaultRowHeight="15" x14ac:dyDescent="0.25"/>
  <cols>
    <col min="2" max="2" width="11.5703125" bestFit="1" customWidth="1"/>
    <col min="7" max="7" width="42.42578125" bestFit="1" customWidth="1"/>
    <col min="8" max="8" width="15.42578125" customWidth="1"/>
    <col min="9" max="9" width="21.140625" customWidth="1"/>
    <col min="10" max="10" width="10.5703125" bestFit="1" customWidth="1"/>
    <col min="11" max="11" width="19.42578125" bestFit="1" customWidth="1"/>
    <col min="12" max="12" width="12.85546875" customWidth="1"/>
    <col min="13" max="13" width="11.28515625" customWidth="1"/>
    <col min="15" max="15" width="17" customWidth="1"/>
    <col min="16" max="16" width="16.85546875" customWidth="1"/>
    <col min="17" max="17" width="21.140625" bestFit="1" customWidth="1"/>
    <col min="18" max="20" width="14.140625" customWidth="1"/>
  </cols>
  <sheetData>
    <row r="1" spans="1:25" x14ac:dyDescent="0.25">
      <c r="B1" s="1" t="s">
        <v>0</v>
      </c>
      <c r="K1" s="13" t="s">
        <v>5</v>
      </c>
      <c r="L1" s="21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</row>
    <row r="2" spans="1:25" x14ac:dyDescent="0.25">
      <c r="B2" s="1"/>
      <c r="K2" s="13"/>
      <c r="L2" s="14" t="s">
        <v>8</v>
      </c>
      <c r="M2" s="15" t="s">
        <v>9</v>
      </c>
      <c r="N2" s="15"/>
      <c r="O2" s="15" t="s">
        <v>10</v>
      </c>
      <c r="P2" s="15"/>
      <c r="Q2" s="15"/>
      <c r="R2" s="15"/>
      <c r="S2" s="15"/>
      <c r="T2" s="15"/>
      <c r="U2" s="15"/>
      <c r="V2" s="15"/>
      <c r="W2" s="15"/>
      <c r="X2" s="15"/>
      <c r="Y2" s="25" t="s">
        <v>21</v>
      </c>
    </row>
    <row r="3" spans="1:25" ht="15.75" thickBot="1" x14ac:dyDescent="0.3">
      <c r="K3" s="16" t="s">
        <v>6</v>
      </c>
      <c r="L3" s="16" t="s">
        <v>7</v>
      </c>
      <c r="M3" s="16" t="s">
        <v>3</v>
      </c>
      <c r="N3" s="16"/>
      <c r="O3" s="17" t="s">
        <v>15</v>
      </c>
      <c r="P3" s="17"/>
      <c r="Q3" s="17"/>
      <c r="R3" s="17"/>
      <c r="S3" s="17"/>
      <c r="T3" s="17"/>
      <c r="U3" s="16" t="s">
        <v>16</v>
      </c>
      <c r="V3" s="16"/>
      <c r="W3" s="16"/>
      <c r="X3" s="16"/>
      <c r="Y3" s="16" t="s">
        <v>24</v>
      </c>
    </row>
    <row r="4" spans="1:25" ht="16.5" thickBot="1" x14ac:dyDescent="0.3">
      <c r="A4" s="2" t="s">
        <v>4</v>
      </c>
      <c r="B4" s="2" t="s">
        <v>1</v>
      </c>
      <c r="C4" s="2" t="s">
        <v>2</v>
      </c>
      <c r="D4" s="2" t="s">
        <v>22</v>
      </c>
      <c r="E4" s="3" t="s">
        <v>3</v>
      </c>
      <c r="F4" s="4"/>
      <c r="G4" s="8"/>
      <c r="H4" s="9" t="s">
        <v>11</v>
      </c>
      <c r="I4" s="9" t="s">
        <v>12</v>
      </c>
      <c r="J4" s="11"/>
      <c r="K4" s="16"/>
      <c r="L4" s="16"/>
      <c r="M4" s="16"/>
      <c r="N4" s="16"/>
      <c r="O4" s="18" t="s">
        <v>17</v>
      </c>
      <c r="P4" s="18"/>
      <c r="Q4" s="17" t="s">
        <v>18</v>
      </c>
      <c r="R4" s="17"/>
      <c r="S4" s="17" t="s">
        <v>19</v>
      </c>
      <c r="T4" s="17"/>
      <c r="U4" s="16"/>
      <c r="V4" s="16"/>
      <c r="W4" s="16"/>
      <c r="X4" s="16"/>
      <c r="Y4" s="16"/>
    </row>
    <row r="5" spans="1:25" ht="16.5" thickBot="1" x14ac:dyDescent="0.3">
      <c r="A5" s="5"/>
      <c r="B5" s="5"/>
      <c r="C5" s="5"/>
      <c r="D5" s="5"/>
      <c r="E5" s="6">
        <v>1</v>
      </c>
      <c r="F5" s="6">
        <v>2</v>
      </c>
      <c r="G5" s="8" t="s">
        <v>13</v>
      </c>
      <c r="H5" s="8">
        <v>0.86899999999999999</v>
      </c>
      <c r="I5" s="10">
        <v>1.0000000000000001E-5</v>
      </c>
      <c r="J5" s="12"/>
      <c r="K5" s="16"/>
      <c r="L5" s="16"/>
      <c r="M5" s="19">
        <v>1</v>
      </c>
      <c r="N5" s="19">
        <v>2</v>
      </c>
      <c r="O5" s="19">
        <v>1</v>
      </c>
      <c r="P5" s="19">
        <v>2</v>
      </c>
      <c r="Q5" s="19">
        <v>1</v>
      </c>
      <c r="R5" s="19">
        <v>2</v>
      </c>
      <c r="S5" s="19">
        <v>1</v>
      </c>
      <c r="T5" s="19">
        <v>2</v>
      </c>
      <c r="U5" s="19" t="s">
        <v>17</v>
      </c>
      <c r="V5" s="19" t="s">
        <v>18</v>
      </c>
      <c r="W5" s="19" t="s">
        <v>19</v>
      </c>
      <c r="X5" s="19" t="s">
        <v>20</v>
      </c>
      <c r="Y5" s="19" t="s">
        <v>23</v>
      </c>
    </row>
    <row r="6" spans="1:25" ht="16.5" thickBot="1" x14ac:dyDescent="0.3">
      <c r="A6" s="2">
        <v>1</v>
      </c>
      <c r="B6" s="6">
        <v>1</v>
      </c>
      <c r="C6" s="6">
        <v>2160</v>
      </c>
      <c r="D6" s="6">
        <v>571</v>
      </c>
      <c r="E6" s="6">
        <v>0.5</v>
      </c>
      <c r="F6" s="6">
        <v>0.5</v>
      </c>
      <c r="G6" s="8" t="s">
        <v>14</v>
      </c>
      <c r="H6" s="8">
        <v>0.96299999999999997</v>
      </c>
      <c r="I6" s="10">
        <v>1.1E-5</v>
      </c>
      <c r="J6" s="12"/>
      <c r="K6" s="8">
        <v>1</v>
      </c>
      <c r="L6" s="8">
        <f>SUM(C6:C8)</f>
        <v>6260</v>
      </c>
      <c r="M6" s="8">
        <f>(E6*C6+C7*E7+C8*E8)/L6</f>
        <v>0.37060702875399359</v>
      </c>
      <c r="N6" s="8">
        <f>(F6*C6+C7*F7+C8*F8)/L6</f>
        <v>0.62939297124600635</v>
      </c>
      <c r="O6" s="8">
        <f>$H$5+$I$5*D6</f>
        <v>0.87470999999999999</v>
      </c>
      <c r="P6" s="8">
        <f>$H$6+$I$6*D6</f>
        <v>0.96928099999999995</v>
      </c>
      <c r="Q6" s="8">
        <f>$H$5+$I$5*D7</f>
        <v>0.87492999999999999</v>
      </c>
      <c r="R6" s="8">
        <f>$H$6+$I$6*D7</f>
        <v>0.96952299999999991</v>
      </c>
      <c r="S6" s="8">
        <f>$H$5+$I$5*D8</f>
        <v>0.87473999999999996</v>
      </c>
      <c r="T6" s="8">
        <f>$H$6+$I$6*D8</f>
        <v>0.96931400000000001</v>
      </c>
      <c r="U6" s="8">
        <f>O6*E6+F6*P6</f>
        <v>0.92199549999999997</v>
      </c>
      <c r="V6" s="8">
        <f>E7*Q6+F7*R6</f>
        <v>0.95060439999999991</v>
      </c>
      <c r="W6" s="8">
        <f>E8*S6+F8*T6</f>
        <v>0.93148439999999999</v>
      </c>
      <c r="X6" s="8">
        <f>C6/L6*U6+C7/L6*V6+C8/L6*W6</f>
        <v>0.93431890095846637</v>
      </c>
      <c r="Y6" s="20">
        <f>(C6*U6*D6+C7*V6*D7+C8*W6*D8)/L6/X6</f>
        <v>579.15460421706598</v>
      </c>
    </row>
    <row r="7" spans="1:25" ht="16.5" thickBot="1" x14ac:dyDescent="0.3">
      <c r="A7" s="7"/>
      <c r="B7" s="6">
        <v>2</v>
      </c>
      <c r="C7" s="6">
        <v>2000</v>
      </c>
      <c r="D7" s="6">
        <v>593</v>
      </c>
      <c r="E7" s="6">
        <v>0.2</v>
      </c>
      <c r="F7" s="6">
        <v>0.8</v>
      </c>
      <c r="J7" s="12"/>
      <c r="K7" s="8">
        <v>2</v>
      </c>
      <c r="L7" s="8">
        <f>SUM(C9:C11)</f>
        <v>6360</v>
      </c>
      <c r="M7" s="8">
        <f>(E9*C9+C10*E10+C11*E11)/L7</f>
        <v>0.37264150943396224</v>
      </c>
      <c r="N7" s="8">
        <f>(F9*C9+C10*F10+C11*F11)/L7</f>
        <v>0.62735849056603776</v>
      </c>
      <c r="O7" s="8">
        <f>$H$5+$I$5*D9</f>
        <v>0.87441000000000002</v>
      </c>
      <c r="P7" s="8">
        <f>$H$6+$I$6*D9</f>
        <v>0.96895100000000001</v>
      </c>
      <c r="Q7" s="8">
        <f>$H$5+$I$5*D10</f>
        <v>0.87468000000000001</v>
      </c>
      <c r="R7" s="8">
        <f>$H$6+$I$6*D10</f>
        <v>0.969248</v>
      </c>
      <c r="S7" s="8">
        <f>$H$5+$I$5*D11</f>
        <v>0.87473999999999996</v>
      </c>
      <c r="T7" s="8">
        <f>$H$6+$I$6*D11</f>
        <v>0.96931400000000001</v>
      </c>
      <c r="U7" s="8">
        <f>O7*E9+F9*P7</f>
        <v>0.92168050000000001</v>
      </c>
      <c r="V7" s="8">
        <f>E10*Q7+F10*R7</f>
        <v>0.95033440000000002</v>
      </c>
      <c r="W7" s="8">
        <f>E11*S7+F11*T7</f>
        <v>0.93148439999999999</v>
      </c>
      <c r="X7" s="8">
        <f>C9/L7*U7+C10/L7*V7+C11/L7*W7</f>
        <v>0.93392829716981129</v>
      </c>
      <c r="Y7" s="20">
        <f>(C9*U7*D9+C10*V7*D10+C11*W7*D11)/L7/X7</f>
        <v>560.50743109601683</v>
      </c>
    </row>
    <row r="8" spans="1:25" ht="16.5" thickBot="1" x14ac:dyDescent="0.3">
      <c r="A8" s="5"/>
      <c r="B8" s="6">
        <v>3</v>
      </c>
      <c r="C8" s="6">
        <v>2100</v>
      </c>
      <c r="D8" s="6">
        <v>574</v>
      </c>
      <c r="E8" s="6">
        <v>0.4</v>
      </c>
      <c r="F8" s="6">
        <v>0.6</v>
      </c>
      <c r="J8" s="12"/>
      <c r="K8" s="8">
        <v>3</v>
      </c>
      <c r="L8" s="8">
        <f>SUM(C12:C14)</f>
        <v>6310</v>
      </c>
      <c r="M8" s="8">
        <f>(E12*C12+C13*E13+C14*E14)/L8</f>
        <v>0.36925515055467512</v>
      </c>
      <c r="N8" s="8">
        <f>(F12*C12+C13*F13+C14*F14)/L8</f>
        <v>0.63074484944532483</v>
      </c>
      <c r="O8" s="8">
        <f>$H$5+$I$5*D12</f>
        <v>0.87470999999999999</v>
      </c>
      <c r="P8" s="8">
        <f>$H$6+$I$6*D12</f>
        <v>0.96928099999999995</v>
      </c>
      <c r="Q8" s="8">
        <f>$H$5+$I$5*D13</f>
        <v>0.87468000000000001</v>
      </c>
      <c r="R8" s="8">
        <f>$H$6+$I$6*D13</f>
        <v>0.969248</v>
      </c>
      <c r="S8" s="8">
        <f>$H$5+$I$5*D14</f>
        <v>0.87483999999999995</v>
      </c>
      <c r="T8" s="8">
        <f>$H$6+$I$6*D14</f>
        <v>0.96942399999999995</v>
      </c>
      <c r="U8" s="8">
        <f>O8*E12+F12*P8</f>
        <v>0.92199549999999997</v>
      </c>
      <c r="V8" s="8">
        <f>E13*Q8+F13*R8</f>
        <v>0.95033440000000002</v>
      </c>
      <c r="W8" s="8">
        <f>E14*S8+F14*T8</f>
        <v>0.93159039999999993</v>
      </c>
      <c r="X8" s="8">
        <f>C12/L8*U8+C13/L8*V8+C14/L8*W8</f>
        <v>0.93439550554675121</v>
      </c>
      <c r="Y8" s="20">
        <f>(C12*U8*D12+C13*V8*D13+C14*W8*D14)/L8/X8</f>
        <v>574.32220877823579</v>
      </c>
    </row>
    <row r="9" spans="1:25" ht="16.5" thickBot="1" x14ac:dyDescent="0.3">
      <c r="A9" s="2">
        <v>2</v>
      </c>
      <c r="B9" s="6">
        <v>1</v>
      </c>
      <c r="C9" s="6">
        <v>2260</v>
      </c>
      <c r="D9" s="6">
        <v>541</v>
      </c>
      <c r="E9" s="6">
        <v>0.5</v>
      </c>
      <c r="F9" s="6">
        <v>0.5</v>
      </c>
      <c r="J9" s="12"/>
      <c r="K9" s="8">
        <v>4</v>
      </c>
      <c r="L9" s="8">
        <f>SUM(C15:C17)</f>
        <v>6500</v>
      </c>
      <c r="M9" s="8">
        <f>(E15*C15+C16*E16+C17*E17)/L9</f>
        <v>0.3707692307692308</v>
      </c>
      <c r="N9" s="8">
        <f>(F15*C15+C16*F16+C17*F17)/L9</f>
        <v>0.62923076923076926</v>
      </c>
      <c r="O9" s="8">
        <f>$H$5+$I$5*D15</f>
        <v>0.87470999999999999</v>
      </c>
      <c r="P9" s="8">
        <f>$H$6+$I$6*D15</f>
        <v>0.96928099999999995</v>
      </c>
      <c r="Q9" s="8">
        <f>$H$5+$I$5*D16</f>
        <v>0.87417999999999996</v>
      </c>
      <c r="R9" s="8">
        <f>$H$6+$I$6*D16</f>
        <v>0.96869799999999995</v>
      </c>
      <c r="S9" s="8">
        <f>$H$5+$I$5*D17</f>
        <v>0.87473999999999996</v>
      </c>
      <c r="T9" s="8">
        <f>$H$6+$I$6*D17</f>
        <v>0.96931400000000001</v>
      </c>
      <c r="U9" s="8">
        <f>O9*E15+F15*P9</f>
        <v>0.92199549999999997</v>
      </c>
      <c r="V9" s="8">
        <f>E16*Q9+F16*R9</f>
        <v>0.94979440000000004</v>
      </c>
      <c r="W9" s="8">
        <f>E17*S9+F17*T9</f>
        <v>0.93148439999999999</v>
      </c>
      <c r="X9" s="8">
        <f>C15/L9*U9+C16/L9*V9+C17/L9*W9</f>
        <v>0.93405260153846159</v>
      </c>
      <c r="Y9" s="20">
        <f>(C15*U9*D15+C16*V9*D16+C17*W9*D17)/L9/X9</f>
        <v>555.52211716733962</v>
      </c>
    </row>
    <row r="10" spans="1:25" ht="16.5" thickBot="1" x14ac:dyDescent="0.3">
      <c r="A10" s="7"/>
      <c r="B10" s="6">
        <v>2</v>
      </c>
      <c r="C10" s="6">
        <v>2000</v>
      </c>
      <c r="D10" s="6">
        <v>568</v>
      </c>
      <c r="E10" s="6">
        <v>0.2</v>
      </c>
      <c r="F10" s="6">
        <v>0.8</v>
      </c>
      <c r="J10" s="12"/>
      <c r="K10" s="8">
        <v>5</v>
      </c>
      <c r="L10" s="8">
        <f>SUM(C18:C20)</f>
        <v>6160</v>
      </c>
      <c r="M10" s="8">
        <f>(E18*C18+C19*E19+C20*E20)/L10</f>
        <v>0.37337662337662336</v>
      </c>
      <c r="N10" s="8">
        <f>(F18*C18+C19*F19+C20*F20)/L10</f>
        <v>0.62662337662337664</v>
      </c>
      <c r="O10" s="8">
        <f>$H$5+$I$5*D18</f>
        <v>0.87461</v>
      </c>
      <c r="P10" s="8">
        <f>$H$6+$I$6*D18</f>
        <v>0.969171</v>
      </c>
      <c r="Q10" s="8">
        <f>$H$5+$I$5*D19</f>
        <v>0.87468000000000001</v>
      </c>
      <c r="R10" s="8">
        <f>$H$6+$I$6*D19</f>
        <v>0.969248</v>
      </c>
      <c r="S10" s="8">
        <f>$H$5+$I$5*D20</f>
        <v>0.87473999999999996</v>
      </c>
      <c r="T10" s="8">
        <f>$H$6+$I$6*D20</f>
        <v>0.96931400000000001</v>
      </c>
      <c r="U10" s="8">
        <f>O10*E18+F18*P10</f>
        <v>0.92189049999999995</v>
      </c>
      <c r="V10" s="8">
        <f>E19*Q10+F19*R10</f>
        <v>0.95033440000000002</v>
      </c>
      <c r="W10" s="8">
        <f>E20*S10+F20*T10</f>
        <v>0.93148439999999999</v>
      </c>
      <c r="X10" s="8">
        <f>C18/L10*U10+C19/L10*V10+C20/L10*W10</f>
        <v>0.93393442857142861</v>
      </c>
      <c r="Y10" s="20">
        <f>(C18*U10*D18+C19*V10*D19+C20*W10*D20)/L10/X10</f>
        <v>567.6171967480517</v>
      </c>
    </row>
    <row r="11" spans="1:25" ht="16.5" thickBot="1" x14ac:dyDescent="0.3">
      <c r="A11" s="5"/>
      <c r="B11" s="6">
        <v>3</v>
      </c>
      <c r="C11" s="6">
        <v>2100</v>
      </c>
      <c r="D11" s="6">
        <v>574</v>
      </c>
      <c r="E11" s="6">
        <v>0.4</v>
      </c>
      <c r="F11" s="6">
        <v>0.6</v>
      </c>
      <c r="J11" s="12"/>
      <c r="K11" s="8">
        <v>6</v>
      </c>
      <c r="L11" s="8">
        <f>SUM(C21:C23)</f>
        <v>6600</v>
      </c>
      <c r="M11" s="8">
        <f>(E21*C21+C22*E22+C23*E23)/L11</f>
        <v>0.37727272727272726</v>
      </c>
      <c r="N11" s="8">
        <f>(F21*C21+C22*F22+C23*F23)/L11</f>
        <v>0.62272727272727268</v>
      </c>
      <c r="O11" s="8">
        <f>$H$5+$I$5*D21</f>
        <v>0.87470999999999999</v>
      </c>
      <c r="P11" s="8">
        <f>$H$6+$I$6*D21</f>
        <v>0.96928099999999995</v>
      </c>
      <c r="Q11" s="8">
        <f>$H$5+$I$5*D22</f>
        <v>0.87468000000000001</v>
      </c>
      <c r="R11" s="8">
        <f>$H$6+$I$6*D22</f>
        <v>0.969248</v>
      </c>
      <c r="S11" s="8">
        <f>$H$5+$I$5*D23</f>
        <v>0.87434000000000001</v>
      </c>
      <c r="T11" s="8">
        <f>$H$6+$I$6*D23</f>
        <v>0.96887400000000001</v>
      </c>
      <c r="U11" s="8">
        <f>O11*E21+F21*P11</f>
        <v>0.92199549999999997</v>
      </c>
      <c r="V11" s="8">
        <f>E22*Q11+F22*R11</f>
        <v>0.95033440000000002</v>
      </c>
      <c r="W11" s="8">
        <f>E23*S11+F23*T11</f>
        <v>0.93106040000000001</v>
      </c>
      <c r="X11" s="8">
        <f>C21/L11*U11+C22/L11*V11+C23/L11*W11</f>
        <v>0.93346733181818187</v>
      </c>
      <c r="Y11" s="20">
        <f>(C21*U11*D21+C22*V11*D22+C23*W11*D23)/L11/X11</f>
        <v>558.33211101856102</v>
      </c>
    </row>
    <row r="12" spans="1:25" ht="16.5" thickBot="1" x14ac:dyDescent="0.3">
      <c r="A12" s="2">
        <v>3</v>
      </c>
      <c r="B12" s="6">
        <v>1</v>
      </c>
      <c r="C12" s="6">
        <v>2160</v>
      </c>
      <c r="D12" s="6">
        <v>571</v>
      </c>
      <c r="E12" s="6">
        <v>0.5</v>
      </c>
      <c r="F12" s="6">
        <v>0.5</v>
      </c>
      <c r="J12" s="12"/>
      <c r="K12" s="8">
        <v>7</v>
      </c>
      <c r="L12" s="8">
        <f>SUM(C24:C26)</f>
        <v>6290</v>
      </c>
      <c r="M12" s="8">
        <f>(E24*C24+C25*E25+C26*E26)/L12</f>
        <v>0.37106518282988871</v>
      </c>
      <c r="N12" s="8">
        <f>(F24*C24+C25*F25+C26*F26)/L12</f>
        <v>0.62893481717011124</v>
      </c>
      <c r="O12" s="8">
        <f>$H$5+$I$5*D24</f>
        <v>0.87502999999999997</v>
      </c>
      <c r="P12" s="8">
        <f>$H$6+$I$6*D24</f>
        <v>0.96963299999999997</v>
      </c>
      <c r="Q12" s="8">
        <f>$H$5+$I$5*D25</f>
        <v>0.87468000000000001</v>
      </c>
      <c r="R12" s="8">
        <f>$H$6+$I$6*D25</f>
        <v>0.969248</v>
      </c>
      <c r="S12" s="8">
        <f>$H$5+$I$5*D26</f>
        <v>0.87473999999999996</v>
      </c>
      <c r="T12" s="8">
        <f>$H$6+$I$6*D26</f>
        <v>0.96931400000000001</v>
      </c>
      <c r="U12" s="8">
        <f>O12*E24+F24*P12</f>
        <v>0.92233149999999997</v>
      </c>
      <c r="V12" s="8">
        <f>E25*Q12+F25*R12</f>
        <v>0.95033440000000002</v>
      </c>
      <c r="W12" s="8">
        <f>E26*S12+F26*T12</f>
        <v>0.93148439999999999</v>
      </c>
      <c r="X12" s="8">
        <f>C24/L12*U12+C25/L12*V12+C26/L12*W12</f>
        <v>0.93430581144674085</v>
      </c>
      <c r="Y12" s="20">
        <f>(C24*U12*D24+C25*V12*D25+C26*W12*D26)/L12/X12</f>
        <v>581.98154027607052</v>
      </c>
    </row>
    <row r="13" spans="1:25" ht="16.5" thickBot="1" x14ac:dyDescent="0.3">
      <c r="A13" s="7"/>
      <c r="B13" s="6">
        <v>2</v>
      </c>
      <c r="C13" s="6">
        <v>2050</v>
      </c>
      <c r="D13" s="6">
        <v>568</v>
      </c>
      <c r="E13" s="6">
        <v>0.2</v>
      </c>
      <c r="F13" s="6">
        <v>0.8</v>
      </c>
      <c r="J13" s="12"/>
      <c r="K13" s="8">
        <v>8</v>
      </c>
      <c r="L13" s="8">
        <f>SUM(C27:C29)</f>
        <v>6360</v>
      </c>
      <c r="M13" s="8">
        <f>(E27*C27+C28*E28+C29*E29)/L13</f>
        <v>0.36886792452830186</v>
      </c>
      <c r="N13" s="8">
        <f>(F27*C27+C28*F28+C29*F29)/L13</f>
        <v>0.63113207547169814</v>
      </c>
      <c r="O13" s="8">
        <f>$H$5+$I$5*D27</f>
        <v>0.87470999999999999</v>
      </c>
      <c r="P13" s="8">
        <f>$H$6+$I$6*D27</f>
        <v>0.96928099999999995</v>
      </c>
      <c r="Q13" s="8">
        <f>$H$5+$I$5*D28</f>
        <v>0.87446000000000002</v>
      </c>
      <c r="R13" s="8">
        <f>$H$6+$I$6*D28</f>
        <v>0.96900599999999992</v>
      </c>
      <c r="S13" s="8">
        <f>$H$5+$I$5*D29</f>
        <v>0.87473999999999996</v>
      </c>
      <c r="T13" s="8">
        <f>$H$6+$I$6*D29</f>
        <v>0.96931400000000001</v>
      </c>
      <c r="U13" s="8">
        <f>O13*E27+F27*P13</f>
        <v>0.92199549999999997</v>
      </c>
      <c r="V13" s="8">
        <f>E28*Q13+F28*R13</f>
        <v>0.95009680000000007</v>
      </c>
      <c r="W13" s="8">
        <f>E29*S13+F29*T13</f>
        <v>0.93148439999999999</v>
      </c>
      <c r="X13" s="8">
        <f>C27/L13*U13+C28/L13*V13+C29/L13*W13</f>
        <v>0.93431956415094342</v>
      </c>
      <c r="Y13" s="20">
        <f>(C27*U13*D27+C28*V13*D28+C29*W13*D29)/L13/X13</f>
        <v>563.72747511871569</v>
      </c>
    </row>
    <row r="14" spans="1:25" ht="16.5" thickBot="1" x14ac:dyDescent="0.3">
      <c r="A14" s="5"/>
      <c r="B14" s="6">
        <v>3</v>
      </c>
      <c r="C14" s="6">
        <v>2100</v>
      </c>
      <c r="D14" s="6">
        <v>584</v>
      </c>
      <c r="E14" s="6">
        <v>0.4</v>
      </c>
      <c r="F14" s="6">
        <v>0.6</v>
      </c>
      <c r="J14" s="12"/>
      <c r="K14" s="8">
        <v>9</v>
      </c>
      <c r="L14" s="8">
        <f>SUM(C30:C32)</f>
        <v>6530</v>
      </c>
      <c r="M14" s="8">
        <f>(E30*C30+C31*E31+C32*E32)/L14</f>
        <v>0.37105666156202144</v>
      </c>
      <c r="N14" s="8">
        <f>(F30*C30+C31*F31+C32*F32)/L14</f>
        <v>0.62894333843797856</v>
      </c>
      <c r="O14" s="8">
        <f>$H$5+$I$5*D30</f>
        <v>0.87470999999999999</v>
      </c>
      <c r="P14" s="8">
        <f>$H$6+$I$6*D30</f>
        <v>0.96928099999999995</v>
      </c>
      <c r="Q14" s="8">
        <f>$H$5+$I$5*D31</f>
        <v>0.87468000000000001</v>
      </c>
      <c r="R14" s="8">
        <f>$H$6+$I$6*D31</f>
        <v>0.969248</v>
      </c>
      <c r="S14" s="8">
        <f>$H$5+$I$5*D32</f>
        <v>0.87441000000000002</v>
      </c>
      <c r="T14" s="8">
        <f>$H$6+$I$6*D32</f>
        <v>0.96895100000000001</v>
      </c>
      <c r="U14" s="8">
        <f>O14*E30+F30*P14</f>
        <v>0.92199549999999997</v>
      </c>
      <c r="V14" s="8">
        <f>E31*Q14+F31*R14</f>
        <v>0.95033440000000002</v>
      </c>
      <c r="W14" s="8">
        <f>E32*S14+F32*T14</f>
        <v>0.93113460000000003</v>
      </c>
      <c r="X14" s="8">
        <f>C30/L14*U14+C31/L14*V14+C32/L14*W14</f>
        <v>0.93406767243491573</v>
      </c>
      <c r="Y14" s="20">
        <f>(C30*U14*D30+C31*V14*D31+C32*W14*D32)/L14/X14</f>
        <v>559.51303031886926</v>
      </c>
    </row>
    <row r="15" spans="1:25" ht="16.5" thickBot="1" x14ac:dyDescent="0.3">
      <c r="A15" s="2">
        <v>4</v>
      </c>
      <c r="B15" s="6">
        <v>1</v>
      </c>
      <c r="C15" s="6">
        <v>2100</v>
      </c>
      <c r="D15" s="6">
        <v>571</v>
      </c>
      <c r="E15" s="6">
        <v>0.5</v>
      </c>
      <c r="F15" s="6">
        <v>0.5</v>
      </c>
      <c r="J15" s="12"/>
      <c r="K15" s="8">
        <v>10</v>
      </c>
      <c r="L15" s="8">
        <f>SUM(C33:C35)</f>
        <v>7060</v>
      </c>
      <c r="M15" s="8">
        <f>(E33*C33+C34*E34+C35*E35)/L15</f>
        <v>0.37393767705382436</v>
      </c>
      <c r="N15" s="8">
        <f>(F33*C33+C34*F34+C35*F35)/L15</f>
        <v>0.62606232294617559</v>
      </c>
      <c r="O15" s="8">
        <f>$H$5+$I$5*D33</f>
        <v>0.87485999999999997</v>
      </c>
      <c r="P15" s="8">
        <f>$H$6+$I$6*D33</f>
        <v>0.96944599999999992</v>
      </c>
      <c r="Q15" s="8">
        <f>$H$5+$I$5*D34</f>
        <v>0.87468000000000001</v>
      </c>
      <c r="R15" s="8">
        <f>$H$6+$I$6*D34</f>
        <v>0.969248</v>
      </c>
      <c r="S15" s="8">
        <f>$H$5+$I$5*D35</f>
        <v>0.87473999999999996</v>
      </c>
      <c r="T15" s="8">
        <f>$H$6+$I$6*D35</f>
        <v>0.96931400000000001</v>
      </c>
      <c r="U15" s="8">
        <f>O15*E33+F33*P15</f>
        <v>0.922153</v>
      </c>
      <c r="V15" s="8">
        <f>E34*Q15+F34*R15</f>
        <v>0.95033440000000002</v>
      </c>
      <c r="W15" s="8">
        <f>E35*S15+F35*T15</f>
        <v>0.93148439999999999</v>
      </c>
      <c r="X15" s="8">
        <f>C33/L15*U15+C34/L15*V15+C35/L15*W15</f>
        <v>0.93397206232294616</v>
      </c>
      <c r="Y15" s="20">
        <f>(C33*U15*D33+C34*V15*D34+C35*W15*D35)/L15/X15</f>
        <v>576.14460065772028</v>
      </c>
    </row>
    <row r="16" spans="1:25" ht="16.5" thickBot="1" x14ac:dyDescent="0.3">
      <c r="A16" s="7"/>
      <c r="B16" s="6">
        <v>2</v>
      </c>
      <c r="C16" s="6">
        <v>2000</v>
      </c>
      <c r="D16" s="6">
        <v>518</v>
      </c>
      <c r="E16" s="6">
        <v>0.2</v>
      </c>
      <c r="F16" s="6">
        <v>0.8</v>
      </c>
      <c r="J16" s="12"/>
      <c r="K16" s="8">
        <v>11</v>
      </c>
      <c r="L16" s="8">
        <f>SUM(C36:C38)</f>
        <v>6160</v>
      </c>
      <c r="M16" s="8">
        <f>(E36*C36+C37*E37+C38*E38)/L16</f>
        <v>0.36038961038961037</v>
      </c>
      <c r="N16" s="8">
        <f>(F36*C36+C37*F37+C38*F38)/L16</f>
        <v>0.63961038961038963</v>
      </c>
      <c r="O16" s="8">
        <f>$H$5+$I$5*D36</f>
        <v>0.87470999999999999</v>
      </c>
      <c r="P16" s="8">
        <f>$H$6+$I$6*D36</f>
        <v>0.96928099999999995</v>
      </c>
      <c r="Q16" s="8">
        <f>$H$5+$I$5*D37</f>
        <v>0.87456999999999996</v>
      </c>
      <c r="R16" s="8">
        <f>$H$6+$I$6*D37</f>
        <v>0.96912699999999996</v>
      </c>
      <c r="S16" s="8">
        <f>$H$5+$I$5*D38</f>
        <v>0.87473999999999996</v>
      </c>
      <c r="T16" s="8">
        <f>$H$6+$I$6*D38</f>
        <v>0.96931400000000001</v>
      </c>
      <c r="U16" s="8">
        <f>O16*E36+F36*P16</f>
        <v>0.92199549999999997</v>
      </c>
      <c r="V16" s="8">
        <f>E37*Q16+F37*R16</f>
        <v>0.95021560000000005</v>
      </c>
      <c r="W16" s="8">
        <f>E38*S16+F38*T16</f>
        <v>0.93148439999999999</v>
      </c>
      <c r="X16" s="8">
        <f>C36/L16*U16+C37/L16*V16+C38/L16*W16</f>
        <v>0.93515892207792206</v>
      </c>
      <c r="Y16" s="20">
        <f>(C36*U16*D36+C37*V16*D37+C38*W16*D38)/L16/X16</f>
        <v>567.26615719889389</v>
      </c>
    </row>
    <row r="17" spans="1:25" ht="16.5" thickBot="1" x14ac:dyDescent="0.3">
      <c r="A17" s="5"/>
      <c r="B17" s="6">
        <v>3</v>
      </c>
      <c r="C17" s="6">
        <v>2400</v>
      </c>
      <c r="D17" s="6">
        <v>574</v>
      </c>
      <c r="E17" s="6">
        <v>0.4</v>
      </c>
      <c r="F17" s="6">
        <v>0.6</v>
      </c>
      <c r="J17" s="12"/>
      <c r="K17" s="8">
        <v>12</v>
      </c>
      <c r="L17" s="8">
        <f>SUM(C39:C41)</f>
        <v>6290</v>
      </c>
      <c r="M17" s="8">
        <f>(E39*C39+C40*E40+C41*E41)/L17</f>
        <v>0.37074721780604136</v>
      </c>
      <c r="N17" s="8">
        <f>(F39*C39+C40*F40+C41*F41)/L17</f>
        <v>0.62925278219395864</v>
      </c>
      <c r="O17" s="8">
        <f>$H$5+$I$5*D39</f>
        <v>0.87470999999999999</v>
      </c>
      <c r="P17" s="8">
        <f>$H$6+$I$6*D39</f>
        <v>0.96928099999999995</v>
      </c>
      <c r="Q17" s="8">
        <f>$H$5+$I$5*D40</f>
        <v>0.87468000000000001</v>
      </c>
      <c r="R17" s="8">
        <f>$H$6+$I$6*D40</f>
        <v>0.969248</v>
      </c>
      <c r="S17" s="8">
        <f>$H$5+$I$5*D41</f>
        <v>0.87497999999999998</v>
      </c>
      <c r="T17" s="8">
        <f>$H$6+$I$6*D41</f>
        <v>0.96957799999999994</v>
      </c>
      <c r="U17" s="8">
        <f>O17*E39+F39*P17</f>
        <v>0.92199549999999997</v>
      </c>
      <c r="V17" s="8">
        <f>E40*Q17+F40*R17</f>
        <v>0.95033440000000002</v>
      </c>
      <c r="W17" s="8">
        <f>E41*S17+F41*T17</f>
        <v>0.93173879999999998</v>
      </c>
      <c r="X17" s="8">
        <f>C39/L17*U17+C40/L17*V17+C41/L17*W17</f>
        <v>0.93430426295707458</v>
      </c>
      <c r="Y17" s="20">
        <f>(C39*U17*D39+C40*V17*D40+C41*W17*D41)/L17/X17</f>
        <v>579.014443811977</v>
      </c>
    </row>
    <row r="18" spans="1:25" ht="16.5" thickBot="1" x14ac:dyDescent="0.3">
      <c r="A18" s="2">
        <v>5</v>
      </c>
      <c r="B18" s="6">
        <v>1</v>
      </c>
      <c r="C18" s="6">
        <v>2160</v>
      </c>
      <c r="D18" s="6">
        <v>561</v>
      </c>
      <c r="E18" s="6">
        <v>0.5</v>
      </c>
      <c r="F18" s="6">
        <v>0.5</v>
      </c>
      <c r="J18" s="12"/>
      <c r="K18" s="8">
        <v>13</v>
      </c>
      <c r="L18" s="8">
        <f>SUM(C42:C44)</f>
        <v>5880</v>
      </c>
      <c r="M18" s="8">
        <f>(E42*C42+C43*E43+C44*E44)/L18</f>
        <v>0.36802721088435375</v>
      </c>
      <c r="N18" s="8">
        <f>(F42*C42+C43*F43+C44*F44)/L18</f>
        <v>0.63197278911564625</v>
      </c>
      <c r="O18" s="8">
        <f>$H$5+$I$5*D42</f>
        <v>0.87461999999999995</v>
      </c>
      <c r="P18" s="8">
        <f>$H$6+$I$6*D42</f>
        <v>0.96918199999999999</v>
      </c>
      <c r="Q18" s="8">
        <f>$H$5+$I$5*D43</f>
        <v>0.87468000000000001</v>
      </c>
      <c r="R18" s="8">
        <f>$H$6+$I$6*D43</f>
        <v>0.969248</v>
      </c>
      <c r="S18" s="8">
        <f>$H$5+$I$5*D44</f>
        <v>0.87473999999999996</v>
      </c>
      <c r="T18" s="8">
        <f>$H$6+$I$6*D44</f>
        <v>0.96931400000000001</v>
      </c>
      <c r="U18" s="8">
        <f>O18*E42+F42*P18</f>
        <v>0.92190099999999997</v>
      </c>
      <c r="V18" s="8">
        <f>E43*Q18+F43*R18</f>
        <v>0.95033440000000002</v>
      </c>
      <c r="W18" s="8">
        <f>E44*S18+F44*T18</f>
        <v>0.93148439999999999</v>
      </c>
      <c r="X18" s="8">
        <f>C42/L18*U18+C43/L18*V18+C44/L18*W18</f>
        <v>0.93443964761904763</v>
      </c>
      <c r="Y18" s="20">
        <f>(C42*U18*D42+C43*V18*D43+C44*W18*D44)/L18/X18</f>
        <v>567.55470128373679</v>
      </c>
    </row>
    <row r="19" spans="1:25" ht="16.5" thickBot="1" x14ac:dyDescent="0.3">
      <c r="A19" s="7"/>
      <c r="B19" s="6">
        <v>2</v>
      </c>
      <c r="C19" s="6">
        <v>1900</v>
      </c>
      <c r="D19" s="6">
        <v>568</v>
      </c>
      <c r="E19" s="6">
        <v>0.2</v>
      </c>
      <c r="F19" s="6">
        <v>0.8</v>
      </c>
      <c r="J19" s="12"/>
      <c r="K19" s="8">
        <v>14</v>
      </c>
      <c r="L19" s="8">
        <f>SUM(C45:C47)</f>
        <v>7160</v>
      </c>
      <c r="M19" s="8">
        <f>(E45*C45+C46*E46+C47*E47)/L19</f>
        <v>0.37430167597765363</v>
      </c>
      <c r="N19" s="8">
        <f>(F45*C45+C46*F46+C47*F47)/L19</f>
        <v>0.62569832402234637</v>
      </c>
      <c r="O19" s="8">
        <f>$H$5+$I$5*D45</f>
        <v>0.87470999999999999</v>
      </c>
      <c r="P19" s="8">
        <f>$H$6+$I$6*D45</f>
        <v>0.96928099999999995</v>
      </c>
      <c r="Q19" s="8">
        <f>$H$5+$I$5*D46</f>
        <v>0.87487999999999999</v>
      </c>
      <c r="R19" s="8">
        <f>$H$6+$I$6*D46</f>
        <v>0.969468</v>
      </c>
      <c r="S19" s="8">
        <f>$H$5+$I$5*D47</f>
        <v>0.87473999999999996</v>
      </c>
      <c r="T19" s="8">
        <f>$H$6+$I$6*D47</f>
        <v>0.96931400000000001</v>
      </c>
      <c r="U19" s="8">
        <f>O19*E45+F45*P19</f>
        <v>0.92199549999999997</v>
      </c>
      <c r="V19" s="8">
        <f>E46*Q19+F46*R19</f>
        <v>0.95055040000000002</v>
      </c>
      <c r="W19" s="8">
        <f>E47*S19+F47*T19</f>
        <v>0.93148439999999999</v>
      </c>
      <c r="X19" s="8">
        <f>C45/L19*U19+C46/L19*V19+C47/L19*W19</f>
        <v>0.9339487569832402</v>
      </c>
      <c r="Y19" s="20">
        <f>(C45*U19*D45+C46*V19*D46+C47*W19*D47)/L19/X19</f>
        <v>577.20296388265899</v>
      </c>
    </row>
    <row r="20" spans="1:25" ht="16.5" thickBot="1" x14ac:dyDescent="0.3">
      <c r="A20" s="5"/>
      <c r="B20" s="6">
        <v>3</v>
      </c>
      <c r="C20" s="6">
        <v>2100</v>
      </c>
      <c r="D20" s="6">
        <v>574</v>
      </c>
      <c r="E20" s="6">
        <v>0.4</v>
      </c>
      <c r="F20" s="6">
        <v>0.6</v>
      </c>
      <c r="G20" s="30" t="s">
        <v>28</v>
      </c>
      <c r="H20" s="20"/>
      <c r="J20" s="12"/>
      <c r="K20" s="8">
        <v>15</v>
      </c>
      <c r="L20" s="8">
        <f>SUM(C48:C50)</f>
        <v>3360</v>
      </c>
      <c r="M20" s="8">
        <f>(E48*C48+C49*E49+C50*E50)/L20</f>
        <v>0.375</v>
      </c>
      <c r="N20" s="8">
        <f>(F48*C48+C49*F49+C50*F50)/L20</f>
        <v>0.625</v>
      </c>
      <c r="O20" s="8">
        <f>$H$5+$I$5*D48</f>
        <v>0.87470999999999999</v>
      </c>
      <c r="P20" s="8">
        <f>$H$6+$I$6*D48</f>
        <v>0.96928099999999995</v>
      </c>
      <c r="Q20" s="8">
        <f>$H$5+$I$5*D49</f>
        <v>0.87468000000000001</v>
      </c>
      <c r="R20" s="8">
        <f>$H$6+$I$6*D49</f>
        <v>0.969248</v>
      </c>
      <c r="S20" s="8">
        <f>$H$5+$I$5*D50</f>
        <v>0.87451000000000001</v>
      </c>
      <c r="T20" s="8">
        <f>$H$6+$I$6*D50</f>
        <v>0.96906099999999995</v>
      </c>
      <c r="U20" s="8">
        <f>O20*E48+F48*P20</f>
        <v>0.92199549999999997</v>
      </c>
      <c r="V20" s="8">
        <f>E49*Q20+F49*R20</f>
        <v>0.95033440000000002</v>
      </c>
      <c r="W20" s="8">
        <f>E50*S20+F50*T20</f>
        <v>0.93124059999999997</v>
      </c>
      <c r="X20" s="8">
        <f>C48/L20*U20+C49/L20*V20+C50/L20*W20</f>
        <v>0.93373151785714281</v>
      </c>
      <c r="Y20" s="20">
        <f>(C48*U20*D48+C49*V20*D49+C50*W20*D50)/L20/X20</f>
        <v>562.96746464574312</v>
      </c>
    </row>
    <row r="21" spans="1:25" ht="16.5" thickBot="1" x14ac:dyDescent="0.3">
      <c r="A21" s="2">
        <v>6</v>
      </c>
      <c r="B21" s="6">
        <v>1</v>
      </c>
      <c r="C21" s="6">
        <v>2500</v>
      </c>
      <c r="D21" s="6">
        <v>571</v>
      </c>
      <c r="E21" s="6">
        <v>0.5</v>
      </c>
      <c r="F21" s="6">
        <v>0.5</v>
      </c>
      <c r="G21" s="8" t="s">
        <v>29</v>
      </c>
      <c r="H21" s="31">
        <v>0.05</v>
      </c>
      <c r="J21" s="12"/>
      <c r="K21" s="8">
        <v>16</v>
      </c>
      <c r="L21" s="8">
        <f>SUM(C51:C53)</f>
        <v>5800</v>
      </c>
      <c r="M21" s="8">
        <f>(E51*C51+C52*E52+C53*E53)/L21</f>
        <v>0.35862068965517241</v>
      </c>
      <c r="N21" s="8">
        <f>(F51*C51+C52*F52+C53*F53)/L21</f>
        <v>0.64137931034482754</v>
      </c>
      <c r="O21" s="8">
        <f>$H$5+$I$5*D51</f>
        <v>0.87492999999999999</v>
      </c>
      <c r="P21" s="8">
        <f>$H$6+$I$6*D51</f>
        <v>0.96952299999999991</v>
      </c>
      <c r="Q21" s="8">
        <f>$H$5+$I$5*D52</f>
        <v>0.87468000000000001</v>
      </c>
      <c r="R21" s="8">
        <f>$H$6+$I$6*D52</f>
        <v>0.969248</v>
      </c>
      <c r="S21" s="8">
        <f>$H$5+$I$5*D53</f>
        <v>0.87473999999999996</v>
      </c>
      <c r="T21" s="8">
        <f>$H$6+$I$6*D53</f>
        <v>0.96931400000000001</v>
      </c>
      <c r="U21" s="8">
        <f>O21*E51+F51*P21</f>
        <v>0.92222649999999995</v>
      </c>
      <c r="V21" s="8">
        <f>E52*Q21+F52*R21</f>
        <v>0.95033440000000002</v>
      </c>
      <c r="W21" s="8">
        <f>E53*S21+F53*T21</f>
        <v>0.93148439999999999</v>
      </c>
      <c r="X21" s="8">
        <f>C51/L21*U21+C52/L21*V21+C53/L21*W21</f>
        <v>0.93543049655172417</v>
      </c>
      <c r="Y21" s="20">
        <f>(C51*U21*D51+C52*V21*D52+C53*W21*D53)/L21/X21</f>
        <v>577.06546536987412</v>
      </c>
    </row>
    <row r="22" spans="1:25" ht="16.5" thickBot="1" x14ac:dyDescent="0.3">
      <c r="A22" s="7"/>
      <c r="B22" s="6">
        <v>2</v>
      </c>
      <c r="C22" s="6">
        <v>2000</v>
      </c>
      <c r="D22" s="6">
        <v>568</v>
      </c>
      <c r="E22" s="6">
        <v>0.2</v>
      </c>
      <c r="F22" s="6">
        <v>0.8</v>
      </c>
      <c r="G22" s="8" t="s">
        <v>30</v>
      </c>
      <c r="H22" s="8">
        <v>5.7000000000000002E-2</v>
      </c>
      <c r="J22" s="12"/>
      <c r="K22" s="8">
        <v>17</v>
      </c>
      <c r="L22" s="8">
        <f>SUM(C54:C56)</f>
        <v>6730</v>
      </c>
      <c r="M22" s="8">
        <f>(E54*C54+C55*E55+C56*E56)/L22</f>
        <v>0.37830609212481425</v>
      </c>
      <c r="N22" s="8">
        <f>(F54*C54+C55*F55+C56*F56)/L22</f>
        <v>0.62169390787518575</v>
      </c>
      <c r="O22" s="8">
        <f>$H$5+$I$5*D54</f>
        <v>0.87470999999999999</v>
      </c>
      <c r="P22" s="8">
        <f>$H$6+$I$6*D54</f>
        <v>0.96928099999999995</v>
      </c>
      <c r="Q22" s="8">
        <f>$H$5+$I$5*D55</f>
        <v>0.87460000000000004</v>
      </c>
      <c r="R22" s="8">
        <f>$H$6+$I$6*D55</f>
        <v>0.96916000000000002</v>
      </c>
      <c r="S22" s="8">
        <f>$H$5+$I$5*D56</f>
        <v>0.87473999999999996</v>
      </c>
      <c r="T22" s="8">
        <f>$H$6+$I$6*D56</f>
        <v>0.96931400000000001</v>
      </c>
      <c r="U22" s="8">
        <f>O22*E54+F54*P22</f>
        <v>0.92199549999999997</v>
      </c>
      <c r="V22" s="8">
        <f>E55*Q22+F55*R22</f>
        <v>0.95024799999999998</v>
      </c>
      <c r="W22" s="8">
        <f>E56*S22+F56*T22</f>
        <v>0.93148439999999999</v>
      </c>
      <c r="X22" s="8">
        <f>C54/L22*U22+C55/L22*V22+C56/L22*W22</f>
        <v>0.93347830312035662</v>
      </c>
      <c r="Y22" s="20">
        <f>(C54*U22*D54+C55*V22*D55+C56*W22*D56)/L22/X22</f>
        <v>568.55652162781712</v>
      </c>
    </row>
    <row r="23" spans="1:25" ht="16.5" thickBot="1" x14ac:dyDescent="0.3">
      <c r="A23" s="5"/>
      <c r="B23" s="6">
        <v>3</v>
      </c>
      <c r="C23" s="6">
        <v>2100</v>
      </c>
      <c r="D23" s="6">
        <v>534</v>
      </c>
      <c r="E23" s="6">
        <v>0.4</v>
      </c>
      <c r="F23" s="6">
        <v>0.6</v>
      </c>
      <c r="G23" s="8" t="s">
        <v>31</v>
      </c>
      <c r="H23" s="8">
        <v>3280</v>
      </c>
      <c r="J23" s="12"/>
      <c r="K23" s="8">
        <v>18</v>
      </c>
      <c r="L23" s="8">
        <f>SUM(C57:C59)</f>
        <v>5260</v>
      </c>
      <c r="M23" s="8">
        <f>(E57*C57+C58*E58+C59*E59)/L23</f>
        <v>0.40304182509505704</v>
      </c>
      <c r="N23" s="8">
        <f>(F57*C57+C58*F58+C59*F59)/L23</f>
        <v>0.59695817490494296</v>
      </c>
      <c r="O23" s="8">
        <f>$H$5+$I$5*D57</f>
        <v>0.87470999999999999</v>
      </c>
      <c r="P23" s="8">
        <f>$H$6+$I$6*D57</f>
        <v>0.96928099999999995</v>
      </c>
      <c r="Q23" s="8">
        <f>$H$5+$I$5*D58</f>
        <v>0.87468000000000001</v>
      </c>
      <c r="R23" s="8">
        <f>$H$6+$I$6*D58</f>
        <v>0.969248</v>
      </c>
      <c r="S23" s="8">
        <f>$H$5+$I$5*D59</f>
        <v>0.87488999999999995</v>
      </c>
      <c r="T23" s="8">
        <f>$H$6+$I$6*D59</f>
        <v>0.96947899999999998</v>
      </c>
      <c r="U23" s="8">
        <f>O23*E57+F57*P23</f>
        <v>0.92199549999999997</v>
      </c>
      <c r="V23" s="8">
        <f>E58*Q23+F58*R23</f>
        <v>0.95033440000000002</v>
      </c>
      <c r="W23" s="8">
        <f>E59*S23+F59*T23</f>
        <v>0.93164340000000001</v>
      </c>
      <c r="X23" s="8">
        <f>C57/L23*U23+C58/L23*V23+C59/L23*W23</f>
        <v>0.93123494676806085</v>
      </c>
      <c r="Y23" s="20">
        <f>(C57*U23*D57+C58*V23*D58+C59*W23*D59)/L23/X23</f>
        <v>577.60742399179969</v>
      </c>
    </row>
    <row r="24" spans="1:25" ht="16.5" thickBot="1" x14ac:dyDescent="0.3">
      <c r="A24" s="2">
        <v>7</v>
      </c>
      <c r="B24" s="6">
        <v>1</v>
      </c>
      <c r="C24" s="6">
        <v>2180</v>
      </c>
      <c r="D24" s="6">
        <v>603</v>
      </c>
      <c r="E24" s="6">
        <v>0.5</v>
      </c>
      <c r="F24" s="6">
        <v>0.5</v>
      </c>
      <c r="G24" s="8" t="s">
        <v>32</v>
      </c>
      <c r="H24" s="8">
        <v>5.85</v>
      </c>
      <c r="J24" s="12"/>
      <c r="K24" s="8">
        <v>19</v>
      </c>
      <c r="L24" s="8">
        <f>SUM(C60:C62)</f>
        <v>5260</v>
      </c>
      <c r="M24" s="8">
        <f>(E60*C60+C61*E61+C62*E62)/L24</f>
        <v>0.36501901140684412</v>
      </c>
      <c r="N24" s="8">
        <f>(F60*C60+C61*F61+C62*F62)/L24</f>
        <v>0.63498098859315588</v>
      </c>
      <c r="O24" s="8">
        <f>$H$5+$I$5*D60</f>
        <v>0.87451999999999996</v>
      </c>
      <c r="P24" s="8">
        <f>$H$6+$I$6*D60</f>
        <v>0.96907199999999993</v>
      </c>
      <c r="Q24" s="8">
        <f>$H$5+$I$5*D61</f>
        <v>0.87468000000000001</v>
      </c>
      <c r="R24" s="8">
        <f>$H$6+$I$6*D61</f>
        <v>0.969248</v>
      </c>
      <c r="S24" s="8">
        <f>$H$5+$I$5*D62</f>
        <v>0.87473999999999996</v>
      </c>
      <c r="T24" s="8">
        <f>$H$6+$I$6*D62</f>
        <v>0.96931400000000001</v>
      </c>
      <c r="U24" s="8">
        <f>O24*E60+F60*P24</f>
        <v>0.92179599999999995</v>
      </c>
      <c r="V24" s="8">
        <f>E61*Q24+F61*R24</f>
        <v>0.95033440000000002</v>
      </c>
      <c r="W24" s="8">
        <f>E62*S24+F62*T24</f>
        <v>0.93148439999999999</v>
      </c>
      <c r="X24" s="8">
        <f>C60/L24*U24+C61/L24*V24+C62/L24*W24</f>
        <v>0.93467319391634973</v>
      </c>
      <c r="Y24" s="20">
        <f>(C60*U24*D60+C61*V24*D61+C62*W24*D62)/L24/X24</f>
        <v>562.77065086696905</v>
      </c>
    </row>
    <row r="25" spans="1:25" ht="16.5" thickBot="1" x14ac:dyDescent="0.3">
      <c r="A25" s="7"/>
      <c r="B25" s="6">
        <v>2</v>
      </c>
      <c r="C25" s="6">
        <v>2000</v>
      </c>
      <c r="D25" s="6">
        <v>568</v>
      </c>
      <c r="E25" s="6">
        <v>0.2</v>
      </c>
      <c r="F25" s="6">
        <v>0.8</v>
      </c>
      <c r="G25" s="8" t="s">
        <v>33</v>
      </c>
      <c r="H25" s="8">
        <v>0.127</v>
      </c>
      <c r="J25" s="12"/>
      <c r="K25" s="8">
        <v>20</v>
      </c>
      <c r="L25" s="8">
        <f>SUM(C63:C65)</f>
        <v>7260</v>
      </c>
      <c r="M25" s="8">
        <f>(E63*C63+C64*E64+C65*E65)/L25</f>
        <v>0.34710743801652894</v>
      </c>
      <c r="N25" s="8">
        <f>(F63*C63+C64*F64+C65*F65)/L25</f>
        <v>0.65289256198347112</v>
      </c>
      <c r="O25" s="8">
        <f>$H$5+$I$5*D63</f>
        <v>0.87470999999999999</v>
      </c>
      <c r="P25" s="8">
        <f>$H$6+$I$6*D63</f>
        <v>0.96928099999999995</v>
      </c>
      <c r="Q25" s="8">
        <f>$H$5+$I$5*D64</f>
        <v>0.87478</v>
      </c>
      <c r="R25" s="8">
        <f>$H$6+$I$6*D64</f>
        <v>0.96935799999999994</v>
      </c>
      <c r="S25" s="8">
        <f>$H$5+$I$5*D65</f>
        <v>0.87473999999999996</v>
      </c>
      <c r="T25" s="8">
        <f>$H$6+$I$6*D65</f>
        <v>0.96931400000000001</v>
      </c>
      <c r="U25" s="8">
        <f>O25*E63+F63*P25</f>
        <v>0.92199549999999997</v>
      </c>
      <c r="V25" s="8">
        <f>E64*Q25+F64*R25</f>
        <v>0.95044240000000002</v>
      </c>
      <c r="W25" s="8">
        <f>E65*S25+F65*T25</f>
        <v>0.93148439999999999</v>
      </c>
      <c r="X25" s="8">
        <f>C63/L25*U25+C64/L25*V25+C65/L25*W25</f>
        <v>0.93649514049586768</v>
      </c>
      <c r="Y25" s="20">
        <f>(C63*U25*D63+C64*V25*D64+C65*W25*D65)/L25/X25</f>
        <v>574.79876660216974</v>
      </c>
    </row>
    <row r="26" spans="1:25" ht="16.5" thickBot="1" x14ac:dyDescent="0.3">
      <c r="A26" s="5"/>
      <c r="B26" s="6">
        <v>3</v>
      </c>
      <c r="C26" s="6">
        <v>2110</v>
      </c>
      <c r="D26" s="6">
        <v>574</v>
      </c>
      <c r="E26" s="6">
        <v>0.4</v>
      </c>
      <c r="F26" s="6">
        <v>0.6</v>
      </c>
      <c r="G26" s="8" t="s">
        <v>34</v>
      </c>
      <c r="H26" s="8">
        <v>3860</v>
      </c>
      <c r="J26" s="12"/>
    </row>
    <row r="27" spans="1:25" ht="16.5" thickBot="1" x14ac:dyDescent="0.3">
      <c r="A27" s="2">
        <v>8</v>
      </c>
      <c r="B27" s="6">
        <v>1</v>
      </c>
      <c r="C27" s="6">
        <v>2160</v>
      </c>
      <c r="D27" s="6">
        <v>571</v>
      </c>
      <c r="E27" s="6">
        <v>0.5</v>
      </c>
      <c r="F27" s="6">
        <v>0.5</v>
      </c>
      <c r="G27" s="8" t="s">
        <v>35</v>
      </c>
      <c r="H27" s="32">
        <v>0.92</v>
      </c>
      <c r="J27" s="12"/>
      <c r="K27" s="25" t="s">
        <v>25</v>
      </c>
      <c r="L27" s="15" t="s">
        <v>36</v>
      </c>
      <c r="M27" s="15"/>
      <c r="N27" s="15" t="s">
        <v>10</v>
      </c>
      <c r="O27" s="15"/>
      <c r="P27" s="15"/>
      <c r="Q27" s="15"/>
      <c r="R27" s="15"/>
      <c r="S27" s="25" t="s">
        <v>21</v>
      </c>
    </row>
    <row r="28" spans="1:25" ht="16.5" thickBot="1" x14ac:dyDescent="0.3">
      <c r="A28" s="7"/>
      <c r="B28" s="6">
        <v>2</v>
      </c>
      <c r="C28" s="6">
        <v>2070</v>
      </c>
      <c r="D28" s="6">
        <v>546</v>
      </c>
      <c r="E28" s="6">
        <v>0.2</v>
      </c>
      <c r="F28" s="6">
        <v>0.8</v>
      </c>
      <c r="G28" s="26" t="s">
        <v>4</v>
      </c>
      <c r="H28" s="27" t="s">
        <v>26</v>
      </c>
      <c r="I28" s="33" t="s">
        <v>27</v>
      </c>
      <c r="J28" s="12"/>
      <c r="K28" s="36" t="s">
        <v>6</v>
      </c>
      <c r="L28" s="34" t="s">
        <v>37</v>
      </c>
      <c r="M28" s="34"/>
      <c r="N28" s="38" t="s">
        <v>39</v>
      </c>
      <c r="O28" s="17" t="s">
        <v>42</v>
      </c>
      <c r="P28" s="17"/>
      <c r="Q28" s="24" t="s">
        <v>45</v>
      </c>
      <c r="R28" s="38" t="s">
        <v>40</v>
      </c>
      <c r="S28" s="41" t="s">
        <v>46</v>
      </c>
    </row>
    <row r="29" spans="1:25" ht="30.75" thickBot="1" x14ac:dyDescent="0.3">
      <c r="A29" s="5"/>
      <c r="B29" s="6">
        <v>3</v>
      </c>
      <c r="C29" s="6">
        <v>2130</v>
      </c>
      <c r="D29" s="6">
        <v>574</v>
      </c>
      <c r="E29" s="6">
        <v>0.4</v>
      </c>
      <c r="F29" s="6">
        <v>0.6</v>
      </c>
      <c r="G29" s="28">
        <v>1</v>
      </c>
      <c r="H29" s="29">
        <v>6200</v>
      </c>
      <c r="I29" s="29">
        <v>360</v>
      </c>
      <c r="J29" s="12"/>
      <c r="K29" s="37"/>
      <c r="L29" s="40" t="s">
        <v>20</v>
      </c>
      <c r="M29" s="40" t="s">
        <v>38</v>
      </c>
      <c r="N29" s="39"/>
      <c r="O29" s="35" t="s">
        <v>44</v>
      </c>
      <c r="P29" s="35" t="s">
        <v>43</v>
      </c>
      <c r="Q29" s="19" t="s">
        <v>41</v>
      </c>
      <c r="R29" s="39"/>
      <c r="S29" s="42"/>
    </row>
    <row r="30" spans="1:25" ht="16.5" thickBot="1" x14ac:dyDescent="0.3">
      <c r="A30" s="2">
        <v>9</v>
      </c>
      <c r="B30" s="6">
        <v>1</v>
      </c>
      <c r="C30" s="6">
        <v>2190</v>
      </c>
      <c r="D30" s="6">
        <v>571</v>
      </c>
      <c r="E30" s="6">
        <v>0.5</v>
      </c>
      <c r="F30" s="6">
        <v>0.5</v>
      </c>
      <c r="G30" s="28">
        <v>2</v>
      </c>
      <c r="H30" s="29">
        <v>6100</v>
      </c>
      <c r="I30" s="29">
        <v>370</v>
      </c>
      <c r="J30" s="12"/>
      <c r="K30" s="8">
        <v>1</v>
      </c>
      <c r="L30" s="8">
        <f>L6*X6</f>
        <v>5848.8363199999994</v>
      </c>
      <c r="M30" s="8">
        <f>H29*$H$27</f>
        <v>5704</v>
      </c>
      <c r="N30" s="8">
        <f>M30/L30</f>
        <v>0.9752367287994137</v>
      </c>
      <c r="O30" s="8">
        <f>1/$H$21*(H29/$H$23/$H$21)^0.8*(3.43+0.00271*I29)</f>
        <v>1610.917621865822</v>
      </c>
      <c r="P30" s="8">
        <f>1/$H$22*(L6*$H$22/$H$24)^0.6*(3.483+0.00727*(Y6-0))</f>
        <v>1590.0928981858874</v>
      </c>
      <c r="Q30" s="8">
        <f>1/(1/O30+$H$25+1/P30)</f>
        <v>7.7972917308923</v>
      </c>
      <c r="R30" s="8">
        <f>Q30*$H$26/M30</f>
        <v>5.2765683873149154</v>
      </c>
      <c r="S30" s="8">
        <f>(Y6-273)+(I29-(Y6-273))*N30*(EXP(R30*(1-N30))-1)/(EXP(R30*(1-N30))-N30)</f>
        <v>350.75438579976475</v>
      </c>
    </row>
    <row r="31" spans="1:25" ht="16.5" thickBot="1" x14ac:dyDescent="0.3">
      <c r="A31" s="7"/>
      <c r="B31" s="6">
        <v>2</v>
      </c>
      <c r="C31" s="6">
        <v>2040</v>
      </c>
      <c r="D31" s="6">
        <v>568</v>
      </c>
      <c r="E31" s="6">
        <v>0.2</v>
      </c>
      <c r="F31" s="6">
        <v>0.8</v>
      </c>
      <c r="G31" s="28">
        <v>3</v>
      </c>
      <c r="H31" s="29">
        <v>6250</v>
      </c>
      <c r="I31" s="29">
        <v>365</v>
      </c>
      <c r="J31" s="12"/>
      <c r="K31" s="8">
        <v>2</v>
      </c>
      <c r="L31" s="8">
        <f>L7*X7</f>
        <v>5939.7839699999995</v>
      </c>
      <c r="M31" s="8">
        <f>H30*$H$27</f>
        <v>5612</v>
      </c>
      <c r="N31" s="8">
        <f t="shared" ref="N31:N49" si="0">M31/L31</f>
        <v>0.94481550648044876</v>
      </c>
      <c r="O31" s="8">
        <f>1/$H$21*(H30/$H$23/$H$21)^0.8*(3.43+0.00271*I30)</f>
        <v>1599.8789524312533</v>
      </c>
      <c r="P31" s="8">
        <f>1/$H$22*(L7*$H$22/$H$24)^0.6*(3.483+0.00727*(Y7-0))</f>
        <v>1576.9986376763386</v>
      </c>
      <c r="Q31" s="8">
        <f t="shared" ref="Q31:Q49" si="1">1/(1/O31+$H$25+1/P31)</f>
        <v>7.7967138932058973</v>
      </c>
      <c r="R31" s="8">
        <f t="shared" ref="R31:R49" si="2">Q31*$H$26/M31</f>
        <v>5.3626720648208774</v>
      </c>
      <c r="S31" s="8">
        <f>(Y7-273)+(I30-(Y7-273))*N31*(EXP(R31*(1-N31))-1)/(EXP(R31*(1-N31))-N31)</f>
        <v>354.68335839633829</v>
      </c>
    </row>
    <row r="32" spans="1:25" ht="16.5" thickBot="1" x14ac:dyDescent="0.3">
      <c r="A32" s="5"/>
      <c r="B32" s="6">
        <v>3</v>
      </c>
      <c r="C32" s="6">
        <v>2300</v>
      </c>
      <c r="D32" s="6">
        <v>541</v>
      </c>
      <c r="E32" s="6">
        <v>0.4</v>
      </c>
      <c r="F32" s="6">
        <v>0.6</v>
      </c>
      <c r="G32" s="28">
        <v>4</v>
      </c>
      <c r="H32" s="29">
        <v>6220</v>
      </c>
      <c r="I32" s="29">
        <v>382</v>
      </c>
      <c r="J32" s="12"/>
      <c r="K32" s="8">
        <v>3</v>
      </c>
      <c r="L32" s="8">
        <f>L8*X8</f>
        <v>5896.0356400000001</v>
      </c>
      <c r="M32" s="8">
        <f>H31*$H$27</f>
        <v>5750</v>
      </c>
      <c r="N32" s="8">
        <f t="shared" si="0"/>
        <v>0.9752315540616372</v>
      </c>
      <c r="O32" s="8">
        <f>1/$H$21*(H31/$H$23/$H$21)^0.8*(3.43+0.00271*I31)</f>
        <v>1626.2888118237047</v>
      </c>
      <c r="P32" s="8">
        <f>1/$H$22*(L8*$H$22/$H$24)^0.6*(3.483+0.00727*(Y8-0))</f>
        <v>1590.4052556686524</v>
      </c>
      <c r="Q32" s="8">
        <f t="shared" si="1"/>
        <v>7.7976559745745382</v>
      </c>
      <c r="R32" s="8">
        <f t="shared" si="2"/>
        <v>5.2346003585839513</v>
      </c>
      <c r="S32" s="8">
        <f>(Y8-273)+(I31-(Y8-273))*N32*(EXP(R32*(1-N32))-1)/(EXP(R32*(1-N32))-N32)</f>
        <v>353.9980464689782</v>
      </c>
    </row>
    <row r="33" spans="1:19" ht="16.5" thickBot="1" x14ac:dyDescent="0.3">
      <c r="A33" s="2">
        <v>10</v>
      </c>
      <c r="B33" s="6">
        <v>1</v>
      </c>
      <c r="C33" s="6">
        <v>2360</v>
      </c>
      <c r="D33" s="6">
        <v>586</v>
      </c>
      <c r="E33" s="6">
        <v>0.5</v>
      </c>
      <c r="F33" s="6">
        <v>0.5</v>
      </c>
      <c r="G33" s="28">
        <v>5</v>
      </c>
      <c r="H33" s="29">
        <v>6150</v>
      </c>
      <c r="I33" s="29">
        <v>377</v>
      </c>
      <c r="J33" s="12"/>
      <c r="K33" s="8">
        <v>4</v>
      </c>
      <c r="L33" s="8">
        <f>L9*X9</f>
        <v>6071.3419100000001</v>
      </c>
      <c r="M33" s="8">
        <f>H32*$H$27</f>
        <v>5722.4000000000005</v>
      </c>
      <c r="N33" s="8">
        <f t="shared" si="0"/>
        <v>0.94252639446556885</v>
      </c>
      <c r="O33" s="8">
        <f>1/$H$21*(H32/$H$23/$H$21)^0.8*(3.43+0.00271*I32)</f>
        <v>1636.9299178324945</v>
      </c>
      <c r="P33" s="8">
        <f>1/$H$22*(L9*$H$22/$H$24)^0.6*(3.483+0.00727*(Y9-0))</f>
        <v>1590.0743427262933</v>
      </c>
      <c r="Q33" s="8">
        <f t="shared" si="1"/>
        <v>7.7978910705184514</v>
      </c>
      <c r="R33" s="8">
        <f t="shared" si="2"/>
        <v>5.2600062093179822</v>
      </c>
      <c r="S33" s="8">
        <f>(Y9-273)+(I32-(Y9-273))*N33*(EXP(R33*(1-N33))-1)/(EXP(R33*(1-N33))-N33)</f>
        <v>363.15395043749527</v>
      </c>
    </row>
    <row r="34" spans="1:19" ht="16.5" thickBot="1" x14ac:dyDescent="0.3">
      <c r="A34" s="7"/>
      <c r="B34" s="6">
        <v>2</v>
      </c>
      <c r="C34" s="6">
        <v>2100</v>
      </c>
      <c r="D34" s="6">
        <v>568</v>
      </c>
      <c r="E34" s="6">
        <v>0.2</v>
      </c>
      <c r="F34" s="6">
        <v>0.8</v>
      </c>
      <c r="G34" s="28">
        <v>6</v>
      </c>
      <c r="H34" s="29">
        <v>6120</v>
      </c>
      <c r="I34" s="29">
        <v>362</v>
      </c>
      <c r="J34" s="12"/>
      <c r="K34" s="8">
        <v>5</v>
      </c>
      <c r="L34" s="8">
        <f>L10*X10</f>
        <v>5753.0360799999999</v>
      </c>
      <c r="M34" s="8">
        <f>H33*$H$27</f>
        <v>5658</v>
      </c>
      <c r="N34" s="8">
        <f t="shared" si="0"/>
        <v>0.98348070850270075</v>
      </c>
      <c r="O34" s="8">
        <f>1/$H$21*(H33/$H$23/$H$21)^0.8*(3.43+0.00271*I33)</f>
        <v>1617.2530269898464</v>
      </c>
      <c r="P34" s="8">
        <f>1/$H$22*(L10*$H$22/$H$24)^0.6*(3.483+0.00727*(Y10-0))</f>
        <v>1557.6342299109908</v>
      </c>
      <c r="Q34" s="8">
        <f t="shared" si="1"/>
        <v>7.7966428661936193</v>
      </c>
      <c r="R34" s="8">
        <f t="shared" si="2"/>
        <v>5.3190246489055095</v>
      </c>
      <c r="S34" s="8">
        <f>(Y10-273)+(I33-(Y10-273))*N34*(EXP(R34*(1-N34))-1)/(EXP(R34*(1-N34))-N34)</f>
        <v>363.28763817539607</v>
      </c>
    </row>
    <row r="35" spans="1:19" ht="16.5" thickBot="1" x14ac:dyDescent="0.3">
      <c r="A35" s="5"/>
      <c r="B35" s="6">
        <v>3</v>
      </c>
      <c r="C35" s="6">
        <v>2600</v>
      </c>
      <c r="D35" s="6">
        <v>574</v>
      </c>
      <c r="E35" s="6">
        <v>0.4</v>
      </c>
      <c r="F35" s="6">
        <v>0.6</v>
      </c>
      <c r="G35" s="28">
        <v>7</v>
      </c>
      <c r="H35" s="29">
        <v>6220</v>
      </c>
      <c r="I35" s="29">
        <v>389</v>
      </c>
      <c r="J35" s="12"/>
      <c r="K35" s="8">
        <v>6</v>
      </c>
      <c r="L35" s="8">
        <f>L11*X11</f>
        <v>6160.8843900000002</v>
      </c>
      <c r="M35" s="8">
        <f>H34*$H$27</f>
        <v>5630.4000000000005</v>
      </c>
      <c r="N35" s="8">
        <f t="shared" si="0"/>
        <v>0.91389476633240319</v>
      </c>
      <c r="O35" s="8">
        <f>1/$H$21*(H34/$H$23/$H$21)^0.8*(3.43+0.00271*I34)</f>
        <v>1596.2285778059077</v>
      </c>
      <c r="P35" s="8">
        <f>1/$H$22*(L11*$H$22/$H$24)^0.6*(3.483+0.00727*(Y11-0))</f>
        <v>1609.0654672290559</v>
      </c>
      <c r="Q35" s="8">
        <f t="shared" si="1"/>
        <v>7.7973952608140609</v>
      </c>
      <c r="R35" s="8">
        <f t="shared" si="2"/>
        <v>5.3456141138715312</v>
      </c>
      <c r="S35" s="8">
        <f>(Y11-273)+(I34-(Y11-273))*N35*(EXP(R35*(1-N35))-1)/(EXP(R35*(1-N35))-N35)</f>
        <v>346.40236968151424</v>
      </c>
    </row>
    <row r="36" spans="1:19" ht="16.5" thickBot="1" x14ac:dyDescent="0.3">
      <c r="A36" s="2">
        <v>11</v>
      </c>
      <c r="B36" s="6">
        <v>1</v>
      </c>
      <c r="C36" s="6">
        <v>1760</v>
      </c>
      <c r="D36" s="6">
        <v>571</v>
      </c>
      <c r="E36" s="6">
        <v>0.5</v>
      </c>
      <c r="F36" s="6">
        <v>0.5</v>
      </c>
      <c r="G36" s="28">
        <v>8</v>
      </c>
      <c r="H36" s="29">
        <v>6300</v>
      </c>
      <c r="I36" s="29">
        <v>390</v>
      </c>
      <c r="J36" s="12"/>
      <c r="K36" s="8">
        <v>7</v>
      </c>
      <c r="L36" s="8">
        <f>L12*X12</f>
        <v>5876.7835539999996</v>
      </c>
      <c r="M36" s="8">
        <f>H35*$H$27</f>
        <v>5722.4000000000005</v>
      </c>
      <c r="N36" s="8">
        <f t="shared" si="0"/>
        <v>0.97372992342130438</v>
      </c>
      <c r="O36" s="8">
        <f>1/$H$21*(H35/$H$23/$H$21)^0.8*(3.43+0.00271*I35)</f>
        <v>1643.8842359940368</v>
      </c>
      <c r="P36" s="8">
        <f>1/$H$22*(L12*$H$22/$H$24)^0.6*(3.483+0.00727*(Y12-0))</f>
        <v>1598.9205573801416</v>
      </c>
      <c r="Q36" s="8">
        <f t="shared" si="1"/>
        <v>7.7982598120150319</v>
      </c>
      <c r="R36" s="8">
        <f t="shared" si="2"/>
        <v>5.2602549409999337</v>
      </c>
      <c r="S36" s="8">
        <f>(Y12-273)+(I35-(Y12-273))*N36*(EXP(R36*(1-N36))-1)/(EXP(R36*(1-N36))-N36)</f>
        <v>375.1653559530863</v>
      </c>
    </row>
    <row r="37" spans="1:19" ht="16.5" thickBot="1" x14ac:dyDescent="0.3">
      <c r="A37" s="7"/>
      <c r="B37" s="6">
        <v>2</v>
      </c>
      <c r="C37" s="6">
        <v>2100</v>
      </c>
      <c r="D37" s="6">
        <v>557</v>
      </c>
      <c r="E37" s="6">
        <v>0.2</v>
      </c>
      <c r="F37" s="6">
        <v>0.8</v>
      </c>
      <c r="G37" s="28">
        <v>9</v>
      </c>
      <c r="H37" s="29">
        <v>6130</v>
      </c>
      <c r="I37" s="29">
        <v>384</v>
      </c>
      <c r="J37" s="12"/>
      <c r="K37" s="8">
        <v>8</v>
      </c>
      <c r="L37" s="8">
        <f>L13*X13</f>
        <v>5942.2724280000002</v>
      </c>
      <c r="M37" s="8">
        <f>H36*$H$27</f>
        <v>5796</v>
      </c>
      <c r="N37" s="8">
        <f t="shared" si="0"/>
        <v>0.97538442914351009</v>
      </c>
      <c r="O37" s="8">
        <f>1/$H$21*(H36/$H$23/$H$21)^0.8*(3.43+0.00271*I36)</f>
        <v>1661.780839734598</v>
      </c>
      <c r="P37" s="8">
        <f>1/$H$22*(L13*$H$22/$H$24)^0.6*(3.483+0.00727*(Y13-0))</f>
        <v>1581.8832154336753</v>
      </c>
      <c r="Q37" s="8">
        <f t="shared" si="1"/>
        <v>7.7982485796610854</v>
      </c>
      <c r="R37" s="8">
        <f t="shared" si="2"/>
        <v>5.1934505723760855</v>
      </c>
      <c r="S37" s="8">
        <f>(Y13-273)+(I36-(Y13-273))*N37*(EXP(R37*(1-N37))-1)/(EXP(R37*(1-N37))-N37)</f>
        <v>372.75076902252403</v>
      </c>
    </row>
    <row r="38" spans="1:19" ht="16.5" thickBot="1" x14ac:dyDescent="0.3">
      <c r="A38" s="5"/>
      <c r="B38" s="6">
        <v>3</v>
      </c>
      <c r="C38" s="6">
        <v>2300</v>
      </c>
      <c r="D38" s="6">
        <v>574</v>
      </c>
      <c r="E38" s="6">
        <v>0.4</v>
      </c>
      <c r="F38" s="6">
        <v>0.6</v>
      </c>
      <c r="G38" s="28">
        <v>10</v>
      </c>
      <c r="H38" s="29">
        <v>6500</v>
      </c>
      <c r="I38" s="29">
        <v>386</v>
      </c>
      <c r="J38" s="12"/>
      <c r="K38" s="8">
        <v>9</v>
      </c>
      <c r="L38" s="8">
        <f>L14*X14</f>
        <v>6099.4619009999997</v>
      </c>
      <c r="M38" s="8">
        <f>H37*$H$27</f>
        <v>5639.6</v>
      </c>
      <c r="N38" s="8">
        <f t="shared" si="0"/>
        <v>0.92460615240098387</v>
      </c>
      <c r="O38" s="8">
        <f>1/$H$21*(H37/$H$23/$H$21)^0.8*(3.43+0.00271*I37)</f>
        <v>1619.9178702249803</v>
      </c>
      <c r="P38" s="8">
        <f>1/$H$22*(L14*$H$22/$H$24)^0.6*(3.483+0.00727*(Y14-0))</f>
        <v>1600.6240797641453</v>
      </c>
      <c r="Q38" s="8">
        <f t="shared" si="1"/>
        <v>7.797753013729471</v>
      </c>
      <c r="R38" s="8">
        <f t="shared" si="2"/>
        <v>5.3371385617766789</v>
      </c>
      <c r="S38" s="8">
        <f>(Y14-273)+(I37-(Y14-273))*N38*(EXP(R38*(1-N38))-1)/(EXP(R38*(1-N38))-N38)</f>
        <v>364.74404705196719</v>
      </c>
    </row>
    <row r="39" spans="1:19" ht="16.5" thickBot="1" x14ac:dyDescent="0.3">
      <c r="A39" s="2">
        <v>12</v>
      </c>
      <c r="B39" s="6">
        <v>1</v>
      </c>
      <c r="C39" s="6">
        <v>2180</v>
      </c>
      <c r="D39" s="6">
        <v>571</v>
      </c>
      <c r="E39" s="6">
        <v>0.5</v>
      </c>
      <c r="F39" s="6">
        <v>0.5</v>
      </c>
      <c r="G39" s="28">
        <v>11</v>
      </c>
      <c r="H39" s="29">
        <v>6400</v>
      </c>
      <c r="I39" s="29">
        <v>372</v>
      </c>
      <c r="J39" s="12"/>
      <c r="K39" s="8">
        <v>10</v>
      </c>
      <c r="L39" s="8">
        <f>L15*X15</f>
        <v>6593.8427599999995</v>
      </c>
      <c r="M39" s="8">
        <f>H38*$H$27</f>
        <v>5980</v>
      </c>
      <c r="N39" s="8">
        <f t="shared" si="0"/>
        <v>0.90690667303689243</v>
      </c>
      <c r="O39" s="8">
        <f>1/$H$21*(H38/$H$23/$H$21)^0.8*(3.43+0.00271*I38)</f>
        <v>1699.7361144260733</v>
      </c>
      <c r="P39" s="8">
        <f>1/$H$22*(L15*$H$22/$H$24)^0.6*(3.483+0.00727*(Y15-0))</f>
        <v>1704.2122450188633</v>
      </c>
      <c r="Q39" s="8">
        <f t="shared" si="1"/>
        <v>7.8018268576255494</v>
      </c>
      <c r="R39" s="8">
        <f t="shared" si="2"/>
        <v>5.0359618177984311</v>
      </c>
      <c r="S39" s="8">
        <f>(Y15-273)+(I38-(Y15-273))*N39*(EXP(R39*(1-N39))-1)/(EXP(R39*(1-N39))-N39)</f>
        <v>368.16618153573086</v>
      </c>
    </row>
    <row r="40" spans="1:19" ht="16.5" thickBot="1" x14ac:dyDescent="0.3">
      <c r="A40" s="7"/>
      <c r="B40" s="6">
        <v>2</v>
      </c>
      <c r="C40" s="6">
        <v>2010</v>
      </c>
      <c r="D40" s="6">
        <v>568</v>
      </c>
      <c r="E40" s="6">
        <v>0.2</v>
      </c>
      <c r="F40" s="6">
        <v>0.8</v>
      </c>
      <c r="G40" s="28">
        <v>12</v>
      </c>
      <c r="H40" s="29">
        <v>6320</v>
      </c>
      <c r="I40" s="29">
        <v>368</v>
      </c>
      <c r="J40" s="12"/>
      <c r="K40" s="8">
        <v>11</v>
      </c>
      <c r="L40" s="8">
        <f>L16*X16</f>
        <v>5760.5789599999998</v>
      </c>
      <c r="M40" s="8">
        <f>H39*$H$27</f>
        <v>5888</v>
      </c>
      <c r="N40" s="8">
        <f t="shared" si="0"/>
        <v>1.0221194850178741</v>
      </c>
      <c r="O40" s="8">
        <f>1/$H$21*(H39/$H$23/$H$21)^0.8*(3.43+0.00271*I39)</f>
        <v>1664.5541855326501</v>
      </c>
      <c r="P40" s="8">
        <f>1/$H$22*(L16*$H$22/$H$24)^0.6*(3.483+0.00727*(Y16-0))</f>
        <v>1557.1118392258159</v>
      </c>
      <c r="Q40" s="8">
        <f t="shared" si="1"/>
        <v>7.7976980145064809</v>
      </c>
      <c r="R40" s="8">
        <f t="shared" si="2"/>
        <v>5.1119419728252407</v>
      </c>
      <c r="S40" s="8">
        <f>(Y16-273)+(I39-(Y16-273))*N40*(EXP(R40*(1-N40))-1)/(EXP(R40*(1-N40))-N40)</f>
        <v>360.09931031624592</v>
      </c>
    </row>
    <row r="41" spans="1:19" ht="16.5" thickBot="1" x14ac:dyDescent="0.3">
      <c r="A41" s="5"/>
      <c r="B41" s="6">
        <v>3</v>
      </c>
      <c r="C41" s="6">
        <v>2100</v>
      </c>
      <c r="D41" s="6">
        <v>598</v>
      </c>
      <c r="E41" s="6">
        <v>0.4</v>
      </c>
      <c r="F41" s="6">
        <v>0.6</v>
      </c>
      <c r="G41" s="28">
        <v>13</v>
      </c>
      <c r="H41" s="29">
        <v>6440</v>
      </c>
      <c r="I41" s="29">
        <v>362</v>
      </c>
      <c r="J41" s="12"/>
      <c r="K41" s="8">
        <v>12</v>
      </c>
      <c r="L41" s="8">
        <f>L17*X17</f>
        <v>5876.7738139999992</v>
      </c>
      <c r="M41" s="8">
        <f>H40*$H$27</f>
        <v>5814.4000000000005</v>
      </c>
      <c r="N41" s="8">
        <f t="shared" si="0"/>
        <v>0.98938638511977306</v>
      </c>
      <c r="O41" s="8">
        <f>1/$H$21*(H40/$H$23/$H$21)^0.8*(3.43+0.00271*I40)</f>
        <v>1643.8628063468259</v>
      </c>
      <c r="P41" s="8">
        <f>1/$H$22*(L17*$H$22/$H$24)^0.6*(3.483+0.00727*(Y17-0))</f>
        <v>1594.4494715989156</v>
      </c>
      <c r="Q41" s="8">
        <f t="shared" si="1"/>
        <v>7.7981526788051507</v>
      </c>
      <c r="R41" s="8">
        <f t="shared" si="2"/>
        <v>5.1769519366035839</v>
      </c>
      <c r="S41" s="8">
        <f>(Y17-273)+(I40-(Y17-273))*N41*(EXP(R41*(1-N41))-1)/(EXP(R41*(1-N41))-N41)</f>
        <v>357.64115814557101</v>
      </c>
    </row>
    <row r="42" spans="1:19" ht="16.5" thickBot="1" x14ac:dyDescent="0.3">
      <c r="A42" s="2">
        <v>13</v>
      </c>
      <c r="B42" s="6">
        <v>1</v>
      </c>
      <c r="C42" s="6">
        <v>2160</v>
      </c>
      <c r="D42" s="6">
        <v>562</v>
      </c>
      <c r="E42" s="6">
        <v>0.5</v>
      </c>
      <c r="F42" s="6">
        <v>0.5</v>
      </c>
      <c r="G42" s="28">
        <v>14</v>
      </c>
      <c r="H42" s="29">
        <v>6520</v>
      </c>
      <c r="I42" s="29">
        <v>381</v>
      </c>
      <c r="J42" s="12"/>
      <c r="K42" s="8">
        <v>13</v>
      </c>
      <c r="L42" s="8">
        <f>L18*X18</f>
        <v>5494.5051279999998</v>
      </c>
      <c r="M42" s="8">
        <f>H41*$H$27</f>
        <v>5924.8</v>
      </c>
      <c r="N42" s="8">
        <f t="shared" si="0"/>
        <v>1.0783136719278352</v>
      </c>
      <c r="O42" s="8">
        <f>1/$H$21*(H41/$H$23/$H$21)^0.8*(3.43+0.00271*I41)</f>
        <v>1662.656896322856</v>
      </c>
      <c r="P42" s="8">
        <f>1/$H$22*(L18*$H$22/$H$24)^0.6*(3.483+0.00727*(Y18-0))</f>
        <v>1514.6682424858293</v>
      </c>
      <c r="Q42" s="8">
        <f t="shared" si="1"/>
        <v>7.7965622686686178</v>
      </c>
      <c r="R42" s="8">
        <f t="shared" si="2"/>
        <v>5.0794508434142696</v>
      </c>
      <c r="S42" s="8">
        <f>(Y18-273)+(I41-(Y18-273))*N42*(EXP(R42*(1-N42))-1)/(EXP(R42*(1-N42))-N42)</f>
        <v>353.27111243561939</v>
      </c>
    </row>
    <row r="43" spans="1:19" ht="16.5" thickBot="1" x14ac:dyDescent="0.3">
      <c r="A43" s="7"/>
      <c r="B43" s="6">
        <v>2</v>
      </c>
      <c r="C43" s="6">
        <v>2020</v>
      </c>
      <c r="D43" s="6">
        <v>568</v>
      </c>
      <c r="E43" s="6">
        <v>0.2</v>
      </c>
      <c r="F43" s="6">
        <v>0.8</v>
      </c>
      <c r="G43" s="28">
        <v>15</v>
      </c>
      <c r="H43" s="29">
        <v>6050</v>
      </c>
      <c r="I43" s="29">
        <v>363</v>
      </c>
      <c r="J43" s="12"/>
      <c r="K43" s="8">
        <v>14</v>
      </c>
      <c r="L43" s="8">
        <f>L19*X19</f>
        <v>6687.0730999999996</v>
      </c>
      <c r="M43" s="8">
        <f>H42*$H$27</f>
        <v>5998.4000000000005</v>
      </c>
      <c r="N43" s="8">
        <f t="shared" si="0"/>
        <v>0.89701427071284756</v>
      </c>
      <c r="O43" s="8">
        <f>1/$H$21*(H42/$H$23/$H$21)^0.8*(3.43+0.00271*I42)</f>
        <v>1698.7606643875208</v>
      </c>
      <c r="P43" s="8">
        <f>1/$H$22*(L19*$H$22/$H$24)^0.6*(3.483+0.00727*(Y19-0))</f>
        <v>1720.378621611685</v>
      </c>
      <c r="Q43" s="8">
        <f t="shared" si="1"/>
        <v>7.8021419350083727</v>
      </c>
      <c r="R43" s="8">
        <f t="shared" si="2"/>
        <v>5.0207168360116556</v>
      </c>
      <c r="S43" s="8">
        <f>(Y19-273)+(I42-(Y19-273))*N43*(EXP(R43*(1-N43))-1)/(EXP(R43*(1-N43))-N43)</f>
        <v>363.99643073822415</v>
      </c>
    </row>
    <row r="44" spans="1:19" ht="16.5" thickBot="1" x14ac:dyDescent="0.3">
      <c r="A44" s="5"/>
      <c r="B44" s="6">
        <v>3</v>
      </c>
      <c r="C44" s="6">
        <v>1700</v>
      </c>
      <c r="D44" s="6">
        <v>574</v>
      </c>
      <c r="E44" s="6">
        <v>0.4</v>
      </c>
      <c r="F44" s="6">
        <v>0.6</v>
      </c>
      <c r="G44" s="28">
        <v>16</v>
      </c>
      <c r="H44" s="29">
        <v>6170</v>
      </c>
      <c r="I44" s="29">
        <v>378</v>
      </c>
      <c r="J44" s="12"/>
      <c r="K44" s="8">
        <v>15</v>
      </c>
      <c r="L44" s="8">
        <f>L20*X20</f>
        <v>3137.3379</v>
      </c>
      <c r="M44" s="8">
        <f>H43*$H$27</f>
        <v>5566</v>
      </c>
      <c r="N44" s="8">
        <f t="shared" si="0"/>
        <v>1.7741155646639146</v>
      </c>
      <c r="O44" s="8">
        <f>1/$H$21*(H43/$H$23/$H$21)^0.8*(3.43+0.00271*I43)</f>
        <v>1582.5774732663699</v>
      </c>
      <c r="P44" s="8">
        <f>1/$H$22*(L20*$H$22/$H$24)^0.6*(3.483+0.00727*(Y20-0))</f>
        <v>1077.9213759021425</v>
      </c>
      <c r="Q44" s="8">
        <f t="shared" si="1"/>
        <v>7.7784938804604886</v>
      </c>
      <c r="R44" s="8">
        <f t="shared" si="2"/>
        <v>5.3943561585658442</v>
      </c>
      <c r="S44" s="8">
        <f>(Y20-273)+(I43-(Y20-273))*N44*(EXP(R44*(1-N44))-1)/(EXP(R44*(1-N44))-N44)</f>
        <v>362.50618260099787</v>
      </c>
    </row>
    <row r="45" spans="1:19" ht="16.5" thickBot="1" x14ac:dyDescent="0.3">
      <c r="A45" s="2">
        <v>14</v>
      </c>
      <c r="B45" s="6">
        <v>1</v>
      </c>
      <c r="C45" s="6">
        <v>2360</v>
      </c>
      <c r="D45" s="6">
        <v>571</v>
      </c>
      <c r="E45" s="6">
        <v>0.5</v>
      </c>
      <c r="F45" s="6">
        <v>0.5</v>
      </c>
      <c r="G45" s="28">
        <v>17</v>
      </c>
      <c r="H45" s="29">
        <v>6190</v>
      </c>
      <c r="I45" s="29">
        <v>395</v>
      </c>
      <c r="J45" s="12"/>
      <c r="K45" s="8">
        <v>16</v>
      </c>
      <c r="L45" s="8">
        <f>L21*X21</f>
        <v>5425.4968800000006</v>
      </c>
      <c r="M45" s="8">
        <f>H44*$H$27</f>
        <v>5676.4000000000005</v>
      </c>
      <c r="N45" s="8">
        <f t="shared" si="0"/>
        <v>1.046245187408531</v>
      </c>
      <c r="O45" s="8">
        <f>1/$H$21*(H44/$H$23/$H$21)^0.8*(3.43+0.00271*I44)</f>
        <v>1622.4462279980635</v>
      </c>
      <c r="P45" s="8">
        <f>1/$H$22*(L21*$H$22/$H$24)^0.6*(3.483+0.00727*(Y21-0))</f>
        <v>1515.9207018627492</v>
      </c>
      <c r="Q45" s="8">
        <f t="shared" si="1"/>
        <v>7.7956894265503571</v>
      </c>
      <c r="R45" s="8">
        <f t="shared" si="2"/>
        <v>5.3011347309006362</v>
      </c>
      <c r="S45" s="8">
        <f>(Y21-273)+(I44-(Y21-273))*N45*(EXP(R45*(1-N45))-1)/(EXP(R45*(1-N45))-N45)</f>
        <v>367.85149260666174</v>
      </c>
    </row>
    <row r="46" spans="1:19" ht="16.5" thickBot="1" x14ac:dyDescent="0.3">
      <c r="A46" s="7"/>
      <c r="B46" s="6">
        <v>2</v>
      </c>
      <c r="C46" s="6">
        <v>2100</v>
      </c>
      <c r="D46" s="6">
        <v>588</v>
      </c>
      <c r="E46" s="6">
        <v>0.2</v>
      </c>
      <c r="F46" s="6">
        <v>0.8</v>
      </c>
      <c r="G46" s="28">
        <v>18</v>
      </c>
      <c r="H46" s="29">
        <v>6260</v>
      </c>
      <c r="I46" s="29">
        <v>366</v>
      </c>
      <c r="J46" s="12"/>
      <c r="K46" s="8">
        <v>17</v>
      </c>
      <c r="L46" s="8">
        <f>L22*X22</f>
        <v>6282.3089799999998</v>
      </c>
      <c r="M46" s="8">
        <f>H45*$H$27</f>
        <v>5694.8</v>
      </c>
      <c r="N46" s="8">
        <f t="shared" si="0"/>
        <v>0.90648199859791045</v>
      </c>
      <c r="O46" s="8">
        <f>1/$H$21*(H45/$H$23/$H$21)^0.8*(3.43+0.00271*I45)</f>
        <v>1643.4760420696107</v>
      </c>
      <c r="P46" s="8">
        <f>1/$H$22*(L22*$H$22/$H$24)^0.6*(3.483+0.00727*(Y22-0))</f>
        <v>1644.0524099909396</v>
      </c>
      <c r="Q46" s="8">
        <f t="shared" si="1"/>
        <v>7.7992948466260739</v>
      </c>
      <c r="R46" s="8">
        <f t="shared" si="2"/>
        <v>5.2864504649814998</v>
      </c>
      <c r="S46" s="8">
        <f>(Y22-273)+(I45-(Y22-273))*N46*(EXP(R46*(1-N46))-1)/(EXP(R46*(1-N46))-N46)</f>
        <v>374.19942668024549</v>
      </c>
    </row>
    <row r="47" spans="1:19" ht="16.5" thickBot="1" x14ac:dyDescent="0.3">
      <c r="A47" s="5"/>
      <c r="B47" s="6">
        <v>3</v>
      </c>
      <c r="C47" s="6">
        <v>2700</v>
      </c>
      <c r="D47" s="6">
        <v>574</v>
      </c>
      <c r="E47" s="6">
        <v>0.4</v>
      </c>
      <c r="F47" s="6">
        <v>0.6</v>
      </c>
      <c r="G47" s="28">
        <v>19</v>
      </c>
      <c r="H47" s="29">
        <v>6270</v>
      </c>
      <c r="I47" s="29">
        <v>375</v>
      </c>
      <c r="J47" s="12"/>
      <c r="K47" s="8">
        <v>18</v>
      </c>
      <c r="L47" s="8">
        <f>L23*X23</f>
        <v>4898.2958200000003</v>
      </c>
      <c r="M47" s="8">
        <f>H46*$H$27</f>
        <v>5759.2</v>
      </c>
      <c r="N47" s="8">
        <f t="shared" si="0"/>
        <v>1.1757558570645901</v>
      </c>
      <c r="O47" s="8">
        <f>1/$H$21*(H46/$H$23/$H$21)^0.8*(3.43+0.00271*I46)</f>
        <v>1629.3687105168483</v>
      </c>
      <c r="P47" s="8">
        <f>1/$H$22*(L23*$H$22/$H$24)^0.6*(3.483+0.00727*(Y23-0))</f>
        <v>1430.3223723532076</v>
      </c>
      <c r="Q47" s="8">
        <f t="shared" si="1"/>
        <v>7.793450024649168</v>
      </c>
      <c r="R47" s="8">
        <f t="shared" si="2"/>
        <v>5.2234194150482338</v>
      </c>
      <c r="S47" s="8">
        <f>(Y23-273)+(I46-(Y23-273))*N47*(EXP(R47*(1-N47))-1)/(EXP(R47*(1-N47))-N47)</f>
        <v>360.45111938224875</v>
      </c>
    </row>
    <row r="48" spans="1:19" ht="16.5" thickBot="1" x14ac:dyDescent="0.3">
      <c r="A48" s="2">
        <v>15</v>
      </c>
      <c r="B48" s="6">
        <v>1</v>
      </c>
      <c r="C48" s="6">
        <v>1160</v>
      </c>
      <c r="D48" s="6">
        <v>571</v>
      </c>
      <c r="E48" s="6">
        <v>0.5</v>
      </c>
      <c r="F48" s="6">
        <v>0.5</v>
      </c>
      <c r="G48" s="28">
        <v>20</v>
      </c>
      <c r="H48" s="29">
        <v>6330</v>
      </c>
      <c r="I48" s="29">
        <v>386</v>
      </c>
      <c r="J48" s="12"/>
      <c r="K48" s="8">
        <v>19</v>
      </c>
      <c r="L48" s="8">
        <f>L24*X24</f>
        <v>4916.3809999999994</v>
      </c>
      <c r="M48" s="8">
        <f>H47*$H$27</f>
        <v>5768.4000000000005</v>
      </c>
      <c r="N48" s="8">
        <f t="shared" si="0"/>
        <v>1.1733020691439497</v>
      </c>
      <c r="O48" s="8">
        <f>1/$H$21*(H47/$H$23/$H$21)^0.8*(3.43+0.00271*I47)</f>
        <v>1640.4493586706351</v>
      </c>
      <c r="P48" s="8">
        <f>1/$H$22*(L24*$H$22/$H$24)^0.6*(3.483+0.00727*(Y24-0))</f>
        <v>1410.2396838916038</v>
      </c>
      <c r="Q48" s="8">
        <f t="shared" si="1"/>
        <v>7.7930971127176489</v>
      </c>
      <c r="R48" s="8">
        <f t="shared" si="2"/>
        <v>5.2148524469679849</v>
      </c>
      <c r="S48" s="8">
        <f>(Y24-273)+(I47-(Y24-273))*N48*(EXP(R48*(1-N48))-1)/(EXP(R48*(1-N48))-N48)</f>
        <v>367.21250382126323</v>
      </c>
    </row>
    <row r="49" spans="1:19" ht="16.5" thickBot="1" x14ac:dyDescent="0.3">
      <c r="A49" s="7"/>
      <c r="B49" s="6">
        <v>2</v>
      </c>
      <c r="C49" s="6">
        <v>1000</v>
      </c>
      <c r="D49" s="6">
        <v>568</v>
      </c>
      <c r="E49" s="6">
        <v>0.2</v>
      </c>
      <c r="F49" s="6">
        <v>0.8</v>
      </c>
      <c r="J49" s="12"/>
      <c r="K49" s="8">
        <v>20</v>
      </c>
      <c r="L49" s="8">
        <f>L25*X25</f>
        <v>6798.9547199999997</v>
      </c>
      <c r="M49" s="8">
        <f>H48*$H$27</f>
        <v>5823.6</v>
      </c>
      <c r="N49" s="8">
        <f t="shared" si="0"/>
        <v>0.85654343054662974</v>
      </c>
      <c r="O49" s="8">
        <f>1/$H$21*(H48/$H$23/$H$21)^0.8*(3.43+0.00271*I48)</f>
        <v>1664.0784048839171</v>
      </c>
      <c r="P49" s="8">
        <f>1/$H$22*(L25*$H$22/$H$24)^0.6*(3.483+0.00727*(Y25-0))</f>
        <v>1730.8067756593557</v>
      </c>
      <c r="Q49" s="8">
        <f t="shared" si="1"/>
        <v>7.8016083167618744</v>
      </c>
      <c r="R49" s="8">
        <f t="shared" si="2"/>
        <v>5.1710639643349188</v>
      </c>
      <c r="S49" s="8">
        <f>(Y25-273)+(I48-(Y25-273))*N49*(EXP(R49*(1-N49))-1)/(EXP(R49*(1-N49))-N49)</f>
        <v>365.59851644550696</v>
      </c>
    </row>
    <row r="50" spans="1:19" ht="16.5" thickBot="1" x14ac:dyDescent="0.3">
      <c r="A50" s="5"/>
      <c r="B50" s="6">
        <v>3</v>
      </c>
      <c r="C50" s="6">
        <v>1200</v>
      </c>
      <c r="D50" s="6">
        <v>551</v>
      </c>
      <c r="E50" s="6">
        <v>0.4</v>
      </c>
      <c r="F50" s="6">
        <v>0.6</v>
      </c>
      <c r="J50" s="12"/>
    </row>
    <row r="51" spans="1:19" ht="16.5" thickBot="1" x14ac:dyDescent="0.3">
      <c r="A51" s="2">
        <v>16</v>
      </c>
      <c r="B51" s="6">
        <v>1</v>
      </c>
      <c r="C51" s="6">
        <v>1600</v>
      </c>
      <c r="D51" s="6">
        <v>593</v>
      </c>
      <c r="E51" s="6">
        <v>0.5</v>
      </c>
      <c r="F51" s="6">
        <v>0.5</v>
      </c>
      <c r="J51" s="12"/>
    </row>
    <row r="52" spans="1:19" ht="16.5" thickBot="1" x14ac:dyDescent="0.3">
      <c r="A52" s="7"/>
      <c r="B52" s="6">
        <v>2</v>
      </c>
      <c r="C52" s="6">
        <v>2000</v>
      </c>
      <c r="D52" s="6">
        <v>568</v>
      </c>
      <c r="E52" s="6">
        <v>0.2</v>
      </c>
      <c r="F52" s="6">
        <v>0.8</v>
      </c>
      <c r="J52" s="12"/>
    </row>
    <row r="53" spans="1:19" ht="16.5" thickBot="1" x14ac:dyDescent="0.3">
      <c r="A53" s="5"/>
      <c r="B53" s="6">
        <v>3</v>
      </c>
      <c r="C53" s="6">
        <v>2200</v>
      </c>
      <c r="D53" s="6">
        <v>574</v>
      </c>
      <c r="E53" s="6">
        <v>0.4</v>
      </c>
      <c r="F53" s="6">
        <v>0.6</v>
      </c>
      <c r="J53" s="12"/>
    </row>
    <row r="54" spans="1:19" ht="16.5" thickBot="1" x14ac:dyDescent="0.3">
      <c r="A54" s="2">
        <v>17</v>
      </c>
      <c r="B54" s="6">
        <v>1</v>
      </c>
      <c r="C54" s="6">
        <v>2600</v>
      </c>
      <c r="D54" s="6">
        <v>571</v>
      </c>
      <c r="E54" s="6">
        <v>0.5</v>
      </c>
      <c r="F54" s="6">
        <v>0.5</v>
      </c>
      <c r="J54" s="12"/>
    </row>
    <row r="55" spans="1:19" ht="16.5" thickBot="1" x14ac:dyDescent="0.3">
      <c r="A55" s="7"/>
      <c r="B55" s="6">
        <v>2</v>
      </c>
      <c r="C55" s="6">
        <v>2030</v>
      </c>
      <c r="D55" s="6">
        <v>560</v>
      </c>
      <c r="E55" s="6">
        <v>0.2</v>
      </c>
      <c r="F55" s="6">
        <v>0.8</v>
      </c>
      <c r="J55" s="12"/>
    </row>
    <row r="56" spans="1:19" ht="16.5" thickBot="1" x14ac:dyDescent="0.3">
      <c r="A56" s="5"/>
      <c r="B56" s="6">
        <v>3</v>
      </c>
      <c r="C56" s="6">
        <v>2100</v>
      </c>
      <c r="D56" s="6">
        <v>574</v>
      </c>
      <c r="E56" s="6">
        <v>0.4</v>
      </c>
      <c r="F56" s="6">
        <v>0.6</v>
      </c>
      <c r="J56" s="12"/>
    </row>
    <row r="57" spans="1:19" ht="16.5" thickBot="1" x14ac:dyDescent="0.3">
      <c r="A57" s="2">
        <v>18</v>
      </c>
      <c r="B57" s="6">
        <v>1</v>
      </c>
      <c r="C57" s="6">
        <v>2160</v>
      </c>
      <c r="D57" s="6">
        <v>571</v>
      </c>
      <c r="E57" s="6">
        <v>0.5</v>
      </c>
      <c r="F57" s="6">
        <v>0.5</v>
      </c>
      <c r="J57" s="12"/>
    </row>
    <row r="58" spans="1:19" ht="16.5" thickBot="1" x14ac:dyDescent="0.3">
      <c r="A58" s="7"/>
      <c r="B58" s="6">
        <v>2</v>
      </c>
      <c r="C58" s="6">
        <v>1000</v>
      </c>
      <c r="D58" s="6">
        <v>568</v>
      </c>
      <c r="E58" s="6">
        <v>0.2</v>
      </c>
      <c r="F58" s="6">
        <v>0.8</v>
      </c>
      <c r="J58" s="12"/>
    </row>
    <row r="59" spans="1:19" ht="16.5" thickBot="1" x14ac:dyDescent="0.3">
      <c r="A59" s="5"/>
      <c r="B59" s="6">
        <v>3</v>
      </c>
      <c r="C59" s="6">
        <v>2100</v>
      </c>
      <c r="D59" s="6">
        <v>589</v>
      </c>
      <c r="E59" s="6">
        <v>0.4</v>
      </c>
      <c r="F59" s="6">
        <v>0.6</v>
      </c>
      <c r="J59" s="12"/>
    </row>
    <row r="60" spans="1:19" ht="16.5" thickBot="1" x14ac:dyDescent="0.3">
      <c r="A60" s="2">
        <v>19</v>
      </c>
      <c r="B60" s="6">
        <v>1</v>
      </c>
      <c r="C60" s="6">
        <v>2160</v>
      </c>
      <c r="D60" s="6">
        <v>552</v>
      </c>
      <c r="E60" s="6">
        <v>0.5</v>
      </c>
      <c r="F60" s="6">
        <v>0.5</v>
      </c>
      <c r="J60" s="12"/>
    </row>
    <row r="61" spans="1:19" ht="16.5" thickBot="1" x14ac:dyDescent="0.3">
      <c r="A61" s="7"/>
      <c r="B61" s="6">
        <v>2</v>
      </c>
      <c r="C61" s="6">
        <v>2000</v>
      </c>
      <c r="D61" s="6">
        <v>568</v>
      </c>
      <c r="E61" s="6">
        <v>0.2</v>
      </c>
      <c r="F61" s="6">
        <v>0.8</v>
      </c>
      <c r="J61" s="12"/>
    </row>
    <row r="62" spans="1:19" ht="16.5" thickBot="1" x14ac:dyDescent="0.3">
      <c r="A62" s="5"/>
      <c r="B62" s="6">
        <v>3</v>
      </c>
      <c r="C62" s="6">
        <v>1100</v>
      </c>
      <c r="D62" s="6">
        <v>574</v>
      </c>
      <c r="E62" s="6">
        <v>0.4</v>
      </c>
      <c r="F62" s="6">
        <v>0.6</v>
      </c>
      <c r="J62" s="12"/>
    </row>
    <row r="63" spans="1:19" ht="16.5" thickBot="1" x14ac:dyDescent="0.3">
      <c r="A63" s="2">
        <v>20</v>
      </c>
      <c r="B63" s="6">
        <v>1</v>
      </c>
      <c r="C63" s="6">
        <v>2160</v>
      </c>
      <c r="D63" s="6">
        <v>571</v>
      </c>
      <c r="E63" s="6">
        <v>0.5</v>
      </c>
      <c r="F63" s="6">
        <v>0.5</v>
      </c>
      <c r="J63" s="12"/>
    </row>
    <row r="64" spans="1:19" ht="16.5" thickBot="1" x14ac:dyDescent="0.3">
      <c r="A64" s="7"/>
      <c r="B64" s="6">
        <v>2</v>
      </c>
      <c r="C64" s="6">
        <v>3000</v>
      </c>
      <c r="D64" s="6">
        <v>578</v>
      </c>
      <c r="E64" s="6">
        <v>0.2</v>
      </c>
      <c r="F64" s="6">
        <v>0.8</v>
      </c>
      <c r="J64" s="12"/>
    </row>
    <row r="65" spans="1:10" ht="16.5" thickBot="1" x14ac:dyDescent="0.3">
      <c r="A65" s="5"/>
      <c r="B65" s="6">
        <v>3</v>
      </c>
      <c r="C65" s="6">
        <v>2100</v>
      </c>
      <c r="D65" s="6">
        <v>574</v>
      </c>
      <c r="E65" s="6">
        <v>0.4</v>
      </c>
      <c r="F65" s="6">
        <v>0.6</v>
      </c>
      <c r="J65" s="12"/>
    </row>
  </sheetData>
  <mergeCells count="46">
    <mergeCell ref="N27:R27"/>
    <mergeCell ref="K28:K29"/>
    <mergeCell ref="N28:N29"/>
    <mergeCell ref="R28:R29"/>
    <mergeCell ref="S28:S29"/>
    <mergeCell ref="K3:K5"/>
    <mergeCell ref="M3:N4"/>
    <mergeCell ref="L3:L5"/>
    <mergeCell ref="U3:X4"/>
    <mergeCell ref="Y3:Y4"/>
    <mergeCell ref="L28:M28"/>
    <mergeCell ref="L27:M27"/>
    <mergeCell ref="O28:P28"/>
    <mergeCell ref="O2:X2"/>
    <mergeCell ref="K1:K2"/>
    <mergeCell ref="M2:N2"/>
    <mergeCell ref="O4:P4"/>
    <mergeCell ref="Q4:R4"/>
    <mergeCell ref="S4:T4"/>
    <mergeCell ref="O3:T3"/>
    <mergeCell ref="L1:Y1"/>
    <mergeCell ref="A63:A65"/>
    <mergeCell ref="A45:A47"/>
    <mergeCell ref="A48:A50"/>
    <mergeCell ref="A51:A53"/>
    <mergeCell ref="A54:A56"/>
    <mergeCell ref="A57:A59"/>
    <mergeCell ref="A60:A62"/>
    <mergeCell ref="A27:A29"/>
    <mergeCell ref="A30:A32"/>
    <mergeCell ref="A33:A35"/>
    <mergeCell ref="A36:A38"/>
    <mergeCell ref="A39:A41"/>
    <mergeCell ref="A42:A44"/>
    <mergeCell ref="A9:A11"/>
    <mergeCell ref="A12:A14"/>
    <mergeCell ref="A15:A17"/>
    <mergeCell ref="A18:A20"/>
    <mergeCell ref="A21:A23"/>
    <mergeCell ref="A24:A26"/>
    <mergeCell ref="B4:B5"/>
    <mergeCell ref="C4:C5"/>
    <mergeCell ref="D4:D5"/>
    <mergeCell ref="E4:F4"/>
    <mergeCell ref="A4:A5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2019-02-20T17:48:51Z</dcterms:modified>
</cp:coreProperties>
</file>