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itch house BoM (standard)" sheetId="1" r:id="rId4"/>
    <sheet state="visible" name="Switch house blocks list (stand" sheetId="2" r:id="rId5"/>
  </sheets>
  <definedNames/>
  <calcPr/>
</workbook>
</file>

<file path=xl/sharedStrings.xml><?xml version="1.0" encoding="utf-8"?>
<sst xmlns="http://schemas.openxmlformats.org/spreadsheetml/2006/main" count="579" uniqueCount="272">
  <si>
    <t>Project name</t>
  </si>
  <si>
    <t>Customer name</t>
  </si>
  <si>
    <t>Project status</t>
  </si>
  <si>
    <t>Delivery address</t>
  </si>
  <si>
    <t>Building Type</t>
  </si>
  <si>
    <t>Switch house (3 bed)</t>
  </si>
  <si>
    <t xml:space="preserve"> </t>
  </si>
  <si>
    <t>Key:</t>
  </si>
  <si>
    <t>Materials</t>
  </si>
  <si>
    <t>Gross Internal Area (m2)</t>
  </si>
  <si>
    <t>Labour</t>
  </si>
  <si>
    <t>Updated</t>
  </si>
  <si>
    <r>
      <rPr>
        <rFont val="Inter, Arial"/>
        <b/>
        <color theme="1"/>
      </rPr>
      <t xml:space="preserve">Note: </t>
    </r>
    <r>
      <rPr>
        <rFont val="Inter, Arial"/>
        <b val="0"/>
        <color theme="1"/>
      </rPr>
      <t>This is a template for project estimation purposes only. Specified items listed here are subject to prices changes, and these figures do not represent a quote or guaranteed build price.</t>
    </r>
  </si>
  <si>
    <t>Bill of Materials</t>
  </si>
  <si>
    <t>Description</t>
  </si>
  <si>
    <t>Suggested specification</t>
  </si>
  <si>
    <t>Total quantity</t>
  </si>
  <si>
    <t>Unit</t>
  </si>
  <si>
    <t>Cost per unit</t>
  </si>
  <si>
    <t>Total cost</t>
  </si>
  <si>
    <t>Est. mass (kg)</t>
  </si>
  <si>
    <t>Embodied CO2 (kgCOe)</t>
  </si>
  <si>
    <t>FOUNDATIONS</t>
  </si>
  <si>
    <t>Piles</t>
  </si>
  <si>
    <t>Helical ground screws, securing L brackets</t>
  </si>
  <si>
    <t>TBC</t>
  </si>
  <si>
    <t>No.</t>
  </si>
  <si>
    <t>-</t>
  </si>
  <si>
    <t>Base frame / sole plate</t>
  </si>
  <si>
    <t>250x75mm C24 timber joist</t>
  </si>
  <si>
    <t>250x75 (195x72mm finished size) C24 treated timber joist</t>
  </si>
  <si>
    <t>m</t>
  </si>
  <si>
    <t>150x75mm C24 timber joist</t>
  </si>
  <si>
    <t>150x75 (145x72mm finished size) C24 treated timber joist</t>
  </si>
  <si>
    <t>Timber decking</t>
  </si>
  <si>
    <t>Non-slip treated softwood decking</t>
  </si>
  <si>
    <t>m2</t>
  </si>
  <si>
    <t>Deck base frame</t>
  </si>
  <si>
    <t>C24 timber joists</t>
  </si>
  <si>
    <t>100x50mm c24 treated timber joists</t>
  </si>
  <si>
    <t>Piles to support deck</t>
  </si>
  <si>
    <t>800mm round ground screws, securing brackets</t>
  </si>
  <si>
    <t>Self-installed ground screws</t>
  </si>
  <si>
    <t>Foundation install</t>
  </si>
  <si>
    <t>person/day</t>
  </si>
  <si>
    <t>Deck install</t>
  </si>
  <si>
    <t>STRUCTURE</t>
  </si>
  <si>
    <t>WikiHouse chassis</t>
  </si>
  <si>
    <t>18mm OSB3 2440x1220mm sheets</t>
  </si>
  <si>
    <t>SterlingOSB3 Zero</t>
  </si>
  <si>
    <t>sheets</t>
  </si>
  <si>
    <t>Wall insulation</t>
  </si>
  <si>
    <t>250mm thick soft-fill batts</t>
  </si>
  <si>
    <t>Mineral wool</t>
  </si>
  <si>
    <t>Floor insulation</t>
  </si>
  <si>
    <t>270mm thick soft-fill batts</t>
  </si>
  <si>
    <t>Under-floor insulation</t>
  </si>
  <si>
    <t>40mm woodfibre board insulation</t>
  </si>
  <si>
    <t>Pavatherm Pavatex 1100x575x40mm</t>
  </si>
  <si>
    <t>Roof insulation</t>
  </si>
  <si>
    <t>Over-roof insulation</t>
  </si>
  <si>
    <t>100mm thick woodfibre board insulation</t>
  </si>
  <si>
    <t>Pavatherm Pavatex 1100x600x100mm</t>
  </si>
  <si>
    <t>Fixings</t>
  </si>
  <si>
    <t>Brad nails for manufacturer</t>
  </si>
  <si>
    <t>No. 18 brad nails 35mmx1.5mm</t>
  </si>
  <si>
    <t>packs</t>
  </si>
  <si>
    <t>CNC machining &amp; manufacturing costs</t>
  </si>
  <si>
    <t>By contractor/manufacturer</t>
  </si>
  <si>
    <t>3 axis CNC with 1.22 x 2.44m bed</t>
  </si>
  <si>
    <t>Offsite Block assembly</t>
  </si>
  <si>
    <t>Chassis assembly</t>
  </si>
  <si>
    <t>SEAL</t>
  </si>
  <si>
    <t>Party wall fire protection layer (for row house)</t>
  </si>
  <si>
    <t>100mm non-combustible insulation</t>
  </si>
  <si>
    <t>100mm thick mineral wool batts</t>
  </si>
  <si>
    <t>Breather membrane and tape</t>
  </si>
  <si>
    <t>Weatherproof breather membrane</t>
  </si>
  <si>
    <t>DuPont Tyvek UV Facade Protective Membrane</t>
  </si>
  <si>
    <t>Window seal tape</t>
  </si>
  <si>
    <t>Watertight window seal tape</t>
  </si>
  <si>
    <t>Pro Clima Contega Solido Exo or similar</t>
  </si>
  <si>
    <t>Window 1</t>
  </si>
  <si>
    <t>w1106 x h2370mm triple glazed inward opening</t>
  </si>
  <si>
    <t>Aluclad triple glazed inward opening casement window</t>
  </si>
  <si>
    <t>Window 2</t>
  </si>
  <si>
    <t>w1106 x h1770mm triple glazed inward opening</t>
  </si>
  <si>
    <t>External door</t>
  </si>
  <si>
    <t>w1106 x h2150mm composite external door with w1106 x h655mm toplight</t>
  </si>
  <si>
    <t>Aluminium composite door with toplight</t>
  </si>
  <si>
    <t>Glazed door</t>
  </si>
  <si>
    <t>w1106 x h1990mm triple glazed inward opening patio doors</t>
  </si>
  <si>
    <t>Aluclad triple glazed inward opening patio doors</t>
  </si>
  <si>
    <t>Skylight 1</t>
  </si>
  <si>
    <t>1800x528mm triple glazed fixed rooflight</t>
  </si>
  <si>
    <t>Aluminium frame triple glazed fixed rooflight</t>
  </si>
  <si>
    <t>Skylight 2</t>
  </si>
  <si>
    <t>1380x528mm triple glazed fixed rooflight</t>
  </si>
  <si>
    <t>Roofing membrane</t>
  </si>
  <si>
    <t>Dry-apply EPDM rubber membrane</t>
  </si>
  <si>
    <t>1.2mm EPDM rubber membrane single sheet</t>
  </si>
  <si>
    <t>Base underboards</t>
  </si>
  <si>
    <t>Moisture and rodent resistant underboards below suspended timber floor</t>
  </si>
  <si>
    <t xml:space="preserve">6mm Fluted Polypropylene (Correx) Sheet </t>
  </si>
  <si>
    <t>External membrane install</t>
  </si>
  <si>
    <t>Additional insulation and airtightness install</t>
  </si>
  <si>
    <t>Window, door &amp; rooflight install</t>
  </si>
  <si>
    <t>Airtightness testing</t>
  </si>
  <si>
    <t>Blower-door test</t>
  </si>
  <si>
    <t>EXTERNAL FINISHES</t>
  </si>
  <si>
    <t>Rainscreen cladding</t>
  </si>
  <si>
    <t>Softwood vertical cladding boards</t>
  </si>
  <si>
    <t>50x25mm British larch cladding, planed</t>
  </si>
  <si>
    <t xml:space="preserve">Cladding battens </t>
  </si>
  <si>
    <t>Treated battens and counterbattens</t>
  </si>
  <si>
    <t>25mm x 50mm treated softwood (@600 ctrs)</t>
  </si>
  <si>
    <t>Roofing material</t>
  </si>
  <si>
    <t>Standing seam profile steel panels</t>
  </si>
  <si>
    <t>Tata Catnic urban or similar</t>
  </si>
  <si>
    <t>Roof furrings</t>
  </si>
  <si>
    <t>3 degree timber furrings at 600mm centres</t>
  </si>
  <si>
    <t>Timber furrings at 600mm centres</t>
  </si>
  <si>
    <t>Parapet flashing</t>
  </si>
  <si>
    <t>Aluminium parapet wall coping</t>
  </si>
  <si>
    <t>Aluminium Wall Coping and corner angles, black</t>
  </si>
  <si>
    <t>Gutters</t>
  </si>
  <si>
    <t>Horizontal drain system for EPDM roof</t>
  </si>
  <si>
    <t>Gutter and horizontal drain kit</t>
  </si>
  <si>
    <t>Rainwater downpipes</t>
  </si>
  <si>
    <t>Steel round downpipe with hopper</t>
  </si>
  <si>
    <t>100mm galvanised steel downpipe</t>
  </si>
  <si>
    <t>Rainwater hoppers</t>
  </si>
  <si>
    <t>Steel hopper unit</t>
  </si>
  <si>
    <t>Regular square rainwater hopper</t>
  </si>
  <si>
    <t>Window reveals</t>
  </si>
  <si>
    <t>100mm deep reveals</t>
  </si>
  <si>
    <t>100x20mm British larch cladding, planed</t>
  </si>
  <si>
    <t>Upper window railings</t>
  </si>
  <si>
    <t>Steel external juliet balcony railings</t>
  </si>
  <si>
    <t>1300mm wide powdercoated balcony railings</t>
  </si>
  <si>
    <t>Flashings and accessories</t>
  </si>
  <si>
    <t>Aluminium flashing and sealing tape</t>
  </si>
  <si>
    <t>Aluminium window head flashing</t>
  </si>
  <si>
    <t>Roofing install</t>
  </si>
  <si>
    <t>Cladding install</t>
  </si>
  <si>
    <t>SERVICES</t>
  </si>
  <si>
    <t>Space heating</t>
  </si>
  <si>
    <t>Electrical panel heaters</t>
  </si>
  <si>
    <t>Adax 600W slimline panel heater</t>
  </si>
  <si>
    <t>Heated towel rail</t>
  </si>
  <si>
    <t>Wall mounted electrically heated rail</t>
  </si>
  <si>
    <t>Water heating</t>
  </si>
  <si>
    <t>Hot water cylinder</t>
  </si>
  <si>
    <t>Joule ThermaQ hot water cylinder</t>
  </si>
  <si>
    <t>Expansion vessel</t>
  </si>
  <si>
    <t>Expansion vessel for water system</t>
  </si>
  <si>
    <t>Joule expansion vessel</t>
  </si>
  <si>
    <t>MVHR unit, ducting and valves</t>
  </si>
  <si>
    <t>MVHR system with full summer bypass</t>
  </si>
  <si>
    <t>Greenwood, Lindab or similar with 125mm diameter ducting</t>
  </si>
  <si>
    <t>Electrics</t>
  </si>
  <si>
    <t>Electrical fixtures, switches, fuses, sockets</t>
  </si>
  <si>
    <t>Configuration</t>
  </si>
  <si>
    <t xml:space="preserve">Fire alarm </t>
  </si>
  <si>
    <t>Multidetector sounder base</t>
  </si>
  <si>
    <t>Aico or similar</t>
  </si>
  <si>
    <t>Smoke detector sounder base</t>
  </si>
  <si>
    <t>Lighting</t>
  </si>
  <si>
    <t>Pendants, spotlights, external up &amp; down lights</t>
  </si>
  <si>
    <t>Plumbing, soil pipe and drains</t>
  </si>
  <si>
    <t>Hot and cold water plumbing, drains, air admittance valve</t>
  </si>
  <si>
    <t>Toilets/WC(s)</t>
  </si>
  <si>
    <t>Wall-hung toilet system</t>
  </si>
  <si>
    <t>Bath(s)</t>
  </si>
  <si>
    <t>Bath/shower combo unit</t>
  </si>
  <si>
    <t>Shower(s)</t>
  </si>
  <si>
    <t>Walk-in shower with tray</t>
  </si>
  <si>
    <t>Basins/sinks</t>
  </si>
  <si>
    <t>Wall-hung bathroom sink</t>
  </si>
  <si>
    <t>Kitchen sink</t>
  </si>
  <si>
    <t>PV solar system (Optional)</t>
  </si>
  <si>
    <t>Optional solar PV system and inverter</t>
  </si>
  <si>
    <t>Electrical &amp; heating install</t>
  </si>
  <si>
    <t>Plumbing install</t>
  </si>
  <si>
    <t>Solar panels install (Optional)</t>
  </si>
  <si>
    <t>INTERNAL FIT OUT &amp; FINISHES</t>
  </si>
  <si>
    <t>Internal wall framing</t>
  </si>
  <si>
    <t>Traditional timber stud framing</t>
  </si>
  <si>
    <t>100x50mm timber stud framing</t>
  </si>
  <si>
    <t>Internal lining and skirting</t>
  </si>
  <si>
    <t>12.5mm plasterboard with skirting</t>
  </si>
  <si>
    <t>12.5mm plasterboard</t>
  </si>
  <si>
    <t>Chipboard floor covering</t>
  </si>
  <si>
    <t>18mm tongue &amp; groove flooring</t>
  </si>
  <si>
    <t>Chipboard Tongue &amp; groove Floorboard 2.4mx600mmx18mm</t>
  </si>
  <si>
    <t>Hard flooring</t>
  </si>
  <si>
    <t>Engineered wood flooring downstairs</t>
  </si>
  <si>
    <t>14mm thick natural oak floating floor</t>
  </si>
  <si>
    <t>Carpet</t>
  </si>
  <si>
    <t>Domestic thick pile carpet upstairs and on stairs</t>
  </si>
  <si>
    <t>Bathroom tiles</t>
  </si>
  <si>
    <t>Porcelain bathroom floor tiles and grouting</t>
  </si>
  <si>
    <t>Hexagonal bathroom tile mat and grouting</t>
  </si>
  <si>
    <t>Internal window reveals</t>
  </si>
  <si>
    <t>18mm plywood reveals</t>
  </si>
  <si>
    <t>200x18mm birch plywood reveals</t>
  </si>
  <si>
    <t>Internal doors</t>
  </si>
  <si>
    <t>838x1981mm internal door</t>
  </si>
  <si>
    <t>30min F/C Ply finish 44mm thick 838x1981mm Door</t>
  </si>
  <si>
    <t>Handrails / Balustrade</t>
  </si>
  <si>
    <t>Wooden handrail with wall fixing</t>
  </si>
  <si>
    <t>Fitted wardrobes</t>
  </si>
  <si>
    <t>Custom 18mm plywood wardrobe units</t>
  </si>
  <si>
    <t>Kitchen units</t>
  </si>
  <si>
    <t>Custom kitchen design</t>
  </si>
  <si>
    <t>Internal Partitions labour</t>
  </si>
  <si>
    <t>Flooring labour</t>
  </si>
  <si>
    <t>Kitchen install</t>
  </si>
  <si>
    <t>Internal finishes, painting, &amp; decorating</t>
  </si>
  <si>
    <t>SELF-BUILD ESTIMATE (ex VAT)*</t>
  </si>
  <si>
    <t>Contingency (10%)</t>
  </si>
  <si>
    <t>INSTALL ESTIMATE (ex VAT)*</t>
  </si>
  <si>
    <t xml:space="preserve">kg </t>
  </si>
  <si>
    <t>kgCO2e</t>
  </si>
  <si>
    <t>TOTAL</t>
  </si>
  <si>
    <t>VAT</t>
  </si>
  <si>
    <t xml:space="preserve">*Build estimates for materials and labour, excluding VAT, fees, profits, overheads, contractor's prelims, transportation and landscaping
</t>
  </si>
  <si>
    <t>Skylark Cutting List Estimate</t>
  </si>
  <si>
    <t>Name</t>
  </si>
  <si>
    <t>Skylark_series</t>
  </si>
  <si>
    <t>Type</t>
  </si>
  <si>
    <t>Latest release</t>
  </si>
  <si>
    <t>No. of blocks</t>
  </si>
  <si>
    <t>Total sheets</t>
  </si>
  <si>
    <t>Total insulation (m2)</t>
  </si>
  <si>
    <t>Width (mm)</t>
  </si>
  <si>
    <t>Length (mm)</t>
  </si>
  <si>
    <t>Height (mm)</t>
  </si>
  <si>
    <t>Est. mass(kg)</t>
  </si>
  <si>
    <t>Structural Timber</t>
  </si>
  <si>
    <t>Sheet Quantity</t>
  </si>
  <si>
    <t>Insulation (m2)</t>
  </si>
  <si>
    <t>Insulation Type</t>
  </si>
  <si>
    <t>SKYLARK250_FLOOR-L-0</t>
  </si>
  <si>
    <t>Floor</t>
  </si>
  <si>
    <t>0.2.2</t>
  </si>
  <si>
    <t>18mm structural OSB3 or plywood</t>
  </si>
  <si>
    <t>Soft-fill batts</t>
  </si>
  <si>
    <t>Brad nails</t>
  </si>
  <si>
    <t>SKYLARK250_FLOOR-L-1</t>
  </si>
  <si>
    <t>SKYLARK250_END-S1_simple#2</t>
  </si>
  <si>
    <t>SKYLARK250_END-L-1</t>
  </si>
  <si>
    <t>SKYLARK250_XFLOOR-L-0</t>
  </si>
  <si>
    <t>SKYLARK250_END-L-0</t>
  </si>
  <si>
    <t>SKYLARK250_CORNER-M</t>
  </si>
  <si>
    <t>Wall</t>
  </si>
  <si>
    <t>SKYLARK250_WALL-XL</t>
  </si>
  <si>
    <t>SKYLARK250_WALL-M</t>
  </si>
  <si>
    <t>SKYLARK250_CORNER-XL</t>
  </si>
  <si>
    <t>SKYLARK250_DOOR-M1</t>
  </si>
  <si>
    <t>Windows and doorways</t>
  </si>
  <si>
    <t>SKYLARK250_WINDOW-M4</t>
  </si>
  <si>
    <t>SKYLARK250_WINDOW-XL4</t>
  </si>
  <si>
    <t>SKYLARK250_DOOR-XL1</t>
  </si>
  <si>
    <t>SKYLARK250_FLOOR-S-1</t>
  </si>
  <si>
    <t>SKYLARK250_SKYLIGHT-L-1</t>
  </si>
  <si>
    <t>SKYLARK250_SKYLIGHT-L-2</t>
  </si>
  <si>
    <t>SKYLARK250_FLOOR-L-0*</t>
  </si>
  <si>
    <t>SKYLARK250_PARAPET-M</t>
  </si>
  <si>
    <t>Roof</t>
  </si>
  <si>
    <t>SKYLARK250_POST-M</t>
  </si>
  <si>
    <t>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</si>
</sst>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"/>
    <numFmt numFmtId="165" formatCode="0.0"/>
    <numFmt numFmtId="166" formatCode="&quot; &quot;dd&quot;/&quot;mm&quot;/&quot;yy"/>
    <numFmt numFmtId="167" formatCode="[$£]#,##0.00"/>
    <numFmt numFmtId="168" formatCode="[$£]#,##0"/>
  </numFmts>
  <fonts count="25">
    <font>
      <sz val="10.0"/>
      <color rgb="FF000000"/>
      <name val="Arial"/>
      <scheme val="minor"/>
    </font>
    <font>
      <b/>
      <sz val="9.0"/>
      <color rgb="FFFFFFFF"/>
      <name val="Inter"/>
    </font>
    <font>
      <color rgb="FF000000"/>
      <name val="Inter"/>
    </font>
    <font/>
    <font>
      <color theme="1"/>
      <name val="Inter"/>
    </font>
    <font>
      <b/>
      <color rgb="FFFFFFFF"/>
      <name val="Inter"/>
    </font>
    <font>
      <color rgb="FF000000"/>
      <name val="Docs-Inter"/>
    </font>
    <font>
      <b/>
      <color theme="1"/>
      <name val="Inter"/>
    </font>
    <font>
      <color rgb="FFFFFFFF"/>
      <name val="Inter"/>
    </font>
    <font>
      <color rgb="FF999999"/>
      <name val="Inter"/>
    </font>
    <font>
      <color theme="1"/>
      <name val="Arial"/>
      <scheme val="minor"/>
    </font>
    <font>
      <u/>
      <color rgb="FF0000FF"/>
      <name val="Inter"/>
    </font>
    <font>
      <b/>
      <color rgb="FFB7B7B7"/>
      <name val="Inter"/>
    </font>
    <font>
      <b/>
      <color rgb="FF999999"/>
      <name val="Inter"/>
    </font>
    <font>
      <color rgb="FFB7B7B7"/>
      <name val="Inter"/>
    </font>
    <font>
      <u/>
      <color rgb="FF0000FF"/>
      <name val="Inte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b/>
      <color theme="1"/>
      <name val="Arial"/>
      <scheme val="minor"/>
    </font>
    <font>
      <color rgb="FF999999"/>
      <name val="Arial"/>
    </font>
    <font>
      <color rgb="FF999999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3" fontId="2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1" fillId="2" fontId="5" numFmtId="0" xfId="0" applyAlignment="1" applyBorder="1" applyFont="1">
      <alignment readingOrder="0"/>
    </xf>
    <xf borderId="1" fillId="3" fontId="6" numFmtId="0" xfId="0" applyAlignment="1" applyBorder="1" applyFont="1">
      <alignment horizontal="left" readingOrder="0"/>
    </xf>
    <xf borderId="0" fillId="3" fontId="1" numFmtId="0" xfId="0" applyAlignment="1" applyFont="1">
      <alignment readingOrder="0" vertical="bottom"/>
    </xf>
    <xf borderId="0" fillId="3" fontId="4" numFmtId="0" xfId="0" applyFont="1"/>
    <xf borderId="1" fillId="4" fontId="1" numFmtId="0" xfId="0" applyAlignment="1" applyBorder="1" applyFill="1" applyFont="1">
      <alignment readingOrder="0" vertical="bottom"/>
    </xf>
    <xf borderId="1" fillId="0" fontId="4" numFmtId="164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readingOrder="0" vertical="top"/>
    </xf>
    <xf borderId="1" fillId="5" fontId="4" numFmtId="0" xfId="0" applyAlignment="1" applyBorder="1" applyFill="1" applyFont="1">
      <alignment readingOrder="0"/>
    </xf>
    <xf borderId="1" fillId="0" fontId="4" numFmtId="165" xfId="0" applyAlignment="1" applyBorder="1" applyFont="1" applyNumberFormat="1">
      <alignment horizontal="left" readingOrder="0"/>
    </xf>
    <xf borderId="6" fillId="0" fontId="3" numFmtId="0" xfId="0" applyBorder="1" applyFont="1"/>
    <xf borderId="1" fillId="6" fontId="4" numFmtId="0" xfId="0" applyAlignment="1" applyBorder="1" applyFill="1" applyFont="1">
      <alignment readingOrder="0"/>
    </xf>
    <xf borderId="1" fillId="0" fontId="4" numFmtId="166" xfId="0" applyAlignment="1" applyBorder="1" applyFont="1" applyNumberForma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7" fontId="7" numFmtId="0" xfId="0" applyAlignment="1" applyFill="1" applyFont="1">
      <alignment readingOrder="0"/>
    </xf>
    <xf borderId="0" fillId="7" fontId="7" numFmtId="0" xfId="0" applyFont="1"/>
    <xf borderId="7" fillId="4" fontId="4" numFmtId="0" xfId="0" applyAlignment="1" applyBorder="1" applyFont="1">
      <alignment vertical="bottom"/>
    </xf>
    <xf borderId="8" fillId="4" fontId="1" numFmtId="0" xfId="0" applyAlignment="1" applyBorder="1" applyFont="1">
      <alignment readingOrder="0" vertical="bottom"/>
    </xf>
    <xf borderId="0" fillId="2" fontId="5" numFmtId="0" xfId="0" applyAlignment="1" applyFont="1">
      <alignment readingOrder="0"/>
    </xf>
    <xf borderId="0" fillId="2" fontId="8" numFmtId="0" xfId="0" applyFont="1"/>
    <xf borderId="0" fillId="0" fontId="9" numFmtId="167" xfId="0" applyAlignment="1" applyFont="1" applyNumberFormat="1">
      <alignment readingOrder="0"/>
    </xf>
    <xf borderId="0" fillId="0" fontId="7" numFmtId="168" xfId="0" applyFont="1" applyNumberFormat="1"/>
    <xf borderId="0" fillId="0" fontId="4" numFmtId="3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3" xfId="0" applyFont="1" applyNumberFormat="1"/>
    <xf borderId="0" fillId="6" fontId="4" numFmtId="0" xfId="0" applyAlignment="1" applyFont="1">
      <alignment readingOrder="0"/>
    </xf>
    <xf borderId="0" fillId="6" fontId="10" numFmtId="0" xfId="0" applyAlignment="1" applyFont="1">
      <alignment readingOrder="0"/>
    </xf>
    <xf borderId="0" fillId="6" fontId="9" numFmtId="167" xfId="0" applyAlignment="1" applyFont="1" applyNumberFormat="1">
      <alignment readingOrder="0"/>
    </xf>
    <xf borderId="0" fillId="6" fontId="7" numFmtId="168" xfId="0" applyFont="1" applyNumberFormat="1"/>
    <xf borderId="0" fillId="6" fontId="4" numFmtId="3" xfId="0" applyFont="1" applyNumberFormat="1"/>
    <xf borderId="0" fillId="0" fontId="9" numFmtId="0" xfId="0" applyFont="1"/>
    <xf borderId="0" fillId="0" fontId="12" numFmtId="168" xfId="0" applyFont="1" applyNumberFormat="1"/>
    <xf borderId="0" fillId="2" fontId="13" numFmtId="0" xfId="0" applyAlignment="1" applyFont="1">
      <alignment readingOrder="0"/>
    </xf>
    <xf borderId="0" fillId="2" fontId="5" numFmtId="168" xfId="0" applyAlignment="1" applyFont="1" applyNumberFormat="1">
      <alignment readingOrder="0"/>
    </xf>
    <xf borderId="0" fillId="2" fontId="5" numFmtId="3" xfId="0" applyAlignment="1" applyFont="1" applyNumberFormat="1">
      <alignment readingOrder="0"/>
    </xf>
    <xf borderId="0" fillId="0" fontId="4" numFmtId="1" xfId="0" applyFont="1" applyNumberFormat="1"/>
    <xf borderId="0" fillId="8" fontId="4" numFmtId="0" xfId="0" applyAlignment="1" applyFill="1" applyFont="1">
      <alignment readingOrder="0"/>
    </xf>
    <xf borderId="0" fillId="8" fontId="4" numFmtId="1" xfId="0" applyFont="1" applyNumberFormat="1"/>
    <xf borderId="0" fillId="8" fontId="9" numFmtId="167" xfId="0" applyAlignment="1" applyFont="1" applyNumberFormat="1">
      <alignment readingOrder="0"/>
    </xf>
    <xf borderId="0" fillId="8" fontId="7" numFmtId="168" xfId="0" applyFont="1" applyNumberFormat="1"/>
    <xf borderId="0" fillId="8" fontId="4" numFmtId="3" xfId="0" applyFont="1" applyNumberFormat="1"/>
    <xf borderId="0" fillId="8" fontId="4" numFmtId="0" xfId="0" applyFont="1"/>
    <xf borderId="0" fillId="8" fontId="4" numFmtId="1" xfId="0" applyAlignment="1" applyFont="1" applyNumberFormat="1">
      <alignment readingOrder="0"/>
    </xf>
    <xf borderId="0" fillId="6" fontId="4" numFmtId="0" xfId="0" applyFont="1"/>
    <xf borderId="0" fillId="0" fontId="12" numFmtId="168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2" fontId="13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9" numFmtId="167" xfId="0" applyAlignment="1" applyFont="1" applyNumberFormat="1">
      <alignment horizontal="right" vertical="bottom"/>
    </xf>
    <xf borderId="0" fillId="0" fontId="7" numFmtId="168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4" numFmtId="3" xfId="0" applyAlignment="1" applyFont="1" applyNumberFormat="1">
      <alignment horizontal="right" readingOrder="0"/>
    </xf>
    <xf borderId="0" fillId="6" fontId="14" numFmtId="0" xfId="0" applyAlignment="1" applyFont="1">
      <alignment readingOrder="0"/>
    </xf>
    <xf borderId="0" fillId="6" fontId="12" numFmtId="168" xfId="0" applyFont="1" applyNumberFormat="1"/>
    <xf borderId="0" fillId="0" fontId="15" numFmtId="0" xfId="0" applyAlignment="1" applyFont="1">
      <alignment horizontal="left" readingOrder="0"/>
    </xf>
    <xf borderId="0" fillId="0" fontId="14" numFmtId="0" xfId="0" applyAlignment="1" applyFont="1">
      <alignment horizontal="right" readingOrder="0"/>
    </xf>
    <xf borderId="2" fillId="0" fontId="16" numFmtId="0" xfId="0" applyAlignment="1" applyBorder="1" applyFont="1">
      <alignment readingOrder="0"/>
    </xf>
    <xf borderId="3" fillId="0" fontId="16" numFmtId="0" xfId="0" applyBorder="1" applyFont="1"/>
    <xf borderId="3" fillId="0" fontId="16" numFmtId="168" xfId="0" applyBorder="1" applyFont="1" applyNumberFormat="1"/>
    <xf borderId="3" fillId="0" fontId="16" numFmtId="3" xfId="0" applyBorder="1" applyFont="1" applyNumberFormat="1"/>
    <xf borderId="4" fillId="0" fontId="16" numFmtId="3" xfId="0" applyBorder="1" applyFont="1" applyNumberFormat="1"/>
    <xf borderId="2" fillId="5" fontId="17" numFmtId="0" xfId="0" applyAlignment="1" applyBorder="1" applyFont="1">
      <alignment readingOrder="0"/>
    </xf>
    <xf borderId="3" fillId="5" fontId="2" numFmtId="0" xfId="0" applyBorder="1" applyFont="1"/>
    <xf borderId="3" fillId="5" fontId="2" numFmtId="168" xfId="0" applyBorder="1" applyFont="1" applyNumberFormat="1"/>
    <xf borderId="3" fillId="5" fontId="2" numFmtId="0" xfId="0" applyAlignment="1" applyBorder="1" applyFont="1">
      <alignment horizontal="right" readingOrder="0"/>
    </xf>
    <xf borderId="4" fillId="5" fontId="2" numFmtId="0" xfId="0" applyAlignment="1" applyBorder="1" applyFont="1">
      <alignment horizontal="right" readingOrder="0"/>
    </xf>
    <xf borderId="2" fillId="6" fontId="16" numFmtId="0" xfId="0" applyAlignment="1" applyBorder="1" applyFont="1">
      <alignment readingOrder="0"/>
    </xf>
    <xf borderId="3" fillId="6" fontId="16" numFmtId="0" xfId="0" applyBorder="1" applyFont="1"/>
    <xf borderId="3" fillId="6" fontId="16" numFmtId="168" xfId="0" applyBorder="1" applyFont="1" applyNumberFormat="1"/>
    <xf borderId="3" fillId="6" fontId="16" numFmtId="3" xfId="0" applyAlignment="1" applyBorder="1" applyFont="1" applyNumberFormat="1">
      <alignment horizontal="right" readingOrder="0"/>
    </xf>
    <xf borderId="4" fillId="6" fontId="16" numFmtId="3" xfId="0" applyAlignment="1" applyBorder="1" applyFont="1" applyNumberFormat="1">
      <alignment horizontal="right" readingOrder="0"/>
    </xf>
    <xf borderId="0" fillId="2" fontId="5" numFmtId="168" xfId="0" applyFont="1" applyNumberFormat="1"/>
    <xf borderId="0" fillId="0" fontId="4" numFmtId="168" xfId="0" applyFont="1" applyNumberFormat="1"/>
    <xf borderId="2" fillId="3" fontId="17" numFmtId="0" xfId="0" applyAlignment="1" applyBorder="1" applyFont="1">
      <alignment readingOrder="0"/>
    </xf>
    <xf borderId="0" fillId="3" fontId="10" numFmtId="0" xfId="0" applyFont="1"/>
    <xf borderId="1" fillId="2" fontId="18" numFmtId="0" xfId="0" applyAlignment="1" applyBorder="1" applyFont="1">
      <alignment readingOrder="0"/>
    </xf>
    <xf borderId="0" fillId="2" fontId="10" numFmtId="0" xfId="0" applyFont="1"/>
    <xf borderId="0" fillId="9" fontId="19" numFmtId="0" xfId="0" applyAlignment="1" applyFill="1" applyFont="1">
      <alignment vertical="bottom"/>
    </xf>
    <xf borderId="0" fillId="9" fontId="19" numFmtId="0" xfId="0" applyAlignment="1" applyFont="1">
      <alignment readingOrder="0" vertical="bottom"/>
    </xf>
    <xf borderId="0" fillId="9" fontId="20" numFmtId="0" xfId="0" applyAlignment="1" applyFon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0" xfId="0" applyAlignment="1" applyFont="1">
      <alignment readingOrder="0" vertical="bottom"/>
    </xf>
    <xf borderId="0" fillId="6" fontId="22" numFmtId="0" xfId="0" applyAlignment="1" applyFont="1">
      <alignment readingOrder="0"/>
    </xf>
    <xf borderId="0" fillId="10" fontId="21" numFmtId="0" xfId="0" applyAlignment="1" applyFill="1" applyFont="1">
      <alignment readingOrder="0" vertical="bottom"/>
    </xf>
    <xf borderId="0" fillId="0" fontId="23" numFmtId="0" xfId="0" applyAlignment="1" applyFont="1">
      <alignment horizontal="right" readingOrder="0" vertical="bottom"/>
    </xf>
    <xf borderId="0" fillId="0" fontId="23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0" fontId="24" numFmtId="0" xfId="0" applyFont="1"/>
    <xf borderId="0" fillId="0" fontId="24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oketimber.com/product/75-x-200-69-x-195-finished-sizes-treated-c16-grade-timber-joists/" TargetMode="External"/><Relationship Id="rId2" Type="http://schemas.openxmlformats.org/officeDocument/2006/relationships/hyperlink" Target="https://www.stoketimber.com/product/75-x-150mm-x-4-8m-c24-treated/" TargetMode="External"/><Relationship Id="rId3" Type="http://schemas.openxmlformats.org/officeDocument/2006/relationships/hyperlink" Target="https://thegroundscrewshop.co.uk/calculator/" TargetMode="External"/><Relationship Id="rId4" Type="http://schemas.openxmlformats.org/officeDocument/2006/relationships/hyperlink" Target="https://www.insulationsuperstore.co.uk/product/tyvek-uv-facade-protective-membrane-from-dupont-50m-x-15m-roll.html" TargetMode="External"/><Relationship Id="rId5" Type="http://schemas.openxmlformats.org/officeDocument/2006/relationships/hyperlink" Target="https://www.roofingmegastore.co.uk/lindab-steel-guttering-downpipe.html" TargetMode="External"/><Relationship Id="rId6" Type="http://schemas.openxmlformats.org/officeDocument/2006/relationships/hyperlink" Target="https://www.roofingmegastore.co.uk/lindab-guttering-regular-water-hopper-vatkr.html" TargetMode="External"/><Relationship Id="rId7" Type="http://schemas.openxmlformats.org/officeDocument/2006/relationships/hyperlink" Target="https://www.diy.com/departments/p5-tgv4-chipboard-tongue-groove-floorboard-l-2-4m-w-600mm-t-18mm/1696267_BQ.prd?storeId=1189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0"/>
    <col customWidth="1" min="2" max="2" width="45.63"/>
    <col customWidth="1" min="3" max="3" width="48.13"/>
    <col customWidth="1" min="5" max="5" width="11.38"/>
    <col customWidth="1" min="9" max="9" width="19.38"/>
  </cols>
  <sheetData>
    <row r="1">
      <c r="A1" s="1" t="s">
        <v>0</v>
      </c>
      <c r="B1" s="2"/>
      <c r="C1" s="3"/>
      <c r="D1" s="3"/>
      <c r="E1" s="3"/>
      <c r="F1" s="3"/>
      <c r="G1" s="3"/>
      <c r="H1" s="4"/>
      <c r="I1" s="5"/>
    </row>
    <row r="2">
      <c r="A2" s="1" t="s">
        <v>1</v>
      </c>
      <c r="B2" s="2"/>
      <c r="C2" s="3"/>
      <c r="D2" s="3"/>
      <c r="E2" s="3"/>
      <c r="F2" s="3"/>
      <c r="G2" s="3"/>
      <c r="H2" s="4"/>
      <c r="I2" s="5"/>
    </row>
    <row r="3">
      <c r="A3" s="1" t="s">
        <v>2</v>
      </c>
      <c r="B3" s="2"/>
      <c r="C3" s="3"/>
      <c r="D3" s="3"/>
      <c r="E3" s="3"/>
      <c r="F3" s="3"/>
      <c r="G3" s="3"/>
      <c r="H3" s="4"/>
      <c r="I3" s="5"/>
    </row>
    <row r="4">
      <c r="A4" s="1" t="s">
        <v>3</v>
      </c>
      <c r="B4" s="2"/>
      <c r="C4" s="3"/>
      <c r="D4" s="3"/>
      <c r="E4" s="3"/>
      <c r="F4" s="4"/>
      <c r="G4" s="6"/>
      <c r="H4" s="7"/>
      <c r="I4" s="5"/>
    </row>
    <row r="5">
      <c r="A5" s="8"/>
      <c r="B5" s="9"/>
      <c r="C5" s="9"/>
      <c r="D5" s="9"/>
      <c r="E5" s="9"/>
      <c r="F5" s="9"/>
      <c r="G5" s="9"/>
      <c r="H5" s="9"/>
      <c r="I5" s="5"/>
    </row>
    <row r="6">
      <c r="A6" s="10" t="s">
        <v>4</v>
      </c>
      <c r="B6" s="11" t="s">
        <v>5</v>
      </c>
      <c r="C6" s="12" t="s">
        <v>6</v>
      </c>
      <c r="D6" s="5"/>
      <c r="E6" s="5"/>
      <c r="F6" s="5"/>
      <c r="G6" s="13" t="s">
        <v>7</v>
      </c>
      <c r="H6" s="14" t="s">
        <v>8</v>
      </c>
    </row>
    <row r="7">
      <c r="A7" s="10" t="s">
        <v>9</v>
      </c>
      <c r="B7" s="15">
        <v>104.0</v>
      </c>
      <c r="C7" s="12"/>
      <c r="D7" s="5"/>
      <c r="E7" s="5"/>
      <c r="F7" s="5"/>
      <c r="G7" s="16"/>
      <c r="H7" s="17" t="s">
        <v>10</v>
      </c>
    </row>
    <row r="8">
      <c r="A8" s="10" t="s">
        <v>11</v>
      </c>
      <c r="B8" s="18">
        <v>45398.0</v>
      </c>
      <c r="C8" s="12"/>
      <c r="D8" s="5"/>
      <c r="E8" s="5"/>
      <c r="F8" s="5"/>
      <c r="G8" s="5"/>
      <c r="H8" s="5"/>
    </row>
    <row r="9">
      <c r="A9" s="12"/>
      <c r="B9" s="19"/>
      <c r="C9" s="5"/>
      <c r="D9" s="5"/>
      <c r="E9" s="5"/>
      <c r="F9" s="5"/>
      <c r="G9" s="5"/>
      <c r="H9" s="5"/>
      <c r="I9" s="5"/>
    </row>
    <row r="10">
      <c r="A10" s="20" t="s">
        <v>12</v>
      </c>
      <c r="I10" s="5"/>
    </row>
    <row r="11">
      <c r="A11" s="12"/>
      <c r="B11" s="19"/>
      <c r="C11" s="5"/>
      <c r="D11" s="5"/>
      <c r="E11" s="5"/>
      <c r="F11" s="5"/>
      <c r="G11" s="5"/>
      <c r="H11" s="5"/>
      <c r="I11" s="5"/>
    </row>
    <row r="12" ht="17.25" customHeight="1">
      <c r="A12" s="21" t="s">
        <v>13</v>
      </c>
      <c r="B12" s="22"/>
      <c r="C12" s="22"/>
      <c r="D12" s="22"/>
      <c r="E12" s="22"/>
      <c r="F12" s="22"/>
      <c r="G12" s="22"/>
      <c r="H12" s="22"/>
      <c r="I12" s="22"/>
    </row>
    <row r="13">
      <c r="A13" s="23"/>
      <c r="B13" s="24" t="s">
        <v>14</v>
      </c>
      <c r="C13" s="24" t="s">
        <v>15</v>
      </c>
      <c r="D13" s="24" t="s">
        <v>16</v>
      </c>
      <c r="E13" s="24" t="s">
        <v>17</v>
      </c>
      <c r="F13" s="24" t="s">
        <v>18</v>
      </c>
      <c r="G13" s="24" t="s">
        <v>19</v>
      </c>
      <c r="H13" s="24" t="s">
        <v>20</v>
      </c>
      <c r="I13" s="24" t="s">
        <v>21</v>
      </c>
    </row>
    <row r="14">
      <c r="A14" s="25" t="s">
        <v>22</v>
      </c>
      <c r="B14" s="26"/>
      <c r="C14" s="26"/>
      <c r="D14" s="26"/>
      <c r="E14" s="26"/>
      <c r="F14" s="26"/>
      <c r="G14" s="26"/>
      <c r="H14" s="26"/>
      <c r="I14" s="26"/>
    </row>
    <row r="15">
      <c r="A15" s="12" t="s">
        <v>23</v>
      </c>
      <c r="B15" s="12" t="s">
        <v>24</v>
      </c>
      <c r="C15" s="12" t="s">
        <v>25</v>
      </c>
      <c r="D15" s="12">
        <v>43.0</v>
      </c>
      <c r="E15" s="12" t="s">
        <v>26</v>
      </c>
      <c r="F15" s="27">
        <v>120.0</v>
      </c>
      <c r="G15" s="28">
        <f t="shared" ref="G15:G22" si="1">D15*F15</f>
        <v>5160</v>
      </c>
      <c r="H15" s="29" t="s">
        <v>27</v>
      </c>
      <c r="I15" s="29" t="s">
        <v>27</v>
      </c>
    </row>
    <row r="16">
      <c r="A16" s="12" t="s">
        <v>28</v>
      </c>
      <c r="B16" s="30" t="s">
        <v>29</v>
      </c>
      <c r="C16" s="31" t="s">
        <v>30</v>
      </c>
      <c r="D16" s="5">
        <f>(9.7*2)+(6*2)+3.6</f>
        <v>35</v>
      </c>
      <c r="E16" s="12" t="s">
        <v>31</v>
      </c>
      <c r="F16" s="27">
        <v>10.0</v>
      </c>
      <c r="G16" s="28">
        <f t="shared" si="1"/>
        <v>350</v>
      </c>
      <c r="H16" s="29" t="s">
        <v>27</v>
      </c>
      <c r="I16" s="29" t="s">
        <v>27</v>
      </c>
    </row>
    <row r="17">
      <c r="A17" s="12" t="s">
        <v>28</v>
      </c>
      <c r="B17" s="30" t="s">
        <v>32</v>
      </c>
      <c r="C17" s="31" t="s">
        <v>33</v>
      </c>
      <c r="D17" s="12">
        <v>5.5</v>
      </c>
      <c r="E17" s="12" t="s">
        <v>31</v>
      </c>
      <c r="F17" s="27">
        <v>10.0</v>
      </c>
      <c r="G17" s="28">
        <f t="shared" si="1"/>
        <v>55</v>
      </c>
      <c r="H17" s="29" t="s">
        <v>27</v>
      </c>
      <c r="I17" s="29" t="s">
        <v>27</v>
      </c>
    </row>
    <row r="18">
      <c r="A18" s="12" t="s">
        <v>34</v>
      </c>
      <c r="B18" s="30" t="s">
        <v>35</v>
      </c>
      <c r="C18" s="12" t="s">
        <v>25</v>
      </c>
      <c r="D18" s="12">
        <v>12.0</v>
      </c>
      <c r="E18" s="12" t="s">
        <v>36</v>
      </c>
      <c r="F18" s="27">
        <v>70.0</v>
      </c>
      <c r="G18" s="28">
        <f t="shared" si="1"/>
        <v>840</v>
      </c>
      <c r="H18" s="29">
        <f>0.025*D18*480</f>
        <v>144</v>
      </c>
      <c r="I18" s="32">
        <f>-1.03*H18</f>
        <v>-148.32</v>
      </c>
    </row>
    <row r="19">
      <c r="A19" s="12" t="s">
        <v>37</v>
      </c>
      <c r="B19" s="30" t="s">
        <v>38</v>
      </c>
      <c r="C19" s="12" t="s">
        <v>39</v>
      </c>
      <c r="D19" s="12">
        <v>22.5</v>
      </c>
      <c r="E19" s="12" t="s">
        <v>31</v>
      </c>
      <c r="F19" s="27">
        <v>8.0</v>
      </c>
      <c r="G19" s="28">
        <f t="shared" si="1"/>
        <v>180</v>
      </c>
      <c r="H19" s="29" t="s">
        <v>27</v>
      </c>
      <c r="I19" s="29" t="s">
        <v>27</v>
      </c>
    </row>
    <row r="20">
      <c r="A20" s="12" t="s">
        <v>40</v>
      </c>
      <c r="B20" s="12" t="s">
        <v>41</v>
      </c>
      <c r="C20" s="31" t="s">
        <v>42</v>
      </c>
      <c r="D20" s="12">
        <v>10.0</v>
      </c>
      <c r="E20" s="12" t="s">
        <v>26</v>
      </c>
      <c r="F20" s="27">
        <v>30.0</v>
      </c>
      <c r="G20" s="28">
        <f t="shared" si="1"/>
        <v>300</v>
      </c>
      <c r="H20" s="29" t="s">
        <v>27</v>
      </c>
      <c r="I20" s="29" t="s">
        <v>27</v>
      </c>
    </row>
    <row r="21">
      <c r="A21" s="33" t="s">
        <v>43</v>
      </c>
      <c r="B21" s="34"/>
      <c r="C21" s="33"/>
      <c r="D21" s="33">
        <v>10.0</v>
      </c>
      <c r="E21" s="33" t="s">
        <v>44</v>
      </c>
      <c r="F21" s="35"/>
      <c r="G21" s="36">
        <f t="shared" si="1"/>
        <v>0</v>
      </c>
      <c r="H21" s="37"/>
      <c r="I21" s="37"/>
    </row>
    <row r="22">
      <c r="A22" s="33" t="s">
        <v>45</v>
      </c>
      <c r="B22" s="34"/>
      <c r="C22" s="33"/>
      <c r="D22" s="33">
        <v>2.0</v>
      </c>
      <c r="E22" s="33" t="s">
        <v>44</v>
      </c>
      <c r="F22" s="35"/>
      <c r="G22" s="36">
        <f t="shared" si="1"/>
        <v>0</v>
      </c>
      <c r="H22" s="37"/>
      <c r="I22" s="37"/>
    </row>
    <row r="23">
      <c r="A23" s="12"/>
      <c r="B23" s="5"/>
      <c r="C23" s="5"/>
      <c r="D23" s="5"/>
      <c r="E23" s="5"/>
      <c r="F23" s="38"/>
      <c r="G23" s="39">
        <f>SUM(G15:G22)</f>
        <v>6885</v>
      </c>
      <c r="H23" s="32"/>
      <c r="I23" s="32"/>
    </row>
    <row r="24">
      <c r="A24" s="25" t="s">
        <v>46</v>
      </c>
      <c r="B24" s="25"/>
      <c r="C24" s="25"/>
      <c r="D24" s="25"/>
      <c r="E24" s="25"/>
      <c r="F24" s="40"/>
      <c r="G24" s="41"/>
      <c r="H24" s="42"/>
      <c r="I24" s="42"/>
    </row>
    <row r="25">
      <c r="A25" s="12" t="s">
        <v>47</v>
      </c>
      <c r="B25" s="12" t="s">
        <v>48</v>
      </c>
      <c r="C25" s="12" t="s">
        <v>49</v>
      </c>
      <c r="D25" s="12">
        <v>520.0</v>
      </c>
      <c r="E25" s="12" t="s">
        <v>50</v>
      </c>
      <c r="F25" s="27">
        <v>19.0</v>
      </c>
      <c r="G25" s="28">
        <f t="shared" ref="G25:G34" si="2">D25*F25</f>
        <v>9880</v>
      </c>
      <c r="H25" s="32">
        <f>D25*31*0.9</f>
        <v>14508</v>
      </c>
      <c r="I25" s="32">
        <f>((2.44*1.22*0.018)*-861*D25)</f>
        <v>-23989.91213</v>
      </c>
    </row>
    <row r="26">
      <c r="A26" s="12" t="s">
        <v>51</v>
      </c>
      <c r="B26" s="12" t="s">
        <v>52</v>
      </c>
      <c r="C26" s="12" t="s">
        <v>53</v>
      </c>
      <c r="D26" s="12">
        <v>150.0</v>
      </c>
      <c r="E26" s="12" t="s">
        <v>36</v>
      </c>
      <c r="F26" s="27">
        <v>20.0</v>
      </c>
      <c r="G26" s="28">
        <f t="shared" si="2"/>
        <v>3000</v>
      </c>
      <c r="H26" s="32">
        <f t="shared" ref="H26:H27" si="3">(D26*0.25)*20</f>
        <v>750</v>
      </c>
      <c r="I26" s="32">
        <f t="shared" ref="I26:I27" si="4">H26*0.13</f>
        <v>97.5</v>
      </c>
    </row>
    <row r="27">
      <c r="A27" s="12" t="s">
        <v>54</v>
      </c>
      <c r="B27" s="12" t="s">
        <v>55</v>
      </c>
      <c r="C27" s="12" t="s">
        <v>53</v>
      </c>
      <c r="D27" s="12">
        <v>100.0</v>
      </c>
      <c r="E27" s="12" t="s">
        <v>36</v>
      </c>
      <c r="F27" s="27">
        <v>20.0</v>
      </c>
      <c r="G27" s="28">
        <f t="shared" si="2"/>
        <v>2000</v>
      </c>
      <c r="H27" s="32">
        <f t="shared" si="3"/>
        <v>500</v>
      </c>
      <c r="I27" s="32">
        <f t="shared" si="4"/>
        <v>65</v>
      </c>
    </row>
    <row r="28">
      <c r="A28" s="12" t="s">
        <v>56</v>
      </c>
      <c r="B28" s="12" t="s">
        <v>57</v>
      </c>
      <c r="C28" s="12" t="s">
        <v>58</v>
      </c>
      <c r="D28" s="12">
        <v>52.0</v>
      </c>
      <c r="E28" s="12" t="s">
        <v>36</v>
      </c>
      <c r="F28" s="27">
        <v>15.0</v>
      </c>
      <c r="G28" s="28">
        <f t="shared" si="2"/>
        <v>780</v>
      </c>
      <c r="H28" s="29" t="s">
        <v>27</v>
      </c>
      <c r="I28" s="29" t="s">
        <v>27</v>
      </c>
    </row>
    <row r="29">
      <c r="A29" s="12" t="s">
        <v>59</v>
      </c>
      <c r="B29" s="12" t="s">
        <v>55</v>
      </c>
      <c r="C29" s="12" t="s">
        <v>53</v>
      </c>
      <c r="D29" s="12">
        <v>62.0</v>
      </c>
      <c r="E29" s="12" t="s">
        <v>36</v>
      </c>
      <c r="F29" s="27">
        <v>20.0</v>
      </c>
      <c r="G29" s="28">
        <f t="shared" si="2"/>
        <v>1240</v>
      </c>
      <c r="H29" s="32">
        <f>(D29*0.1)*20</f>
        <v>124</v>
      </c>
      <c r="I29" s="32">
        <f>H29*0.13</f>
        <v>16.12</v>
      </c>
    </row>
    <row r="30">
      <c r="A30" s="12" t="s">
        <v>60</v>
      </c>
      <c r="B30" s="12" t="s">
        <v>61</v>
      </c>
      <c r="C30" s="12" t="s">
        <v>62</v>
      </c>
      <c r="D30" s="12">
        <v>52.0</v>
      </c>
      <c r="E30" s="12" t="s">
        <v>36</v>
      </c>
      <c r="F30" s="27">
        <v>30.0</v>
      </c>
      <c r="G30" s="28">
        <f t="shared" si="2"/>
        <v>1560</v>
      </c>
      <c r="H30" s="29" t="s">
        <v>27</v>
      </c>
      <c r="I30" s="29" t="s">
        <v>27</v>
      </c>
    </row>
    <row r="31">
      <c r="A31" s="12" t="s">
        <v>63</v>
      </c>
      <c r="B31" s="12" t="s">
        <v>64</v>
      </c>
      <c r="C31" s="12" t="s">
        <v>65</v>
      </c>
      <c r="D31" s="43">
        <f>'Switch house blocks list (stand'!E30*0.1</f>
        <v>19.8</v>
      </c>
      <c r="E31" s="12" t="s">
        <v>66</v>
      </c>
      <c r="F31" s="27">
        <v>6.0</v>
      </c>
      <c r="G31" s="28">
        <f t="shared" si="2"/>
        <v>118.8</v>
      </c>
      <c r="H31" s="29" t="s">
        <v>27</v>
      </c>
      <c r="I31" s="29" t="s">
        <v>27</v>
      </c>
    </row>
    <row r="32">
      <c r="A32" s="44" t="s">
        <v>67</v>
      </c>
      <c r="B32" s="44" t="s">
        <v>68</v>
      </c>
      <c r="C32" s="44" t="s">
        <v>69</v>
      </c>
      <c r="D32" s="45">
        <f>D25</f>
        <v>520</v>
      </c>
      <c r="E32" s="44" t="s">
        <v>50</v>
      </c>
      <c r="F32" s="46">
        <v>40.0</v>
      </c>
      <c r="G32" s="47">
        <f t="shared" si="2"/>
        <v>20800</v>
      </c>
      <c r="H32" s="48"/>
      <c r="I32" s="48"/>
    </row>
    <row r="33">
      <c r="A33" s="44" t="s">
        <v>70</v>
      </c>
      <c r="B33" s="44" t="s">
        <v>68</v>
      </c>
      <c r="C33" s="49"/>
      <c r="D33" s="50">
        <v>30.0</v>
      </c>
      <c r="E33" s="44" t="s">
        <v>44</v>
      </c>
      <c r="F33" s="46">
        <v>200.0</v>
      </c>
      <c r="G33" s="47">
        <f t="shared" si="2"/>
        <v>6000</v>
      </c>
      <c r="H33" s="48"/>
      <c r="I33" s="48"/>
    </row>
    <row r="34">
      <c r="A34" s="33" t="s">
        <v>71</v>
      </c>
      <c r="B34" s="33" t="s">
        <v>68</v>
      </c>
      <c r="C34" s="51"/>
      <c r="D34" s="33">
        <v>50.0</v>
      </c>
      <c r="E34" s="33" t="s">
        <v>44</v>
      </c>
      <c r="F34" s="35"/>
      <c r="G34" s="36">
        <f t="shared" si="2"/>
        <v>0</v>
      </c>
      <c r="H34" s="37"/>
      <c r="I34" s="37"/>
    </row>
    <row r="35">
      <c r="A35" s="12"/>
      <c r="B35" s="5"/>
      <c r="C35" s="5"/>
      <c r="D35" s="5"/>
      <c r="E35" s="5"/>
      <c r="F35" s="38"/>
      <c r="G35" s="52">
        <f>SUM(G25:G34)</f>
        <v>45378.8</v>
      </c>
      <c r="H35" s="32"/>
      <c r="I35" s="32"/>
    </row>
    <row r="36">
      <c r="A36" s="25" t="s">
        <v>72</v>
      </c>
      <c r="B36" s="25"/>
      <c r="C36" s="25"/>
      <c r="D36" s="25"/>
      <c r="E36" s="25"/>
      <c r="F36" s="40"/>
      <c r="G36" s="41"/>
      <c r="H36" s="42"/>
      <c r="I36" s="42"/>
    </row>
    <row r="37">
      <c r="A37" s="12" t="s">
        <v>73</v>
      </c>
      <c r="B37" s="12" t="s">
        <v>74</v>
      </c>
      <c r="C37" s="53" t="s">
        <v>75</v>
      </c>
      <c r="D37" s="12">
        <v>75.0</v>
      </c>
      <c r="E37" s="12" t="s">
        <v>36</v>
      </c>
      <c r="F37" s="27">
        <v>10.0</v>
      </c>
      <c r="G37" s="28">
        <f t="shared" ref="G37:G51" si="5">D37*F37</f>
        <v>750</v>
      </c>
      <c r="H37" s="29" t="s">
        <v>27</v>
      </c>
      <c r="I37" s="29"/>
    </row>
    <row r="38">
      <c r="A38" s="12" t="s">
        <v>76</v>
      </c>
      <c r="B38" s="12" t="s">
        <v>77</v>
      </c>
      <c r="C38" s="31" t="s">
        <v>78</v>
      </c>
      <c r="D38" s="12">
        <f>152+70+90+52</f>
        <v>364</v>
      </c>
      <c r="E38" s="12" t="s">
        <v>36</v>
      </c>
      <c r="F38" s="27">
        <v>6.0</v>
      </c>
      <c r="G38" s="28">
        <f t="shared" si="5"/>
        <v>2184</v>
      </c>
      <c r="H38" s="29" t="s">
        <v>27</v>
      </c>
      <c r="I38" s="29" t="s">
        <v>27</v>
      </c>
    </row>
    <row r="39">
      <c r="A39" s="12" t="s">
        <v>79</v>
      </c>
      <c r="B39" s="12" t="s">
        <v>80</v>
      </c>
      <c r="C39" s="12" t="s">
        <v>81</v>
      </c>
      <c r="D39" s="12">
        <v>60.0</v>
      </c>
      <c r="E39" s="12" t="s">
        <v>31</v>
      </c>
      <c r="F39" s="27">
        <v>3.0</v>
      </c>
      <c r="G39" s="28">
        <f t="shared" si="5"/>
        <v>180</v>
      </c>
      <c r="H39" s="29" t="s">
        <v>27</v>
      </c>
      <c r="I39" s="29" t="s">
        <v>27</v>
      </c>
    </row>
    <row r="40">
      <c r="A40" s="12" t="s">
        <v>82</v>
      </c>
      <c r="B40" s="12" t="s">
        <v>83</v>
      </c>
      <c r="C40" s="53" t="s">
        <v>84</v>
      </c>
      <c r="D40" s="12">
        <v>3.0</v>
      </c>
      <c r="E40" s="12" t="s">
        <v>26</v>
      </c>
      <c r="F40" s="27">
        <v>1700.0</v>
      </c>
      <c r="G40" s="28">
        <f t="shared" si="5"/>
        <v>5100</v>
      </c>
      <c r="H40" s="29" t="s">
        <v>27</v>
      </c>
      <c r="I40" s="29" t="s">
        <v>27</v>
      </c>
    </row>
    <row r="41">
      <c r="A41" s="12" t="s">
        <v>85</v>
      </c>
      <c r="B41" s="12" t="s">
        <v>86</v>
      </c>
      <c r="C41" s="53" t="s">
        <v>84</v>
      </c>
      <c r="D41" s="30">
        <v>2.0</v>
      </c>
      <c r="E41" s="12" t="s">
        <v>26</v>
      </c>
      <c r="F41" s="27">
        <v>1500.0</v>
      </c>
      <c r="G41" s="28">
        <f t="shared" si="5"/>
        <v>3000</v>
      </c>
      <c r="H41" s="29" t="s">
        <v>27</v>
      </c>
      <c r="I41" s="29" t="s">
        <v>27</v>
      </c>
    </row>
    <row r="42">
      <c r="A42" s="12" t="s">
        <v>87</v>
      </c>
      <c r="B42" s="12" t="s">
        <v>88</v>
      </c>
      <c r="C42" s="53" t="s">
        <v>89</v>
      </c>
      <c r="D42" s="12">
        <v>1.0</v>
      </c>
      <c r="E42" s="12" t="s">
        <v>26</v>
      </c>
      <c r="F42" s="27">
        <v>1500.0</v>
      </c>
      <c r="G42" s="28">
        <f t="shared" si="5"/>
        <v>1500</v>
      </c>
      <c r="H42" s="29" t="s">
        <v>27</v>
      </c>
      <c r="I42" s="29" t="s">
        <v>27</v>
      </c>
    </row>
    <row r="43">
      <c r="A43" s="12" t="s">
        <v>90</v>
      </c>
      <c r="B43" s="12" t="s">
        <v>91</v>
      </c>
      <c r="C43" s="53" t="s">
        <v>92</v>
      </c>
      <c r="D43" s="12">
        <v>2.0</v>
      </c>
      <c r="E43" s="12" t="s">
        <v>26</v>
      </c>
      <c r="F43" s="27">
        <v>1500.0</v>
      </c>
      <c r="G43" s="28">
        <f t="shared" si="5"/>
        <v>3000</v>
      </c>
      <c r="H43" s="29" t="s">
        <v>27</v>
      </c>
      <c r="I43" s="29" t="s">
        <v>27</v>
      </c>
    </row>
    <row r="44">
      <c r="A44" s="12" t="s">
        <v>93</v>
      </c>
      <c r="B44" s="12" t="s">
        <v>94</v>
      </c>
      <c r="C44" s="12" t="s">
        <v>95</v>
      </c>
      <c r="D44" s="12">
        <v>1.0</v>
      </c>
      <c r="E44" s="12" t="s">
        <v>26</v>
      </c>
      <c r="F44" s="27">
        <v>750.0</v>
      </c>
      <c r="G44" s="28">
        <f t="shared" si="5"/>
        <v>750</v>
      </c>
      <c r="H44" s="29" t="s">
        <v>27</v>
      </c>
      <c r="I44" s="29" t="s">
        <v>27</v>
      </c>
    </row>
    <row r="45">
      <c r="A45" s="12" t="s">
        <v>96</v>
      </c>
      <c r="B45" s="12" t="s">
        <v>97</v>
      </c>
      <c r="C45" s="12" t="s">
        <v>95</v>
      </c>
      <c r="D45" s="12">
        <v>1.0</v>
      </c>
      <c r="E45" s="12" t="s">
        <v>26</v>
      </c>
      <c r="F45" s="27">
        <v>600.0</v>
      </c>
      <c r="G45" s="28">
        <f t="shared" si="5"/>
        <v>600</v>
      </c>
      <c r="H45" s="29" t="s">
        <v>27</v>
      </c>
      <c r="I45" s="29" t="s">
        <v>27</v>
      </c>
    </row>
    <row r="46">
      <c r="A46" s="12" t="s">
        <v>98</v>
      </c>
      <c r="B46" s="12" t="s">
        <v>99</v>
      </c>
      <c r="C46" s="12" t="s">
        <v>100</v>
      </c>
      <c r="D46" s="12">
        <v>70.0</v>
      </c>
      <c r="E46" s="12" t="s">
        <v>36</v>
      </c>
      <c r="F46" s="27">
        <v>25.0</v>
      </c>
      <c r="G46" s="28">
        <f t="shared" si="5"/>
        <v>1750</v>
      </c>
      <c r="H46" s="29" t="s">
        <v>27</v>
      </c>
      <c r="I46" s="29" t="s">
        <v>27</v>
      </c>
    </row>
    <row r="47">
      <c r="A47" s="12" t="s">
        <v>101</v>
      </c>
      <c r="B47" s="12" t="s">
        <v>102</v>
      </c>
      <c r="C47" s="12" t="s">
        <v>103</v>
      </c>
      <c r="D47" s="12">
        <v>60.0</v>
      </c>
      <c r="E47" s="12" t="s">
        <v>36</v>
      </c>
      <c r="F47" s="27">
        <v>8.0</v>
      </c>
      <c r="G47" s="28">
        <f t="shared" si="5"/>
        <v>480</v>
      </c>
      <c r="H47" s="29" t="s">
        <v>27</v>
      </c>
      <c r="I47" s="29" t="s">
        <v>27</v>
      </c>
    </row>
    <row r="48">
      <c r="A48" s="33" t="s">
        <v>104</v>
      </c>
      <c r="B48" s="51"/>
      <c r="C48" s="51"/>
      <c r="D48" s="33">
        <v>2.0</v>
      </c>
      <c r="E48" s="33" t="s">
        <v>44</v>
      </c>
      <c r="F48" s="35"/>
      <c r="G48" s="36">
        <f t="shared" si="5"/>
        <v>0</v>
      </c>
      <c r="H48" s="37"/>
      <c r="I48" s="37"/>
    </row>
    <row r="49">
      <c r="A49" s="33" t="s">
        <v>105</v>
      </c>
      <c r="B49" s="51"/>
      <c r="C49" s="51"/>
      <c r="D49" s="33">
        <v>6.0</v>
      </c>
      <c r="E49" s="33" t="s">
        <v>44</v>
      </c>
      <c r="F49" s="35"/>
      <c r="G49" s="36">
        <f t="shared" si="5"/>
        <v>0</v>
      </c>
      <c r="H49" s="37"/>
      <c r="I49" s="37"/>
    </row>
    <row r="50">
      <c r="A50" s="33" t="s">
        <v>106</v>
      </c>
      <c r="B50" s="51"/>
      <c r="C50" s="51"/>
      <c r="D50" s="33">
        <v>6.0</v>
      </c>
      <c r="E50" s="33" t="s">
        <v>44</v>
      </c>
      <c r="F50" s="35"/>
      <c r="G50" s="36">
        <f t="shared" si="5"/>
        <v>0</v>
      </c>
      <c r="H50" s="37"/>
      <c r="I50" s="37"/>
    </row>
    <row r="51">
      <c r="A51" s="33" t="s">
        <v>107</v>
      </c>
      <c r="B51" s="33" t="s">
        <v>108</v>
      </c>
      <c r="C51" s="51"/>
      <c r="D51" s="33">
        <v>1.0</v>
      </c>
      <c r="E51" s="33" t="s">
        <v>44</v>
      </c>
      <c r="F51" s="35"/>
      <c r="G51" s="36">
        <f t="shared" si="5"/>
        <v>0</v>
      </c>
      <c r="H51" s="37"/>
      <c r="I51" s="37"/>
    </row>
    <row r="52">
      <c r="A52" s="5"/>
      <c r="B52" s="5"/>
      <c r="C52" s="5"/>
      <c r="D52" s="5"/>
      <c r="E52" s="5"/>
      <c r="F52" s="38"/>
      <c r="G52" s="39">
        <f>SUM(G38:G51)</f>
        <v>18544</v>
      </c>
      <c r="H52" s="32"/>
      <c r="I52" s="32"/>
    </row>
    <row r="53">
      <c r="A53" s="25" t="s">
        <v>109</v>
      </c>
      <c r="B53" s="25"/>
      <c r="C53" s="25"/>
      <c r="D53" s="25"/>
      <c r="E53" s="25"/>
      <c r="F53" s="40"/>
      <c r="G53" s="41"/>
      <c r="H53" s="42"/>
      <c r="I53" s="42"/>
    </row>
    <row r="54">
      <c r="A54" s="12" t="s">
        <v>110</v>
      </c>
      <c r="B54" s="12" t="s">
        <v>111</v>
      </c>
      <c r="C54" s="12" t="s">
        <v>112</v>
      </c>
      <c r="D54" s="12">
        <v>70.0</v>
      </c>
      <c r="E54" s="12" t="s">
        <v>36</v>
      </c>
      <c r="F54" s="27">
        <v>60.0</v>
      </c>
      <c r="G54" s="28">
        <f t="shared" ref="G54:G66" si="6">D54*F54</f>
        <v>4200</v>
      </c>
      <c r="H54" s="32">
        <f>22*D54</f>
        <v>1540</v>
      </c>
      <c r="I54" s="32">
        <f t="shared" ref="I54:I55" si="7">-1.03*H54</f>
        <v>-1586.2</v>
      </c>
    </row>
    <row r="55">
      <c r="A55" s="12" t="s">
        <v>113</v>
      </c>
      <c r="B55" s="30" t="s">
        <v>114</v>
      </c>
      <c r="C55" s="12" t="s">
        <v>115</v>
      </c>
      <c r="D55" s="5">
        <f>(60+50)+(22*5)</f>
        <v>220</v>
      </c>
      <c r="E55" s="12" t="s">
        <v>31</v>
      </c>
      <c r="F55" s="27">
        <v>1.0</v>
      </c>
      <c r="G55" s="28">
        <f t="shared" si="6"/>
        <v>220</v>
      </c>
      <c r="H55" s="54">
        <f>(0.025*0.05*D55)*550</f>
        <v>151.25</v>
      </c>
      <c r="I55" s="32">
        <f t="shared" si="7"/>
        <v>-155.7875</v>
      </c>
    </row>
    <row r="56">
      <c r="A56" s="12" t="s">
        <v>116</v>
      </c>
      <c r="B56" s="12" t="s">
        <v>117</v>
      </c>
      <c r="C56" s="53" t="s">
        <v>118</v>
      </c>
      <c r="D56" s="12">
        <v>60.0</v>
      </c>
      <c r="E56" s="12" t="s">
        <v>36</v>
      </c>
      <c r="F56" s="27">
        <v>50.0</v>
      </c>
      <c r="G56" s="28">
        <f t="shared" si="6"/>
        <v>3000</v>
      </c>
      <c r="H56" s="29" t="s">
        <v>27</v>
      </c>
      <c r="I56" s="29" t="s">
        <v>27</v>
      </c>
    </row>
    <row r="57">
      <c r="A57" s="12" t="s">
        <v>119</v>
      </c>
      <c r="B57" s="12" t="s">
        <v>120</v>
      </c>
      <c r="C57" s="12" t="s">
        <v>121</v>
      </c>
      <c r="D57" s="12">
        <v>90.0</v>
      </c>
      <c r="E57" s="12" t="s">
        <v>31</v>
      </c>
      <c r="F57" s="27">
        <v>2.5</v>
      </c>
      <c r="G57" s="28">
        <f t="shared" si="6"/>
        <v>225</v>
      </c>
      <c r="H57" s="29" t="s">
        <v>27</v>
      </c>
      <c r="I57" s="29" t="s">
        <v>27</v>
      </c>
    </row>
    <row r="58">
      <c r="A58" s="12" t="s">
        <v>122</v>
      </c>
      <c r="B58" s="12" t="s">
        <v>123</v>
      </c>
      <c r="C58" s="12" t="s">
        <v>124</v>
      </c>
      <c r="D58" s="12">
        <v>32.0</v>
      </c>
      <c r="E58" s="12" t="s">
        <v>31</v>
      </c>
      <c r="F58" s="27">
        <v>30.0</v>
      </c>
      <c r="G58" s="28">
        <f t="shared" si="6"/>
        <v>960</v>
      </c>
      <c r="H58" s="29" t="s">
        <v>27</v>
      </c>
      <c r="I58" s="29" t="s">
        <v>27</v>
      </c>
    </row>
    <row r="59">
      <c r="A59" s="12" t="s">
        <v>125</v>
      </c>
      <c r="B59" s="12" t="s">
        <v>126</v>
      </c>
      <c r="C59" s="12" t="s">
        <v>127</v>
      </c>
      <c r="D59" s="12">
        <v>9.7</v>
      </c>
      <c r="E59" s="12" t="s">
        <v>31</v>
      </c>
      <c r="F59" s="27">
        <v>15.0</v>
      </c>
      <c r="G59" s="28">
        <f t="shared" si="6"/>
        <v>145.5</v>
      </c>
      <c r="H59" s="29" t="s">
        <v>27</v>
      </c>
      <c r="I59" s="29" t="s">
        <v>27</v>
      </c>
    </row>
    <row r="60">
      <c r="A60" s="12" t="s">
        <v>128</v>
      </c>
      <c r="B60" s="12" t="s">
        <v>129</v>
      </c>
      <c r="C60" s="31" t="s">
        <v>130</v>
      </c>
      <c r="D60" s="12">
        <v>13.0</v>
      </c>
      <c r="E60" s="12" t="s">
        <v>31</v>
      </c>
      <c r="F60" s="27">
        <v>35.0</v>
      </c>
      <c r="G60" s="28">
        <f t="shared" si="6"/>
        <v>455</v>
      </c>
      <c r="H60" s="29" t="s">
        <v>27</v>
      </c>
      <c r="I60" s="29" t="s">
        <v>27</v>
      </c>
    </row>
    <row r="61">
      <c r="A61" s="12" t="s">
        <v>131</v>
      </c>
      <c r="B61" s="12" t="s">
        <v>132</v>
      </c>
      <c r="C61" s="31" t="s">
        <v>133</v>
      </c>
      <c r="D61" s="12">
        <v>2.0</v>
      </c>
      <c r="E61" s="12" t="s">
        <v>26</v>
      </c>
      <c r="F61" s="27">
        <v>80.0</v>
      </c>
      <c r="G61" s="28">
        <f t="shared" si="6"/>
        <v>160</v>
      </c>
      <c r="H61" s="29" t="s">
        <v>27</v>
      </c>
      <c r="I61" s="29" t="s">
        <v>27</v>
      </c>
    </row>
    <row r="62">
      <c r="A62" s="12" t="s">
        <v>134</v>
      </c>
      <c r="B62" s="12" t="s">
        <v>135</v>
      </c>
      <c r="C62" s="12" t="s">
        <v>136</v>
      </c>
      <c r="D62" s="12">
        <v>60.0</v>
      </c>
      <c r="E62" s="12" t="s">
        <v>31</v>
      </c>
      <c r="F62" s="27">
        <v>20.0</v>
      </c>
      <c r="G62" s="28">
        <f t="shared" si="6"/>
        <v>1200</v>
      </c>
      <c r="H62" s="54">
        <f>(0.025*0.1*D62)*550</f>
        <v>82.5</v>
      </c>
      <c r="I62" s="32">
        <f>-1.03*H62</f>
        <v>-84.975</v>
      </c>
    </row>
    <row r="63">
      <c r="A63" s="12" t="s">
        <v>137</v>
      </c>
      <c r="B63" s="12" t="s">
        <v>138</v>
      </c>
      <c r="C63" s="12" t="s">
        <v>139</v>
      </c>
      <c r="D63" s="12">
        <v>4.0</v>
      </c>
      <c r="E63" s="12" t="s">
        <v>26</v>
      </c>
      <c r="F63" s="27">
        <v>100.0</v>
      </c>
      <c r="G63" s="28">
        <f t="shared" si="6"/>
        <v>400</v>
      </c>
      <c r="H63" s="29" t="s">
        <v>27</v>
      </c>
      <c r="I63" s="29" t="s">
        <v>27</v>
      </c>
    </row>
    <row r="64">
      <c r="A64" s="12" t="s">
        <v>140</v>
      </c>
      <c r="B64" s="12" t="s">
        <v>141</v>
      </c>
      <c r="C64" s="12" t="s">
        <v>142</v>
      </c>
      <c r="D64" s="55">
        <f>1.2*8</f>
        <v>9.6</v>
      </c>
      <c r="E64" s="12" t="s">
        <v>31</v>
      </c>
      <c r="F64" s="27">
        <v>10.0</v>
      </c>
      <c r="G64" s="28">
        <f t="shared" si="6"/>
        <v>96</v>
      </c>
      <c r="H64" s="29" t="s">
        <v>27</v>
      </c>
      <c r="I64" s="29" t="s">
        <v>27</v>
      </c>
    </row>
    <row r="65">
      <c r="A65" s="33" t="s">
        <v>143</v>
      </c>
      <c r="B65" s="51"/>
      <c r="C65" s="51"/>
      <c r="D65" s="33">
        <v>4.0</v>
      </c>
      <c r="E65" s="33" t="s">
        <v>44</v>
      </c>
      <c r="F65" s="35"/>
      <c r="G65" s="36">
        <f t="shared" si="6"/>
        <v>0</v>
      </c>
      <c r="H65" s="37"/>
      <c r="I65" s="37"/>
    </row>
    <row r="66">
      <c r="A66" s="33" t="s">
        <v>144</v>
      </c>
      <c r="B66" s="51"/>
      <c r="C66" s="51"/>
      <c r="D66" s="33">
        <v>8.0</v>
      </c>
      <c r="E66" s="33" t="s">
        <v>44</v>
      </c>
      <c r="F66" s="35"/>
      <c r="G66" s="36">
        <f t="shared" si="6"/>
        <v>0</v>
      </c>
      <c r="H66" s="37"/>
      <c r="I66" s="37"/>
    </row>
    <row r="67">
      <c r="A67" s="12"/>
      <c r="B67" s="5"/>
      <c r="C67" s="5"/>
      <c r="D67" s="5"/>
      <c r="E67" s="5"/>
      <c r="F67" s="56"/>
      <c r="G67" s="39">
        <f>SUM(G54:G66)</f>
        <v>11061.5</v>
      </c>
      <c r="H67" s="32"/>
      <c r="I67" s="32"/>
    </row>
    <row r="68">
      <c r="A68" s="25" t="s">
        <v>145</v>
      </c>
      <c r="B68" s="25"/>
      <c r="C68" s="25"/>
      <c r="D68" s="25"/>
      <c r="E68" s="25"/>
      <c r="F68" s="57"/>
      <c r="G68" s="41"/>
      <c r="H68" s="42"/>
      <c r="I68" s="42"/>
    </row>
    <row r="69">
      <c r="A69" s="12" t="s">
        <v>146</v>
      </c>
      <c r="B69" s="58" t="s">
        <v>147</v>
      </c>
      <c r="C69" s="59" t="s">
        <v>148</v>
      </c>
      <c r="D69" s="12">
        <v>6.0</v>
      </c>
      <c r="E69" s="12" t="s">
        <v>26</v>
      </c>
      <c r="F69" s="27">
        <v>200.0</v>
      </c>
      <c r="G69" s="28">
        <f t="shared" ref="G69:G87" si="8">D69*F69</f>
        <v>1200</v>
      </c>
      <c r="H69" s="29" t="s">
        <v>27</v>
      </c>
      <c r="I69" s="29" t="s">
        <v>27</v>
      </c>
    </row>
    <row r="70">
      <c r="A70" s="60" t="s">
        <v>149</v>
      </c>
      <c r="B70" s="60" t="s">
        <v>150</v>
      </c>
      <c r="C70" s="60" t="s">
        <v>25</v>
      </c>
      <c r="D70" s="61">
        <v>1.0</v>
      </c>
      <c r="E70" s="60" t="s">
        <v>26</v>
      </c>
      <c r="F70" s="62">
        <v>100.0</v>
      </c>
      <c r="G70" s="63">
        <f t="shared" si="8"/>
        <v>100</v>
      </c>
      <c r="H70" s="29" t="s">
        <v>27</v>
      </c>
      <c r="I70" s="29" t="s">
        <v>27</v>
      </c>
    </row>
    <row r="71">
      <c r="A71" s="12" t="s">
        <v>151</v>
      </c>
      <c r="B71" s="58" t="s">
        <v>152</v>
      </c>
      <c r="C71" s="59" t="s">
        <v>153</v>
      </c>
      <c r="D71" s="12">
        <v>1.0</v>
      </c>
      <c r="E71" s="12" t="s">
        <v>26</v>
      </c>
      <c r="F71" s="27">
        <v>1200.0</v>
      </c>
      <c r="G71" s="28">
        <f t="shared" si="8"/>
        <v>1200</v>
      </c>
      <c r="H71" s="29" t="s">
        <v>27</v>
      </c>
      <c r="I71" s="29" t="s">
        <v>27</v>
      </c>
    </row>
    <row r="72">
      <c r="A72" s="12" t="s">
        <v>154</v>
      </c>
      <c r="B72" s="58" t="s">
        <v>155</v>
      </c>
      <c r="C72" s="59" t="s">
        <v>156</v>
      </c>
      <c r="D72" s="12">
        <v>1.0</v>
      </c>
      <c r="E72" s="12" t="s">
        <v>26</v>
      </c>
      <c r="F72" s="27">
        <v>300.0</v>
      </c>
      <c r="G72" s="28">
        <f t="shared" si="8"/>
        <v>300</v>
      </c>
      <c r="H72" s="29" t="s">
        <v>27</v>
      </c>
      <c r="I72" s="29" t="s">
        <v>27</v>
      </c>
    </row>
    <row r="73">
      <c r="A73" s="12" t="s">
        <v>157</v>
      </c>
      <c r="B73" s="58" t="s">
        <v>158</v>
      </c>
      <c r="C73" s="59" t="s">
        <v>159</v>
      </c>
      <c r="D73" s="12">
        <v>1.0</v>
      </c>
      <c r="E73" s="12" t="s">
        <v>26</v>
      </c>
      <c r="F73" s="27">
        <v>1800.0</v>
      </c>
      <c r="G73" s="28">
        <f t="shared" si="8"/>
        <v>1800</v>
      </c>
      <c r="H73" s="29" t="s">
        <v>27</v>
      </c>
      <c r="I73" s="29" t="s">
        <v>27</v>
      </c>
    </row>
    <row r="74">
      <c r="A74" s="12" t="s">
        <v>160</v>
      </c>
      <c r="B74" s="58" t="s">
        <v>161</v>
      </c>
      <c r="C74" s="58" t="s">
        <v>25</v>
      </c>
      <c r="D74" s="12">
        <v>1.0</v>
      </c>
      <c r="E74" s="12" t="s">
        <v>162</v>
      </c>
      <c r="F74" s="27">
        <v>250.0</v>
      </c>
      <c r="G74" s="28">
        <f t="shared" si="8"/>
        <v>250</v>
      </c>
      <c r="H74" s="29" t="s">
        <v>27</v>
      </c>
      <c r="I74" s="29" t="s">
        <v>27</v>
      </c>
    </row>
    <row r="75">
      <c r="A75" s="30" t="s">
        <v>163</v>
      </c>
      <c r="B75" s="12" t="s">
        <v>164</v>
      </c>
      <c r="C75" s="58" t="s">
        <v>165</v>
      </c>
      <c r="D75" s="12">
        <v>1.0</v>
      </c>
      <c r="E75" s="12" t="s">
        <v>26</v>
      </c>
      <c r="F75" s="27">
        <v>60.0</v>
      </c>
      <c r="G75" s="28">
        <f t="shared" si="8"/>
        <v>60</v>
      </c>
      <c r="H75" s="29" t="s">
        <v>27</v>
      </c>
      <c r="I75" s="29" t="s">
        <v>27</v>
      </c>
    </row>
    <row r="76">
      <c r="A76" s="30" t="s">
        <v>163</v>
      </c>
      <c r="B76" s="58" t="s">
        <v>166</v>
      </c>
      <c r="C76" s="58" t="s">
        <v>165</v>
      </c>
      <c r="D76" s="12">
        <v>4.0</v>
      </c>
      <c r="E76" s="12" t="s">
        <v>26</v>
      </c>
      <c r="F76" s="27">
        <v>40.0</v>
      </c>
      <c r="G76" s="28">
        <f t="shared" si="8"/>
        <v>160</v>
      </c>
      <c r="H76" s="29" t="s">
        <v>27</v>
      </c>
      <c r="I76" s="29" t="s">
        <v>27</v>
      </c>
    </row>
    <row r="77">
      <c r="A77" s="12" t="s">
        <v>167</v>
      </c>
      <c r="B77" s="58" t="s">
        <v>168</v>
      </c>
      <c r="C77" s="58" t="s">
        <v>25</v>
      </c>
      <c r="D77" s="12">
        <v>1.0</v>
      </c>
      <c r="E77" s="12" t="s">
        <v>162</v>
      </c>
      <c r="F77" s="27">
        <v>600.0</v>
      </c>
      <c r="G77" s="28">
        <f t="shared" si="8"/>
        <v>600</v>
      </c>
      <c r="H77" s="29" t="s">
        <v>27</v>
      </c>
      <c r="I77" s="29" t="s">
        <v>27</v>
      </c>
    </row>
    <row r="78">
      <c r="A78" s="12" t="s">
        <v>169</v>
      </c>
      <c r="B78" s="58" t="s">
        <v>170</v>
      </c>
      <c r="C78" s="58" t="s">
        <v>25</v>
      </c>
      <c r="D78" s="12">
        <v>1.0</v>
      </c>
      <c r="E78" s="12" t="s">
        <v>162</v>
      </c>
      <c r="F78" s="27">
        <v>500.0</v>
      </c>
      <c r="G78" s="28">
        <f t="shared" si="8"/>
        <v>500</v>
      </c>
      <c r="H78" s="29" t="s">
        <v>27</v>
      </c>
      <c r="I78" s="29" t="s">
        <v>27</v>
      </c>
    </row>
    <row r="79">
      <c r="A79" s="12" t="s">
        <v>171</v>
      </c>
      <c r="B79" s="58" t="s">
        <v>172</v>
      </c>
      <c r="C79" s="58" t="s">
        <v>25</v>
      </c>
      <c r="D79" s="12">
        <v>3.0</v>
      </c>
      <c r="E79" s="12" t="s">
        <v>26</v>
      </c>
      <c r="F79" s="27">
        <v>250.0</v>
      </c>
      <c r="G79" s="28">
        <f t="shared" si="8"/>
        <v>750</v>
      </c>
      <c r="H79" s="29" t="s">
        <v>27</v>
      </c>
      <c r="I79" s="29" t="s">
        <v>27</v>
      </c>
    </row>
    <row r="80">
      <c r="A80" s="12" t="s">
        <v>173</v>
      </c>
      <c r="B80" s="58" t="s">
        <v>174</v>
      </c>
      <c r="C80" s="58" t="s">
        <v>25</v>
      </c>
      <c r="D80" s="12">
        <v>1.0</v>
      </c>
      <c r="E80" s="12" t="s">
        <v>26</v>
      </c>
      <c r="F80" s="27">
        <v>500.0</v>
      </c>
      <c r="G80" s="28">
        <f t="shared" si="8"/>
        <v>500</v>
      </c>
      <c r="H80" s="29" t="s">
        <v>27</v>
      </c>
      <c r="I80" s="29" t="s">
        <v>27</v>
      </c>
    </row>
    <row r="81">
      <c r="A81" s="12" t="s">
        <v>175</v>
      </c>
      <c r="B81" s="58" t="s">
        <v>176</v>
      </c>
      <c r="C81" s="58" t="s">
        <v>25</v>
      </c>
      <c r="D81" s="12">
        <v>1.0</v>
      </c>
      <c r="E81" s="12" t="s">
        <v>26</v>
      </c>
      <c r="F81" s="27">
        <v>400.0</v>
      </c>
      <c r="G81" s="28">
        <f t="shared" si="8"/>
        <v>400</v>
      </c>
      <c r="H81" s="29" t="s">
        <v>27</v>
      </c>
      <c r="I81" s="29" t="s">
        <v>27</v>
      </c>
    </row>
    <row r="82">
      <c r="A82" s="12" t="s">
        <v>177</v>
      </c>
      <c r="B82" s="58" t="s">
        <v>178</v>
      </c>
      <c r="C82" s="58" t="s">
        <v>25</v>
      </c>
      <c r="D82" s="12">
        <v>3.0</v>
      </c>
      <c r="E82" s="12" t="s">
        <v>26</v>
      </c>
      <c r="F82" s="27">
        <v>150.0</v>
      </c>
      <c r="G82" s="28">
        <f t="shared" si="8"/>
        <v>450</v>
      </c>
      <c r="H82" s="29" t="s">
        <v>27</v>
      </c>
      <c r="I82" s="29" t="s">
        <v>27</v>
      </c>
    </row>
    <row r="83">
      <c r="A83" s="12" t="s">
        <v>179</v>
      </c>
      <c r="B83" s="58" t="s">
        <v>25</v>
      </c>
      <c r="C83" s="58" t="s">
        <v>25</v>
      </c>
      <c r="D83" s="12">
        <v>1.0</v>
      </c>
      <c r="E83" s="12" t="s">
        <v>26</v>
      </c>
      <c r="F83" s="27">
        <v>150.0</v>
      </c>
      <c r="G83" s="28">
        <f t="shared" si="8"/>
        <v>150</v>
      </c>
      <c r="H83" s="29" t="s">
        <v>27</v>
      </c>
      <c r="I83" s="29" t="s">
        <v>27</v>
      </c>
    </row>
    <row r="84">
      <c r="A84" s="64" t="s">
        <v>180</v>
      </c>
      <c r="B84" s="65" t="s">
        <v>181</v>
      </c>
      <c r="C84" s="65" t="s">
        <v>25</v>
      </c>
      <c r="D84" s="64">
        <v>1.0</v>
      </c>
      <c r="E84" s="64" t="s">
        <v>26</v>
      </c>
      <c r="F84" s="27">
        <v>0.0</v>
      </c>
      <c r="G84" s="39">
        <f t="shared" si="8"/>
        <v>0</v>
      </c>
      <c r="H84" s="66" t="s">
        <v>27</v>
      </c>
      <c r="I84" s="66" t="s">
        <v>27</v>
      </c>
    </row>
    <row r="85">
      <c r="A85" s="33" t="s">
        <v>182</v>
      </c>
      <c r="B85" s="51"/>
      <c r="C85" s="51"/>
      <c r="D85" s="33">
        <v>4.0</v>
      </c>
      <c r="E85" s="33" t="s">
        <v>44</v>
      </c>
      <c r="F85" s="35"/>
      <c r="G85" s="36">
        <f t="shared" si="8"/>
        <v>0</v>
      </c>
      <c r="H85" s="37"/>
      <c r="I85" s="37"/>
    </row>
    <row r="86">
      <c r="A86" s="33" t="s">
        <v>183</v>
      </c>
      <c r="B86" s="51"/>
      <c r="C86" s="51"/>
      <c r="D86" s="33">
        <v>5.0</v>
      </c>
      <c r="E86" s="33" t="s">
        <v>44</v>
      </c>
      <c r="F86" s="35"/>
      <c r="G86" s="36">
        <f t="shared" si="8"/>
        <v>0</v>
      </c>
      <c r="H86" s="37"/>
      <c r="I86" s="37"/>
    </row>
    <row r="87">
      <c r="A87" s="67" t="s">
        <v>184</v>
      </c>
      <c r="B87" s="51"/>
      <c r="C87" s="51"/>
      <c r="D87" s="67">
        <v>2.0</v>
      </c>
      <c r="E87" s="67" t="s">
        <v>44</v>
      </c>
      <c r="F87" s="35"/>
      <c r="G87" s="68">
        <f t="shared" si="8"/>
        <v>0</v>
      </c>
      <c r="H87" s="37"/>
      <c r="I87" s="37"/>
    </row>
    <row r="88">
      <c r="A88" s="5"/>
      <c r="B88" s="5"/>
      <c r="C88" s="5"/>
      <c r="D88" s="5"/>
      <c r="E88" s="5"/>
      <c r="F88" s="38"/>
      <c r="G88" s="39">
        <f>SUM(G69:G87)</f>
        <v>8420</v>
      </c>
      <c r="H88" s="32"/>
      <c r="I88" s="32"/>
    </row>
    <row r="89">
      <c r="A89" s="25" t="s">
        <v>185</v>
      </c>
      <c r="B89" s="25"/>
      <c r="C89" s="25"/>
      <c r="D89" s="25"/>
      <c r="E89" s="25"/>
      <c r="F89" s="40"/>
      <c r="G89" s="41"/>
      <c r="H89" s="42"/>
      <c r="I89" s="42"/>
    </row>
    <row r="90">
      <c r="A90" s="12" t="s">
        <v>186</v>
      </c>
      <c r="B90" s="12" t="s">
        <v>187</v>
      </c>
      <c r="C90" s="12" t="s">
        <v>188</v>
      </c>
      <c r="D90" s="12">
        <f>18+6+13+3+5+5</f>
        <v>50</v>
      </c>
      <c r="E90" s="12" t="s">
        <v>36</v>
      </c>
      <c r="F90" s="27">
        <v>50.0</v>
      </c>
      <c r="G90" s="28">
        <f t="shared" ref="G90:G104" si="9">D90*F90</f>
        <v>2500</v>
      </c>
      <c r="H90" s="29" t="s">
        <v>27</v>
      </c>
      <c r="I90" s="29" t="s">
        <v>27</v>
      </c>
    </row>
    <row r="91">
      <c r="A91" s="12" t="s">
        <v>189</v>
      </c>
      <c r="B91" s="12" t="s">
        <v>190</v>
      </c>
      <c r="C91" s="12" t="s">
        <v>191</v>
      </c>
      <c r="D91" s="12">
        <v>350.0</v>
      </c>
      <c r="E91" s="12" t="s">
        <v>36</v>
      </c>
      <c r="F91" s="27">
        <v>15.0</v>
      </c>
      <c r="G91" s="28">
        <f t="shared" si="9"/>
        <v>5250</v>
      </c>
      <c r="H91" s="29" t="s">
        <v>27</v>
      </c>
      <c r="I91" s="29" t="s">
        <v>27</v>
      </c>
    </row>
    <row r="92">
      <c r="A92" s="12" t="s">
        <v>192</v>
      </c>
      <c r="B92" s="12" t="s">
        <v>193</v>
      </c>
      <c r="C92" s="69" t="s">
        <v>194</v>
      </c>
      <c r="D92" s="12">
        <v>10.8</v>
      </c>
      <c r="E92" s="12" t="s">
        <v>36</v>
      </c>
      <c r="F92" s="27">
        <v>10.0</v>
      </c>
      <c r="G92" s="28">
        <f t="shared" si="9"/>
        <v>108</v>
      </c>
      <c r="H92" s="29" t="s">
        <v>27</v>
      </c>
      <c r="I92" s="29" t="s">
        <v>27</v>
      </c>
    </row>
    <row r="93">
      <c r="A93" s="12" t="s">
        <v>195</v>
      </c>
      <c r="B93" s="12" t="s">
        <v>196</v>
      </c>
      <c r="C93" s="58" t="s">
        <v>197</v>
      </c>
      <c r="D93" s="12">
        <v>52.0</v>
      </c>
      <c r="E93" s="12" t="s">
        <v>36</v>
      </c>
      <c r="F93" s="27">
        <v>45.0</v>
      </c>
      <c r="G93" s="28">
        <f t="shared" si="9"/>
        <v>2340</v>
      </c>
      <c r="H93" s="29" t="s">
        <v>27</v>
      </c>
      <c r="I93" s="29" t="s">
        <v>27</v>
      </c>
    </row>
    <row r="94">
      <c r="A94" s="12" t="s">
        <v>198</v>
      </c>
      <c r="B94" s="12" t="s">
        <v>199</v>
      </c>
      <c r="C94" s="58" t="s">
        <v>25</v>
      </c>
      <c r="D94" s="12">
        <v>45.0</v>
      </c>
      <c r="E94" s="12" t="s">
        <v>36</v>
      </c>
      <c r="F94" s="27">
        <v>40.0</v>
      </c>
      <c r="G94" s="28">
        <f t="shared" si="9"/>
        <v>1800</v>
      </c>
      <c r="H94" s="29" t="s">
        <v>27</v>
      </c>
      <c r="I94" s="29" t="s">
        <v>27</v>
      </c>
    </row>
    <row r="95">
      <c r="A95" s="12" t="s">
        <v>200</v>
      </c>
      <c r="B95" s="12" t="s">
        <v>201</v>
      </c>
      <c r="C95" s="58" t="s">
        <v>202</v>
      </c>
      <c r="D95" s="12">
        <v>7.0</v>
      </c>
      <c r="E95" s="12" t="s">
        <v>36</v>
      </c>
      <c r="F95" s="27">
        <v>45.0</v>
      </c>
      <c r="G95" s="28">
        <f t="shared" si="9"/>
        <v>315</v>
      </c>
      <c r="H95" s="29" t="s">
        <v>27</v>
      </c>
      <c r="I95" s="29" t="s">
        <v>27</v>
      </c>
    </row>
    <row r="96">
      <c r="A96" s="12" t="s">
        <v>203</v>
      </c>
      <c r="B96" s="12" t="s">
        <v>204</v>
      </c>
      <c r="C96" s="58" t="s">
        <v>205</v>
      </c>
      <c r="D96" s="12">
        <f>4.2+8.8</f>
        <v>13</v>
      </c>
      <c r="E96" s="12" t="s">
        <v>31</v>
      </c>
      <c r="F96" s="27">
        <v>5.0</v>
      </c>
      <c r="G96" s="28">
        <f t="shared" si="9"/>
        <v>65</v>
      </c>
      <c r="H96" s="29" t="s">
        <v>27</v>
      </c>
      <c r="I96" s="29" t="s">
        <v>27</v>
      </c>
    </row>
    <row r="97">
      <c r="A97" s="12" t="s">
        <v>206</v>
      </c>
      <c r="B97" s="12" t="s">
        <v>207</v>
      </c>
      <c r="C97" s="58" t="s">
        <v>208</v>
      </c>
      <c r="D97" s="12">
        <v>6.0</v>
      </c>
      <c r="E97" s="12" t="s">
        <v>26</v>
      </c>
      <c r="F97" s="27">
        <v>80.0</v>
      </c>
      <c r="G97" s="28">
        <f t="shared" si="9"/>
        <v>480</v>
      </c>
      <c r="H97" s="29" t="s">
        <v>27</v>
      </c>
      <c r="I97" s="29" t="s">
        <v>27</v>
      </c>
    </row>
    <row r="98">
      <c r="A98" s="12" t="s">
        <v>209</v>
      </c>
      <c r="B98" s="12" t="s">
        <v>210</v>
      </c>
      <c r="C98" s="58" t="s">
        <v>25</v>
      </c>
      <c r="D98" s="12">
        <v>1.0</v>
      </c>
      <c r="E98" s="12" t="s">
        <v>26</v>
      </c>
      <c r="F98" s="27">
        <v>60.0</v>
      </c>
      <c r="G98" s="28">
        <f t="shared" si="9"/>
        <v>60</v>
      </c>
      <c r="H98" s="29" t="s">
        <v>27</v>
      </c>
      <c r="I98" s="29" t="s">
        <v>27</v>
      </c>
    </row>
    <row r="99">
      <c r="A99" s="64" t="s">
        <v>211</v>
      </c>
      <c r="B99" s="64" t="s">
        <v>212</v>
      </c>
      <c r="C99" s="65" t="s">
        <v>25</v>
      </c>
      <c r="D99" s="70">
        <v>2.0</v>
      </c>
      <c r="E99" s="64" t="s">
        <v>26</v>
      </c>
      <c r="F99" s="27">
        <v>0.0</v>
      </c>
      <c r="G99" s="39">
        <f t="shared" si="9"/>
        <v>0</v>
      </c>
      <c r="H99" s="29" t="s">
        <v>27</v>
      </c>
      <c r="I99" s="29" t="s">
        <v>27</v>
      </c>
    </row>
    <row r="100">
      <c r="A100" s="64" t="s">
        <v>213</v>
      </c>
      <c r="B100" s="64" t="s">
        <v>214</v>
      </c>
      <c r="C100" s="65" t="s">
        <v>25</v>
      </c>
      <c r="D100" s="70">
        <v>1.0</v>
      </c>
      <c r="E100" s="64" t="s">
        <v>26</v>
      </c>
      <c r="F100" s="27">
        <v>0.0</v>
      </c>
      <c r="G100" s="39">
        <f t="shared" si="9"/>
        <v>0</v>
      </c>
      <c r="H100" s="29" t="s">
        <v>27</v>
      </c>
      <c r="I100" s="29" t="s">
        <v>27</v>
      </c>
    </row>
    <row r="101">
      <c r="A101" s="33" t="s">
        <v>215</v>
      </c>
      <c r="B101" s="51"/>
      <c r="C101" s="51"/>
      <c r="D101" s="33">
        <v>4.0</v>
      </c>
      <c r="E101" s="33" t="s">
        <v>44</v>
      </c>
      <c r="F101" s="35"/>
      <c r="G101" s="36">
        <f t="shared" si="9"/>
        <v>0</v>
      </c>
      <c r="H101" s="37"/>
      <c r="I101" s="37"/>
    </row>
    <row r="102">
      <c r="A102" s="33" t="s">
        <v>216</v>
      </c>
      <c r="B102" s="51"/>
      <c r="C102" s="51"/>
      <c r="D102" s="33">
        <v>4.0</v>
      </c>
      <c r="E102" s="33" t="s">
        <v>44</v>
      </c>
      <c r="F102" s="35"/>
      <c r="G102" s="36">
        <f t="shared" si="9"/>
        <v>0</v>
      </c>
      <c r="H102" s="37"/>
      <c r="I102" s="37"/>
    </row>
    <row r="103">
      <c r="A103" s="33" t="s">
        <v>217</v>
      </c>
      <c r="B103" s="51"/>
      <c r="C103" s="51"/>
      <c r="D103" s="33">
        <v>2.0</v>
      </c>
      <c r="E103" s="33" t="s">
        <v>44</v>
      </c>
      <c r="F103" s="35"/>
      <c r="G103" s="36">
        <f t="shared" si="9"/>
        <v>0</v>
      </c>
      <c r="H103" s="37"/>
      <c r="I103" s="37"/>
    </row>
    <row r="104">
      <c r="A104" s="33" t="s">
        <v>218</v>
      </c>
      <c r="B104" s="51"/>
      <c r="C104" s="51"/>
      <c r="D104" s="33">
        <v>6.0</v>
      </c>
      <c r="E104" s="33" t="s">
        <v>44</v>
      </c>
      <c r="F104" s="35"/>
      <c r="G104" s="36">
        <f t="shared" si="9"/>
        <v>0</v>
      </c>
      <c r="H104" s="37"/>
      <c r="I104" s="37"/>
    </row>
    <row r="105">
      <c r="A105" s="5"/>
      <c r="B105" s="5"/>
      <c r="C105" s="5"/>
      <c r="D105" s="5"/>
      <c r="E105" s="5"/>
      <c r="F105" s="5"/>
      <c r="G105" s="39">
        <f>SUM(G91:G103)</f>
        <v>10418</v>
      </c>
      <c r="H105" s="5"/>
      <c r="I105" s="5"/>
    </row>
    <row r="106">
      <c r="A106" s="71" t="s">
        <v>219</v>
      </c>
      <c r="B106" s="72"/>
      <c r="C106" s="72"/>
      <c r="D106" s="72"/>
      <c r="E106" s="72"/>
      <c r="F106" s="72"/>
      <c r="G106" s="73">
        <f>SUM(G15:G20,G25:G31,G38:G47,G54:G64,G69:G84,G90:G100,G32:G33)</f>
        <v>103207.3</v>
      </c>
      <c r="H106" s="74">
        <f t="shared" ref="H106:I106" si="10">SUM(H15:H103)</f>
        <v>17799.75</v>
      </c>
      <c r="I106" s="75">
        <f t="shared" si="10"/>
        <v>-25786.57463</v>
      </c>
    </row>
    <row r="107">
      <c r="A107" s="76" t="s">
        <v>220</v>
      </c>
      <c r="B107" s="77"/>
      <c r="C107" s="77"/>
      <c r="D107" s="77"/>
      <c r="E107" s="77"/>
      <c r="F107" s="77"/>
      <c r="G107" s="78">
        <f>G106*0.1</f>
        <v>10320.73</v>
      </c>
      <c r="H107" s="79"/>
      <c r="I107" s="80"/>
    </row>
    <row r="108">
      <c r="A108" s="81" t="s">
        <v>221</v>
      </c>
      <c r="B108" s="82"/>
      <c r="C108" s="82"/>
      <c r="D108" s="82"/>
      <c r="E108" s="82"/>
      <c r="F108" s="82"/>
      <c r="G108" s="83">
        <f>SUM(G21:G22,G48:G50,G65:G66,G85:G87,G101:G104)</f>
        <v>0</v>
      </c>
      <c r="H108" s="84" t="s">
        <v>222</v>
      </c>
      <c r="I108" s="85" t="s">
        <v>223</v>
      </c>
    </row>
    <row r="109">
      <c r="A109" s="25" t="s">
        <v>224</v>
      </c>
      <c r="B109" s="26"/>
      <c r="C109" s="26"/>
      <c r="D109" s="26"/>
      <c r="E109" s="26"/>
      <c r="F109" s="26"/>
      <c r="G109" s="86">
        <f>SUM(G106:G108)</f>
        <v>113528.03</v>
      </c>
      <c r="H109" s="26"/>
      <c r="I109" s="26"/>
    </row>
    <row r="110">
      <c r="A110" s="12" t="s">
        <v>225</v>
      </c>
      <c r="B110" s="5"/>
      <c r="C110" s="5"/>
      <c r="D110" s="5"/>
      <c r="E110" s="5"/>
      <c r="F110" s="5"/>
      <c r="G110" s="87">
        <f>G109*0.2</f>
        <v>22705.606</v>
      </c>
      <c r="H110" s="5"/>
      <c r="I110" s="5"/>
    </row>
    <row r="111">
      <c r="A111" s="12"/>
      <c r="B111" s="5"/>
      <c r="C111" s="5"/>
      <c r="D111" s="5"/>
      <c r="E111" s="5"/>
      <c r="F111" s="5"/>
      <c r="G111" s="5"/>
      <c r="H111" s="5"/>
      <c r="I111" s="5"/>
    </row>
    <row r="112">
      <c r="A112" s="12" t="s">
        <v>226</v>
      </c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</sheetData>
  <mergeCells count="6">
    <mergeCell ref="B1:H1"/>
    <mergeCell ref="B2:H2"/>
    <mergeCell ref="B3:H3"/>
    <mergeCell ref="B4:F4"/>
    <mergeCell ref="G6:G7"/>
    <mergeCell ref="A10:H10"/>
  </mergeCells>
  <hyperlinks>
    <hyperlink r:id="rId1" ref="C16"/>
    <hyperlink r:id="rId2" ref="C17"/>
    <hyperlink r:id="rId3" ref="C20"/>
    <hyperlink r:id="rId4" ref="C38"/>
    <hyperlink r:id="rId5" ref="C60"/>
    <hyperlink r:id="rId6" ref="C61"/>
    <hyperlink r:id="rId7" ref="C9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28.75"/>
    <col customWidth="1" min="3" max="3" width="18.5"/>
    <col customWidth="1" min="12" max="12" width="20.88"/>
    <col customWidth="1" min="15" max="15" width="17.75"/>
    <col customWidth="1" min="17" max="17" width="0.38"/>
  </cols>
  <sheetData>
    <row r="1" ht="32.25" customHeight="1">
      <c r="A1" s="1" t="s">
        <v>0</v>
      </c>
      <c r="B1" s="88"/>
      <c r="C1" s="3"/>
      <c r="D1" s="3"/>
      <c r="E1" s="3"/>
      <c r="F1" s="3"/>
      <c r="G1" s="4"/>
      <c r="H1" s="89"/>
      <c r="I1" s="89"/>
      <c r="J1" s="89"/>
      <c r="K1" s="89"/>
      <c r="L1" s="89"/>
      <c r="M1" s="89"/>
      <c r="N1" s="89"/>
      <c r="O1" s="89"/>
      <c r="P1" s="89"/>
      <c r="Q1" s="89"/>
    </row>
    <row r="2">
      <c r="A2" s="1" t="s">
        <v>1</v>
      </c>
      <c r="B2" s="88"/>
      <c r="C2" s="3"/>
      <c r="D2" s="3"/>
      <c r="E2" s="3"/>
      <c r="F2" s="3"/>
      <c r="G2" s="4"/>
      <c r="H2" s="89"/>
      <c r="I2" s="89"/>
      <c r="J2" s="89"/>
      <c r="K2" s="89"/>
      <c r="L2" s="89"/>
      <c r="M2" s="89"/>
      <c r="N2" s="89"/>
      <c r="O2" s="89"/>
      <c r="P2" s="89"/>
      <c r="Q2" s="89"/>
    </row>
    <row r="3">
      <c r="A3" s="1" t="s">
        <v>3</v>
      </c>
      <c r="B3" s="88"/>
      <c r="C3" s="3"/>
      <c r="D3" s="3"/>
      <c r="E3" s="4"/>
      <c r="F3" s="90"/>
      <c r="G3" s="7"/>
      <c r="H3" s="89"/>
      <c r="I3" s="89"/>
      <c r="J3" s="89"/>
      <c r="K3" s="89"/>
      <c r="L3" s="89"/>
      <c r="M3" s="89"/>
      <c r="N3" s="89"/>
      <c r="O3" s="89"/>
      <c r="P3" s="89"/>
      <c r="Q3" s="89"/>
    </row>
    <row r="4">
      <c r="A4" s="8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</row>
    <row r="5">
      <c r="A5" s="1" t="s">
        <v>227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</row>
    <row r="6">
      <c r="A6" s="92" t="s">
        <v>228</v>
      </c>
      <c r="B6" s="92" t="s">
        <v>229</v>
      </c>
      <c r="C6" s="93" t="s">
        <v>230</v>
      </c>
      <c r="D6" s="92" t="s">
        <v>231</v>
      </c>
      <c r="E6" s="93" t="s">
        <v>232</v>
      </c>
      <c r="F6" s="93" t="s">
        <v>233</v>
      </c>
      <c r="G6" s="93" t="s">
        <v>234</v>
      </c>
      <c r="H6" s="92" t="s">
        <v>235</v>
      </c>
      <c r="I6" s="92" t="s">
        <v>236</v>
      </c>
      <c r="J6" s="92" t="s">
        <v>237</v>
      </c>
      <c r="K6" s="92" t="s">
        <v>238</v>
      </c>
      <c r="L6" s="92" t="s">
        <v>239</v>
      </c>
      <c r="M6" s="94" t="s">
        <v>240</v>
      </c>
      <c r="N6" s="94" t="s">
        <v>241</v>
      </c>
      <c r="O6" s="94" t="s">
        <v>242</v>
      </c>
      <c r="P6" s="94" t="s">
        <v>63</v>
      </c>
      <c r="Q6" s="92"/>
    </row>
    <row r="7">
      <c r="A7" s="30" t="s">
        <v>243</v>
      </c>
      <c r="B7" s="95">
        <v>250.0</v>
      </c>
      <c r="C7" s="96" t="s">
        <v>244</v>
      </c>
      <c r="D7" s="96" t="s">
        <v>245</v>
      </c>
      <c r="E7" s="97">
        <v>9.0</v>
      </c>
      <c r="F7" s="98">
        <f t="shared" ref="F7:F27" si="1">M7*E7</f>
        <v>43.2</v>
      </c>
      <c r="G7" s="98">
        <f t="shared" ref="G7:G27" si="2">E7*N7</f>
        <v>32.4</v>
      </c>
      <c r="H7" s="99"/>
      <c r="I7" s="99"/>
      <c r="J7" s="99"/>
      <c r="K7" s="99"/>
      <c r="L7" s="100" t="s">
        <v>246</v>
      </c>
      <c r="M7" s="99">
        <v>4.8</v>
      </c>
      <c r="N7" s="99">
        <v>3.6</v>
      </c>
      <c r="O7" s="100" t="s">
        <v>247</v>
      </c>
      <c r="P7" s="100" t="s">
        <v>248</v>
      </c>
      <c r="Q7" s="101"/>
    </row>
    <row r="8">
      <c r="A8" s="30" t="s">
        <v>249</v>
      </c>
      <c r="B8" s="95">
        <v>250.0</v>
      </c>
      <c r="C8" s="96" t="s">
        <v>244</v>
      </c>
      <c r="D8" s="96" t="s">
        <v>245</v>
      </c>
      <c r="E8" s="97">
        <v>26.0</v>
      </c>
      <c r="F8" s="98">
        <f t="shared" si="1"/>
        <v>124.8</v>
      </c>
      <c r="G8" s="98">
        <f t="shared" si="2"/>
        <v>93.6</v>
      </c>
      <c r="H8" s="99"/>
      <c r="I8" s="99"/>
      <c r="J8" s="99"/>
      <c r="K8" s="99"/>
      <c r="L8" s="100" t="s">
        <v>246</v>
      </c>
      <c r="M8" s="99">
        <v>4.8</v>
      </c>
      <c r="N8" s="99">
        <v>3.6</v>
      </c>
      <c r="O8" s="100" t="s">
        <v>247</v>
      </c>
      <c r="P8" s="100" t="s">
        <v>248</v>
      </c>
      <c r="Q8" s="101"/>
    </row>
    <row r="9">
      <c r="A9" s="30" t="s">
        <v>250</v>
      </c>
      <c r="B9" s="95">
        <v>250.0</v>
      </c>
      <c r="C9" s="96" t="s">
        <v>244</v>
      </c>
      <c r="D9" s="96" t="s">
        <v>245</v>
      </c>
      <c r="E9" s="97">
        <v>4.0</v>
      </c>
      <c r="F9" s="98">
        <f t="shared" si="1"/>
        <v>1.2</v>
      </c>
      <c r="G9" s="98">
        <f t="shared" si="2"/>
        <v>1</v>
      </c>
      <c r="H9" s="99"/>
      <c r="I9" s="99"/>
      <c r="J9" s="99"/>
      <c r="K9" s="99"/>
      <c r="L9" s="100" t="s">
        <v>246</v>
      </c>
      <c r="M9" s="99">
        <v>0.3</v>
      </c>
      <c r="N9" s="99">
        <v>0.25</v>
      </c>
      <c r="O9" s="100" t="s">
        <v>247</v>
      </c>
      <c r="P9" s="100" t="s">
        <v>248</v>
      </c>
      <c r="Q9" s="101"/>
    </row>
    <row r="10">
      <c r="A10" s="30" t="s">
        <v>251</v>
      </c>
      <c r="B10" s="95">
        <v>250.0</v>
      </c>
      <c r="C10" s="96" t="s">
        <v>244</v>
      </c>
      <c r="D10" s="96" t="s">
        <v>245</v>
      </c>
      <c r="E10" s="97">
        <v>4.0</v>
      </c>
      <c r="F10" s="98">
        <f t="shared" si="1"/>
        <v>13.2</v>
      </c>
      <c r="G10" s="98">
        <f t="shared" si="2"/>
        <v>7.6</v>
      </c>
      <c r="H10" s="99"/>
      <c r="I10" s="99"/>
      <c r="J10" s="99"/>
      <c r="K10" s="99"/>
      <c r="L10" s="100" t="s">
        <v>246</v>
      </c>
      <c r="M10" s="99">
        <v>3.3</v>
      </c>
      <c r="N10" s="99">
        <v>1.9</v>
      </c>
      <c r="O10" s="100" t="s">
        <v>247</v>
      </c>
      <c r="P10" s="100" t="s">
        <v>248</v>
      </c>
      <c r="Q10" s="101"/>
    </row>
    <row r="11">
      <c r="A11" s="30" t="s">
        <v>252</v>
      </c>
      <c r="B11" s="95">
        <v>250.0</v>
      </c>
      <c r="C11" s="96" t="s">
        <v>244</v>
      </c>
      <c r="D11" s="96" t="s">
        <v>245</v>
      </c>
      <c r="E11" s="97">
        <v>1.0</v>
      </c>
      <c r="F11" s="98">
        <f t="shared" si="1"/>
        <v>6.2</v>
      </c>
      <c r="G11" s="98">
        <f t="shared" si="2"/>
        <v>3.6</v>
      </c>
      <c r="H11" s="99"/>
      <c r="I11" s="99"/>
      <c r="J11" s="99"/>
      <c r="K11" s="99"/>
      <c r="L11" s="100" t="s">
        <v>246</v>
      </c>
      <c r="M11" s="99">
        <v>6.2</v>
      </c>
      <c r="N11" s="99">
        <v>3.6</v>
      </c>
      <c r="O11" s="100" t="s">
        <v>247</v>
      </c>
      <c r="P11" s="100" t="s">
        <v>248</v>
      </c>
      <c r="Q11" s="101"/>
    </row>
    <row r="12">
      <c r="A12" s="30" t="s">
        <v>253</v>
      </c>
      <c r="B12" s="95">
        <v>250.0</v>
      </c>
      <c r="C12" s="96" t="s">
        <v>244</v>
      </c>
      <c r="D12" s="96" t="s">
        <v>245</v>
      </c>
      <c r="E12" s="97">
        <v>2.0</v>
      </c>
      <c r="F12" s="98">
        <f t="shared" si="1"/>
        <v>6.6</v>
      </c>
      <c r="G12" s="98">
        <f t="shared" si="2"/>
        <v>3.8</v>
      </c>
      <c r="H12" s="99"/>
      <c r="I12" s="99"/>
      <c r="J12" s="99"/>
      <c r="K12" s="99"/>
      <c r="L12" s="100" t="s">
        <v>246</v>
      </c>
      <c r="M12" s="99">
        <v>3.3</v>
      </c>
      <c r="N12" s="99">
        <v>1.9</v>
      </c>
      <c r="O12" s="100" t="s">
        <v>247</v>
      </c>
      <c r="P12" s="100" t="s">
        <v>248</v>
      </c>
      <c r="Q12" s="101"/>
    </row>
    <row r="13">
      <c r="A13" s="30" t="s">
        <v>254</v>
      </c>
      <c r="B13" s="95">
        <v>250.0</v>
      </c>
      <c r="C13" s="96" t="s">
        <v>255</v>
      </c>
      <c r="D13" s="96" t="s">
        <v>245</v>
      </c>
      <c r="E13" s="97">
        <v>4.0</v>
      </c>
      <c r="F13" s="98">
        <f t="shared" si="1"/>
        <v>5.2</v>
      </c>
      <c r="G13" s="98">
        <f t="shared" si="2"/>
        <v>3.2</v>
      </c>
      <c r="H13" s="99"/>
      <c r="I13" s="99"/>
      <c r="J13" s="99"/>
      <c r="K13" s="99"/>
      <c r="L13" s="100" t="s">
        <v>246</v>
      </c>
      <c r="M13" s="99">
        <v>1.3</v>
      </c>
      <c r="N13" s="99">
        <v>0.8</v>
      </c>
      <c r="O13" s="100" t="s">
        <v>247</v>
      </c>
      <c r="P13" s="100" t="s">
        <v>248</v>
      </c>
      <c r="Q13" s="101"/>
    </row>
    <row r="14">
      <c r="A14" s="30" t="s">
        <v>256</v>
      </c>
      <c r="B14" s="95">
        <v>250.0</v>
      </c>
      <c r="C14" s="96" t="s">
        <v>255</v>
      </c>
      <c r="D14" s="96" t="s">
        <v>245</v>
      </c>
      <c r="E14" s="97">
        <v>46.0</v>
      </c>
      <c r="F14" s="98">
        <f t="shared" si="1"/>
        <v>115</v>
      </c>
      <c r="G14" s="98">
        <f t="shared" si="2"/>
        <v>82.8</v>
      </c>
      <c r="H14" s="99"/>
      <c r="I14" s="99"/>
      <c r="J14" s="99"/>
      <c r="K14" s="99"/>
      <c r="L14" s="100" t="s">
        <v>246</v>
      </c>
      <c r="M14" s="99">
        <v>2.5</v>
      </c>
      <c r="N14" s="99">
        <v>1.8</v>
      </c>
      <c r="O14" s="100" t="s">
        <v>247</v>
      </c>
      <c r="P14" s="100" t="s">
        <v>248</v>
      </c>
      <c r="Q14" s="101"/>
    </row>
    <row r="15">
      <c r="A15" s="30" t="s">
        <v>257</v>
      </c>
      <c r="B15" s="95">
        <v>250.0</v>
      </c>
      <c r="C15" s="96" t="s">
        <v>255</v>
      </c>
      <c r="D15" s="96" t="s">
        <v>245</v>
      </c>
      <c r="E15" s="97">
        <v>44.0</v>
      </c>
      <c r="F15" s="98">
        <f t="shared" si="1"/>
        <v>88</v>
      </c>
      <c r="G15" s="98">
        <f t="shared" si="2"/>
        <v>61.6</v>
      </c>
      <c r="H15" s="99"/>
      <c r="I15" s="99"/>
      <c r="J15" s="99"/>
      <c r="K15" s="99"/>
      <c r="L15" s="100" t="s">
        <v>246</v>
      </c>
      <c r="M15" s="99">
        <v>2.0</v>
      </c>
      <c r="N15" s="99">
        <v>1.4</v>
      </c>
      <c r="O15" s="100" t="s">
        <v>247</v>
      </c>
      <c r="P15" s="100" t="s">
        <v>248</v>
      </c>
      <c r="Q15" s="101"/>
    </row>
    <row r="16">
      <c r="A16" s="30" t="s">
        <v>258</v>
      </c>
      <c r="B16" s="95">
        <v>250.0</v>
      </c>
      <c r="C16" s="96" t="s">
        <v>255</v>
      </c>
      <c r="D16" s="96" t="s">
        <v>245</v>
      </c>
      <c r="E16" s="97">
        <v>4.0</v>
      </c>
      <c r="F16" s="98">
        <f t="shared" si="1"/>
        <v>7.2</v>
      </c>
      <c r="G16" s="98">
        <f t="shared" si="2"/>
        <v>4</v>
      </c>
      <c r="H16" s="99"/>
      <c r="I16" s="99"/>
      <c r="J16" s="99"/>
      <c r="K16" s="99"/>
      <c r="L16" s="100" t="s">
        <v>246</v>
      </c>
      <c r="M16" s="99">
        <v>1.8</v>
      </c>
      <c r="N16" s="99">
        <v>1.0</v>
      </c>
      <c r="O16" s="100" t="s">
        <v>247</v>
      </c>
      <c r="P16" s="100" t="s">
        <v>248</v>
      </c>
      <c r="Q16" s="101"/>
    </row>
    <row r="17">
      <c r="A17" s="30" t="s">
        <v>259</v>
      </c>
      <c r="B17" s="95">
        <v>250.0</v>
      </c>
      <c r="C17" s="96" t="s">
        <v>260</v>
      </c>
      <c r="D17" s="96" t="s">
        <v>245</v>
      </c>
      <c r="E17" s="97">
        <v>2.0</v>
      </c>
      <c r="F17" s="98">
        <f t="shared" si="1"/>
        <v>4</v>
      </c>
      <c r="G17" s="98">
        <f t="shared" si="2"/>
        <v>0.8</v>
      </c>
      <c r="H17" s="102"/>
      <c r="I17" s="102"/>
      <c r="J17" s="102"/>
      <c r="K17" s="102"/>
      <c r="L17" s="100" t="s">
        <v>246</v>
      </c>
      <c r="M17" s="103">
        <v>2.0</v>
      </c>
      <c r="N17" s="103">
        <v>0.4</v>
      </c>
      <c r="O17" s="100" t="s">
        <v>247</v>
      </c>
      <c r="P17" s="100" t="s">
        <v>248</v>
      </c>
      <c r="Q17" s="102"/>
    </row>
    <row r="18">
      <c r="A18" s="30" t="s">
        <v>261</v>
      </c>
      <c r="B18" s="95">
        <v>250.0</v>
      </c>
      <c r="C18" s="96" t="s">
        <v>260</v>
      </c>
      <c r="D18" s="96" t="s">
        <v>245</v>
      </c>
      <c r="E18" s="97">
        <v>2.0</v>
      </c>
      <c r="F18" s="98">
        <f t="shared" si="1"/>
        <v>4.2</v>
      </c>
      <c r="G18" s="98">
        <f t="shared" si="2"/>
        <v>0.8</v>
      </c>
      <c r="H18" s="102"/>
      <c r="I18" s="102"/>
      <c r="J18" s="102"/>
      <c r="K18" s="102"/>
      <c r="L18" s="100" t="s">
        <v>246</v>
      </c>
      <c r="M18" s="103">
        <v>2.1</v>
      </c>
      <c r="N18" s="103">
        <v>0.4</v>
      </c>
      <c r="O18" s="100" t="s">
        <v>247</v>
      </c>
      <c r="P18" s="100" t="s">
        <v>248</v>
      </c>
      <c r="Q18" s="102"/>
    </row>
    <row r="19">
      <c r="A19" s="30" t="s">
        <v>262</v>
      </c>
      <c r="B19" s="95">
        <v>250.0</v>
      </c>
      <c r="C19" s="96" t="s">
        <v>260</v>
      </c>
      <c r="D19" s="96" t="s">
        <v>245</v>
      </c>
      <c r="E19" s="97">
        <v>3.0</v>
      </c>
      <c r="F19" s="98">
        <f t="shared" si="1"/>
        <v>8.4</v>
      </c>
      <c r="G19" s="98">
        <f t="shared" si="2"/>
        <v>1.2</v>
      </c>
      <c r="H19" s="102"/>
      <c r="I19" s="102"/>
      <c r="J19" s="102"/>
      <c r="K19" s="102"/>
      <c r="L19" s="100" t="s">
        <v>246</v>
      </c>
      <c r="M19" s="103">
        <v>2.8</v>
      </c>
      <c r="N19" s="103">
        <v>0.4</v>
      </c>
      <c r="O19" s="100" t="s">
        <v>247</v>
      </c>
      <c r="P19" s="100" t="s">
        <v>248</v>
      </c>
      <c r="Q19" s="102"/>
    </row>
    <row r="20">
      <c r="A20" s="30" t="s">
        <v>263</v>
      </c>
      <c r="B20" s="95">
        <v>250.0</v>
      </c>
      <c r="C20" s="96" t="s">
        <v>260</v>
      </c>
      <c r="D20" s="96" t="s">
        <v>245</v>
      </c>
      <c r="E20" s="97">
        <v>1.0</v>
      </c>
      <c r="F20" s="98">
        <f t="shared" si="1"/>
        <v>2.5</v>
      </c>
      <c r="G20" s="98">
        <f t="shared" si="2"/>
        <v>0.4</v>
      </c>
      <c r="H20" s="102"/>
      <c r="I20" s="102"/>
      <c r="J20" s="102"/>
      <c r="K20" s="102"/>
      <c r="L20" s="100" t="s">
        <v>246</v>
      </c>
      <c r="M20" s="103">
        <v>2.5</v>
      </c>
      <c r="N20" s="103">
        <v>0.4</v>
      </c>
      <c r="O20" s="100" t="s">
        <v>247</v>
      </c>
      <c r="P20" s="100" t="s">
        <v>248</v>
      </c>
      <c r="Q20" s="102"/>
    </row>
    <row r="21">
      <c r="A21" s="30" t="s">
        <v>264</v>
      </c>
      <c r="B21" s="95">
        <v>250.0</v>
      </c>
      <c r="C21" s="96" t="s">
        <v>244</v>
      </c>
      <c r="D21" s="96" t="s">
        <v>245</v>
      </c>
      <c r="E21" s="97">
        <v>4.0</v>
      </c>
      <c r="F21" s="98">
        <f t="shared" si="1"/>
        <v>16</v>
      </c>
      <c r="G21" s="98">
        <f t="shared" si="2"/>
        <v>11.6</v>
      </c>
      <c r="H21" s="102"/>
      <c r="I21" s="102"/>
      <c r="J21" s="102"/>
      <c r="K21" s="102"/>
      <c r="L21" s="100" t="s">
        <v>246</v>
      </c>
      <c r="M21" s="103">
        <v>4.0</v>
      </c>
      <c r="N21" s="103">
        <v>2.9</v>
      </c>
      <c r="O21" s="100" t="s">
        <v>247</v>
      </c>
      <c r="P21" s="100" t="s">
        <v>248</v>
      </c>
      <c r="Q21" s="102"/>
    </row>
    <row r="22">
      <c r="A22" s="30" t="s">
        <v>265</v>
      </c>
      <c r="B22" s="95">
        <v>250.0</v>
      </c>
      <c r="C22" s="96" t="s">
        <v>244</v>
      </c>
      <c r="D22" s="96" t="s">
        <v>245</v>
      </c>
      <c r="E22" s="97">
        <v>1.0</v>
      </c>
      <c r="F22" s="98">
        <f t="shared" si="1"/>
        <v>5</v>
      </c>
      <c r="G22" s="98">
        <f t="shared" si="2"/>
        <v>3.6</v>
      </c>
      <c r="H22" s="102"/>
      <c r="I22" s="102"/>
      <c r="J22" s="102"/>
      <c r="K22" s="102"/>
      <c r="L22" s="100" t="s">
        <v>246</v>
      </c>
      <c r="M22" s="99">
        <v>5.0</v>
      </c>
      <c r="N22" s="99">
        <v>3.6</v>
      </c>
      <c r="O22" s="100" t="s">
        <v>247</v>
      </c>
      <c r="P22" s="100" t="s">
        <v>248</v>
      </c>
      <c r="Q22" s="102"/>
    </row>
    <row r="23">
      <c r="A23" s="30" t="s">
        <v>266</v>
      </c>
      <c r="B23" s="95">
        <v>250.0</v>
      </c>
      <c r="C23" s="96" t="s">
        <v>244</v>
      </c>
      <c r="D23" s="96" t="s">
        <v>245</v>
      </c>
      <c r="E23" s="97">
        <v>1.0</v>
      </c>
      <c r="F23" s="98">
        <f t="shared" si="1"/>
        <v>5</v>
      </c>
      <c r="G23" s="98">
        <f t="shared" si="2"/>
        <v>3.6</v>
      </c>
      <c r="H23" s="102"/>
      <c r="I23" s="102"/>
      <c r="J23" s="102"/>
      <c r="K23" s="102"/>
      <c r="L23" s="100" t="s">
        <v>246</v>
      </c>
      <c r="M23" s="99">
        <v>5.0</v>
      </c>
      <c r="N23" s="99">
        <v>3.6</v>
      </c>
      <c r="O23" s="100" t="s">
        <v>247</v>
      </c>
      <c r="P23" s="100" t="s">
        <v>248</v>
      </c>
      <c r="Q23" s="102"/>
    </row>
    <row r="24">
      <c r="A24" s="30" t="s">
        <v>267</v>
      </c>
      <c r="B24" s="95">
        <v>250.0</v>
      </c>
      <c r="C24" s="96" t="s">
        <v>244</v>
      </c>
      <c r="D24" s="96" t="s">
        <v>245</v>
      </c>
      <c r="E24" s="97">
        <v>6.0</v>
      </c>
      <c r="F24" s="98">
        <f t="shared" si="1"/>
        <v>28.8</v>
      </c>
      <c r="G24" s="98">
        <f t="shared" si="2"/>
        <v>21.6</v>
      </c>
      <c r="H24" s="102"/>
      <c r="I24" s="102"/>
      <c r="J24" s="102"/>
      <c r="K24" s="102"/>
      <c r="L24" s="100" t="s">
        <v>246</v>
      </c>
      <c r="M24" s="99">
        <v>4.8</v>
      </c>
      <c r="N24" s="99">
        <v>3.6</v>
      </c>
      <c r="O24" s="100" t="s">
        <v>247</v>
      </c>
      <c r="P24" s="100" t="s">
        <v>248</v>
      </c>
      <c r="Q24" s="102"/>
    </row>
    <row r="25">
      <c r="A25" s="103" t="s">
        <v>268</v>
      </c>
      <c r="B25" s="95">
        <v>250.0</v>
      </c>
      <c r="C25" s="96" t="s">
        <v>269</v>
      </c>
      <c r="D25" s="96" t="s">
        <v>245</v>
      </c>
      <c r="E25" s="97">
        <v>24.0</v>
      </c>
      <c r="F25" s="98">
        <f t="shared" si="1"/>
        <v>24</v>
      </c>
      <c r="G25" s="98">
        <f t="shared" si="2"/>
        <v>0</v>
      </c>
      <c r="H25" s="102"/>
      <c r="I25" s="102"/>
      <c r="J25" s="102"/>
      <c r="K25" s="102"/>
      <c r="L25" s="100" t="s">
        <v>246</v>
      </c>
      <c r="M25" s="99">
        <v>1.0</v>
      </c>
      <c r="N25" s="99">
        <v>0.0</v>
      </c>
      <c r="O25" s="100" t="s">
        <v>247</v>
      </c>
      <c r="P25" s="100" t="s">
        <v>248</v>
      </c>
      <c r="Q25" s="102"/>
    </row>
    <row r="26">
      <c r="A26" s="103" t="s">
        <v>270</v>
      </c>
      <c r="B26" s="95">
        <v>250.0</v>
      </c>
      <c r="C26" s="30" t="s">
        <v>269</v>
      </c>
      <c r="D26" s="96" t="s">
        <v>245</v>
      </c>
      <c r="E26" s="97">
        <v>4.0</v>
      </c>
      <c r="F26" s="98">
        <f t="shared" si="1"/>
        <v>2</v>
      </c>
      <c r="G26" s="98">
        <f t="shared" si="2"/>
        <v>0</v>
      </c>
      <c r="H26" s="102"/>
      <c r="I26" s="102"/>
      <c r="J26" s="102"/>
      <c r="K26" s="102"/>
      <c r="L26" s="100" t="s">
        <v>246</v>
      </c>
      <c r="M26" s="103">
        <v>0.5</v>
      </c>
      <c r="N26" s="103">
        <v>0.0</v>
      </c>
      <c r="O26" s="100" t="s">
        <v>247</v>
      </c>
      <c r="P26" s="100" t="s">
        <v>248</v>
      </c>
      <c r="Q26" s="102"/>
    </row>
    <row r="27">
      <c r="A27" s="30" t="s">
        <v>271</v>
      </c>
      <c r="B27" s="95">
        <v>250.0</v>
      </c>
      <c r="C27" s="30" t="s">
        <v>271</v>
      </c>
      <c r="D27" s="96" t="s">
        <v>245</v>
      </c>
      <c r="E27" s="97">
        <v>6.0</v>
      </c>
      <c r="F27" s="98">
        <f t="shared" si="1"/>
        <v>6</v>
      </c>
      <c r="G27" s="98">
        <f t="shared" si="2"/>
        <v>0</v>
      </c>
      <c r="H27" s="102"/>
      <c r="I27" s="102"/>
      <c r="J27" s="102"/>
      <c r="K27" s="102"/>
      <c r="L27" s="100" t="s">
        <v>246</v>
      </c>
      <c r="M27" s="103">
        <v>1.0</v>
      </c>
      <c r="N27" s="103">
        <v>0.0</v>
      </c>
      <c r="O27" s="100" t="s">
        <v>247</v>
      </c>
      <c r="P27" s="100" t="s">
        <v>248</v>
      </c>
      <c r="Q27" s="102"/>
    </row>
    <row r="28"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>
      <c r="A30" s="104" t="s">
        <v>224</v>
      </c>
      <c r="B30" s="91"/>
      <c r="C30" s="91"/>
      <c r="D30" s="91"/>
      <c r="E30" s="105">
        <f t="shared" ref="E30:G30" si="3">SUM(E7:E27)</f>
        <v>198</v>
      </c>
      <c r="F30" s="105">
        <f t="shared" si="3"/>
        <v>516.5</v>
      </c>
      <c r="G30" s="105">
        <f t="shared" si="3"/>
        <v>337.2</v>
      </c>
      <c r="H30" s="91"/>
      <c r="I30" s="91"/>
      <c r="J30" s="91"/>
      <c r="K30" s="91"/>
      <c r="L30" s="91"/>
      <c r="M30" s="91"/>
      <c r="N30" s="91"/>
      <c r="O30" s="91"/>
      <c r="P30" s="91"/>
      <c r="Q30" s="91"/>
    </row>
  </sheetData>
  <mergeCells count="3">
    <mergeCell ref="B1:G1"/>
    <mergeCell ref="B2:G2"/>
    <mergeCell ref="B3:E3"/>
  </mergeCells>
  <drawing r:id="rId1"/>
</worksheet>
</file>