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8" i="1" l="1"/>
  <c r="C57" i="1"/>
  <c r="C56" i="1"/>
  <c r="C55" i="1"/>
  <c r="C54" i="1"/>
  <c r="C53" i="1"/>
  <c r="C52" i="1"/>
  <c r="H52" i="1"/>
  <c r="F52" i="1"/>
  <c r="E52" i="1"/>
  <c r="B52" i="1"/>
  <c r="H53" i="1"/>
  <c r="F53" i="1"/>
  <c r="E53" i="1"/>
  <c r="B53" i="1"/>
  <c r="H54" i="1"/>
  <c r="F54" i="1"/>
  <c r="E54" i="1"/>
  <c r="B54" i="1"/>
  <c r="H55" i="1"/>
  <c r="F55" i="1"/>
  <c r="E55" i="1"/>
  <c r="B55" i="1"/>
  <c r="F56" i="1"/>
  <c r="F57" i="1"/>
  <c r="F58" i="1"/>
  <c r="E56" i="1"/>
  <c r="E57" i="1"/>
  <c r="E58" i="1"/>
  <c r="H56" i="1"/>
  <c r="H57" i="1"/>
  <c r="H58" i="1"/>
  <c r="B56" i="1"/>
  <c r="B57" i="1"/>
  <c r="B58" i="1"/>
  <c r="D58" i="1" s="1"/>
  <c r="C48" i="1"/>
  <c r="C47" i="1"/>
  <c r="C46" i="1"/>
  <c r="G48" i="1"/>
  <c r="E48" i="1"/>
  <c r="B48" i="1"/>
  <c r="G47" i="1"/>
  <c r="E47" i="1"/>
  <c r="B47" i="1"/>
  <c r="G46" i="1"/>
  <c r="E46" i="1"/>
  <c r="B46" i="1"/>
  <c r="G34" i="1"/>
  <c r="E34" i="1"/>
  <c r="C34" i="1"/>
  <c r="B34" i="1"/>
  <c r="G39" i="1"/>
  <c r="E39" i="1"/>
  <c r="C39" i="1"/>
  <c r="B39" i="1"/>
  <c r="G36" i="1"/>
  <c r="E36" i="1"/>
  <c r="C36" i="1"/>
  <c r="B36" i="1"/>
  <c r="E38" i="1"/>
  <c r="E35" i="1"/>
  <c r="E40" i="1"/>
  <c r="E41" i="1"/>
  <c r="E42" i="1"/>
  <c r="E37" i="1"/>
  <c r="G38" i="1"/>
  <c r="C38" i="1"/>
  <c r="B38" i="1"/>
  <c r="D38" i="1" s="1"/>
  <c r="G35" i="1"/>
  <c r="C35" i="1"/>
  <c r="B35" i="1"/>
  <c r="G40" i="1"/>
  <c r="C40" i="1"/>
  <c r="B40" i="1"/>
  <c r="D40" i="1" s="1"/>
  <c r="G41" i="1"/>
  <c r="C41" i="1"/>
  <c r="B41" i="1"/>
  <c r="D41" i="1" s="1"/>
  <c r="G42" i="1"/>
  <c r="C42" i="1"/>
  <c r="B42" i="1"/>
  <c r="G37" i="1"/>
  <c r="C37" i="1"/>
  <c r="B37" i="1"/>
  <c r="G26" i="1"/>
  <c r="E26" i="1"/>
  <c r="C26" i="1"/>
  <c r="B26" i="1"/>
  <c r="G27" i="1"/>
  <c r="E27" i="1"/>
  <c r="C27" i="1"/>
  <c r="B27" i="1"/>
  <c r="G28" i="1"/>
  <c r="E28" i="1"/>
  <c r="C28" i="1"/>
  <c r="B28" i="1"/>
  <c r="G29" i="1"/>
  <c r="E29" i="1"/>
  <c r="C29" i="1"/>
  <c r="B29" i="1"/>
  <c r="G30" i="1"/>
  <c r="E30" i="1"/>
  <c r="C30" i="1"/>
  <c r="B30" i="1"/>
  <c r="G25" i="1"/>
  <c r="E25" i="1"/>
  <c r="C25" i="1"/>
  <c r="B25" i="1"/>
  <c r="B20" i="1"/>
  <c r="D20" i="1" s="1"/>
  <c r="E20" i="1" s="1"/>
  <c r="B19" i="1"/>
  <c r="D19" i="1" s="1"/>
  <c r="E19" i="1" s="1"/>
  <c r="B18" i="1"/>
  <c r="D18" i="1" s="1"/>
  <c r="E18" i="1" s="1"/>
  <c r="B17" i="1"/>
  <c r="D17" i="1" s="1"/>
  <c r="E17" i="1" s="1"/>
  <c r="B16" i="1"/>
  <c r="D16" i="1" s="1"/>
  <c r="E16" i="1" s="1"/>
  <c r="B15" i="1"/>
  <c r="D15" i="1" s="1"/>
  <c r="E15" i="1" s="1"/>
  <c r="B14" i="1"/>
  <c r="D14" i="1" s="1"/>
  <c r="E14" i="1" s="1"/>
  <c r="D52" i="1" l="1"/>
  <c r="I52" i="1" s="1"/>
  <c r="D30" i="1"/>
  <c r="I30" i="1" s="1"/>
  <c r="D28" i="1"/>
  <c r="D26" i="1"/>
  <c r="I26" i="1" s="1"/>
  <c r="L26" i="1" s="1"/>
  <c r="D35" i="1"/>
  <c r="I35" i="1" s="1"/>
  <c r="D39" i="1"/>
  <c r="I39" i="1" s="1"/>
  <c r="D46" i="1"/>
  <c r="I46" i="1" s="1"/>
  <c r="K46" i="1" s="1"/>
  <c r="D55" i="1"/>
  <c r="I55" i="1" s="1"/>
  <c r="D56" i="1"/>
  <c r="I56" i="1" s="1"/>
  <c r="D53" i="1"/>
  <c r="D54" i="1"/>
  <c r="I54" i="1" s="1"/>
  <c r="L54" i="1" s="1"/>
  <c r="I40" i="1"/>
  <c r="K40" i="1" s="1"/>
  <c r="I53" i="1"/>
  <c r="K53" i="1" s="1"/>
  <c r="D57" i="1"/>
  <c r="I57" i="1" s="1"/>
  <c r="L57" i="1" s="1"/>
  <c r="L53" i="1"/>
  <c r="K54" i="1"/>
  <c r="L52" i="1"/>
  <c r="K52" i="1"/>
  <c r="I58" i="1"/>
  <c r="L58" i="1" s="1"/>
  <c r="D47" i="1"/>
  <c r="I47" i="1" s="1"/>
  <c r="K47" i="1" s="1"/>
  <c r="D48" i="1"/>
  <c r="I48" i="1" s="1"/>
  <c r="L48" i="1" s="1"/>
  <c r="K48" i="1"/>
  <c r="L47" i="1"/>
  <c r="L46" i="1"/>
  <c r="I38" i="1"/>
  <c r="L38" i="1" s="1"/>
  <c r="D25" i="1"/>
  <c r="I25" i="1" s="1"/>
  <c r="D29" i="1"/>
  <c r="I29" i="1" s="1"/>
  <c r="D27" i="1"/>
  <c r="I27" i="1" s="1"/>
  <c r="L27" i="1" s="1"/>
  <c r="D37" i="1"/>
  <c r="I37" i="1" s="1"/>
  <c r="L37" i="1" s="1"/>
  <c r="D36" i="1"/>
  <c r="I36" i="1" s="1"/>
  <c r="L36" i="1" s="1"/>
  <c r="D34" i="1"/>
  <c r="I34" i="1" s="1"/>
  <c r="K34" i="1" s="1"/>
  <c r="D42" i="1"/>
  <c r="I42" i="1" s="1"/>
  <c r="I41" i="1"/>
  <c r="L41" i="1" s="1"/>
  <c r="K41" i="1"/>
  <c r="L42" i="1"/>
  <c r="K42" i="1"/>
  <c r="I28" i="1"/>
  <c r="L28" i="1" s="1"/>
  <c r="L35" i="1" l="1"/>
  <c r="K35" i="1"/>
  <c r="L30" i="1"/>
  <c r="K30" i="1"/>
  <c r="K56" i="1"/>
  <c r="L56" i="1"/>
  <c r="K55" i="1"/>
  <c r="L55" i="1"/>
  <c r="L39" i="1"/>
  <c r="K39" i="1"/>
  <c r="L34" i="1"/>
  <c r="L40" i="1"/>
  <c r="K57" i="1"/>
  <c r="L29" i="1"/>
  <c r="K29" i="1"/>
  <c r="K58" i="1"/>
  <c r="L25" i="1"/>
  <c r="K25" i="1"/>
  <c r="K36" i="1"/>
  <c r="K37" i="1"/>
  <c r="K38" i="1"/>
  <c r="K26" i="1"/>
  <c r="K27" i="1"/>
  <c r="K28" i="1"/>
</calcChain>
</file>

<file path=xl/sharedStrings.xml><?xml version="1.0" encoding="utf-8"?>
<sst xmlns="http://schemas.openxmlformats.org/spreadsheetml/2006/main" count="92" uniqueCount="38">
  <si>
    <t>Air Films. Prescribed R-values for air films shall be as follows:</t>
  </si>
  <si>
    <t>R-Value Condition</t>
  </si>
  <si>
    <t>0.17    All exterior surfaces</t>
  </si>
  <si>
    <t>0.46    All semi-exterior surfaces</t>
  </si>
  <si>
    <t>0.61    Interior horizontal surfaces, heat flow up</t>
  </si>
  <si>
    <t>0.92    Interior horizontal surfaces, heat flow down</t>
  </si>
  <si>
    <t>0.68    Interior vertical surfaces</t>
  </si>
  <si>
    <t>Simple Glazing</t>
  </si>
  <si>
    <t>Assembly Max. U (IP)</t>
  </si>
  <si>
    <t>R value (IP)</t>
  </si>
  <si>
    <t>R value to Subtract (IP)</t>
  </si>
  <si>
    <t>Final R Value (IP)</t>
  </si>
  <si>
    <t>Final U Value (IP)</t>
  </si>
  <si>
    <t>Final U Value (SI)</t>
  </si>
  <si>
    <t>IEAD Roof</t>
  </si>
  <si>
    <t>Mat 1 R Value (IP)</t>
  </si>
  <si>
    <t>Mat 2 R Value (IP)</t>
  </si>
  <si>
    <t>Mat 3 R Value (IP)</t>
  </si>
  <si>
    <t>Mat 4 R Value (IP)</t>
  </si>
  <si>
    <t>R value left (IP)</t>
  </si>
  <si>
    <t>Insul Thickness (IP)</t>
  </si>
  <si>
    <t>Roof Membrane</t>
  </si>
  <si>
    <t>Insulation Layer</t>
  </si>
  <si>
    <t>Metal Decking</t>
  </si>
  <si>
    <t>NA</t>
  </si>
  <si>
    <t>IEAD Non Res Roof Insulation</t>
  </si>
  <si>
    <t>Insul. Resistance (IP)</t>
  </si>
  <si>
    <t>used for material name</t>
  </si>
  <si>
    <t>R Value (SI)</t>
  </si>
  <si>
    <t>IP to SI conv. factor</t>
  </si>
  <si>
    <t>Metal Roof</t>
  </si>
  <si>
    <t>Metal Roofing</t>
  </si>
  <si>
    <t>Attic Roof</t>
  </si>
  <si>
    <t>1/2IN Gypsum</t>
  </si>
  <si>
    <t>Mass Wall</t>
  </si>
  <si>
    <t>1IN Stucco</t>
  </si>
  <si>
    <t>8IN CONCRETE HW RefBldg</t>
  </si>
  <si>
    <t>Film Coef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</si>
</sst>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9" workbookViewId="0">
      <selection activeCell="F36" sqref="F36"/>
    </sheetView>
  </sheetViews>
  <sheetFormatPr defaultRowHeight="15" x14ac:dyDescent="0.25"/>
  <cols>
    <col min="1" max="12" width="21.28515625" style="1" customWidth="1"/>
  </cols>
  <sheetData>
    <row r="1" spans="1:12" x14ac:dyDescent="0.25">
      <c r="A1" s="1" t="s">
        <v>37</v>
      </c>
    </row>
    <row r="3" spans="1:12" x14ac:dyDescent="0.25">
      <c r="A3" s="1" t="s">
        <v>0</v>
      </c>
    </row>
    <row r="4" spans="1:12" x14ac:dyDescent="0.25">
      <c r="A4" s="1" t="s">
        <v>1</v>
      </c>
    </row>
    <row r="5" spans="1:12" x14ac:dyDescent="0.25">
      <c r="A5" s="1" t="s">
        <v>2</v>
      </c>
    </row>
    <row r="6" spans="1:12" x14ac:dyDescent="0.25">
      <c r="A6" s="1" t="s">
        <v>3</v>
      </c>
    </row>
    <row r="7" spans="1:12" x14ac:dyDescent="0.25">
      <c r="A7" s="1" t="s">
        <v>4</v>
      </c>
    </row>
    <row r="8" spans="1:12" x14ac:dyDescent="0.25">
      <c r="A8" s="1" t="s">
        <v>5</v>
      </c>
    </row>
    <row r="9" spans="1:12" x14ac:dyDescent="0.25">
      <c r="A9" s="1" t="s">
        <v>6</v>
      </c>
    </row>
    <row r="12" spans="1:12" s="3" customFormat="1" x14ac:dyDescent="0.25">
      <c r="A12" s="2" t="s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s="3" customFormat="1" x14ac:dyDescent="0.25">
      <c r="A13" s="2" t="s">
        <v>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13</v>
      </c>
      <c r="G13" s="2"/>
      <c r="H13" s="2"/>
      <c r="I13" s="2"/>
      <c r="J13" s="2"/>
      <c r="K13" s="2"/>
      <c r="L13" s="2"/>
    </row>
    <row r="14" spans="1:12" x14ac:dyDescent="0.25">
      <c r="A14" s="1">
        <v>1.2</v>
      </c>
      <c r="B14" s="1">
        <f>1/A14</f>
        <v>0.83333333333333337</v>
      </c>
      <c r="C14" s="1">
        <v>0</v>
      </c>
      <c r="D14" s="1">
        <f>B14-C14</f>
        <v>0.83333333333333337</v>
      </c>
      <c r="E14" s="1">
        <f>1/D14</f>
        <v>1.2</v>
      </c>
    </row>
    <row r="15" spans="1:12" x14ac:dyDescent="0.25">
      <c r="A15" s="1">
        <v>0.75</v>
      </c>
      <c r="B15" s="1">
        <f t="shared" ref="B15:B20" si="0">1/A15</f>
        <v>1.3333333333333333</v>
      </c>
      <c r="C15" s="1">
        <v>0</v>
      </c>
      <c r="D15" s="1">
        <f t="shared" ref="D15:D20" si="1">B15-C15</f>
        <v>1.3333333333333333</v>
      </c>
      <c r="E15" s="1">
        <f t="shared" ref="E15:E20" si="2">1/D15</f>
        <v>0.75</v>
      </c>
    </row>
    <row r="16" spans="1:12" x14ac:dyDescent="0.25">
      <c r="A16" s="1">
        <v>0.65</v>
      </c>
      <c r="B16" s="1">
        <f t="shared" si="0"/>
        <v>1.5384615384615383</v>
      </c>
      <c r="C16" s="1">
        <v>0</v>
      </c>
      <c r="D16" s="1">
        <f t="shared" si="1"/>
        <v>1.5384615384615383</v>
      </c>
      <c r="E16" s="1">
        <f t="shared" si="2"/>
        <v>0.65</v>
      </c>
    </row>
    <row r="17" spans="1:12" x14ac:dyDescent="0.25">
      <c r="A17" s="1">
        <v>0.55000000000000004</v>
      </c>
      <c r="B17" s="1">
        <f t="shared" si="0"/>
        <v>1.8181818181818181</v>
      </c>
      <c r="C17" s="1">
        <v>0</v>
      </c>
      <c r="D17" s="1">
        <f t="shared" si="1"/>
        <v>1.8181818181818181</v>
      </c>
      <c r="E17" s="1">
        <f t="shared" si="2"/>
        <v>0.55000000000000004</v>
      </c>
    </row>
    <row r="18" spans="1:12" x14ac:dyDescent="0.25">
      <c r="A18" s="1">
        <v>0.45</v>
      </c>
      <c r="B18" s="1">
        <f t="shared" si="0"/>
        <v>2.2222222222222223</v>
      </c>
      <c r="C18" s="1">
        <v>0</v>
      </c>
      <c r="D18" s="1">
        <f t="shared" si="1"/>
        <v>2.2222222222222223</v>
      </c>
      <c r="E18" s="1">
        <f t="shared" si="2"/>
        <v>0.44999999999999996</v>
      </c>
    </row>
    <row r="19" spans="1:12" x14ac:dyDescent="0.25">
      <c r="A19" s="1">
        <v>0.4</v>
      </c>
      <c r="B19" s="1">
        <f t="shared" si="0"/>
        <v>2.5</v>
      </c>
      <c r="C19" s="1">
        <v>0</v>
      </c>
      <c r="D19" s="1">
        <f t="shared" si="1"/>
        <v>2.5</v>
      </c>
      <c r="E19" s="1">
        <f t="shared" si="2"/>
        <v>0.4</v>
      </c>
    </row>
    <row r="20" spans="1:12" x14ac:dyDescent="0.25">
      <c r="A20" s="1">
        <v>0.35</v>
      </c>
      <c r="B20" s="1">
        <f t="shared" si="0"/>
        <v>2.8571428571428572</v>
      </c>
      <c r="C20" s="1">
        <v>0</v>
      </c>
      <c r="D20" s="1">
        <f t="shared" si="1"/>
        <v>2.8571428571428572</v>
      </c>
      <c r="E20" s="1">
        <f t="shared" si="2"/>
        <v>0.35</v>
      </c>
      <c r="L20" s="1" t="s">
        <v>29</v>
      </c>
    </row>
    <row r="21" spans="1:12" x14ac:dyDescent="0.25">
      <c r="L21" s="1">
        <v>0.17611018379999999</v>
      </c>
    </row>
    <row r="23" spans="1:12" x14ac:dyDescent="0.25">
      <c r="A23" s="2" t="s">
        <v>14</v>
      </c>
      <c r="E23" s="1" t="s">
        <v>21</v>
      </c>
      <c r="F23" s="1" t="s">
        <v>22</v>
      </c>
      <c r="G23" s="1" t="s">
        <v>23</v>
      </c>
      <c r="H23" s="1" t="s">
        <v>24</v>
      </c>
      <c r="J23" s="1" t="s">
        <v>25</v>
      </c>
      <c r="L23" s="1" t="s">
        <v>27</v>
      </c>
    </row>
    <row r="24" spans="1:12" s="3" customFormat="1" x14ac:dyDescent="0.25">
      <c r="A24" s="2" t="s">
        <v>8</v>
      </c>
      <c r="B24" s="2" t="s">
        <v>9</v>
      </c>
      <c r="C24" s="2" t="s">
        <v>10</v>
      </c>
      <c r="D24" s="2" t="s">
        <v>11</v>
      </c>
      <c r="E24" s="2" t="s">
        <v>15</v>
      </c>
      <c r="F24" s="2" t="s">
        <v>16</v>
      </c>
      <c r="G24" s="2" t="s">
        <v>17</v>
      </c>
      <c r="H24" s="2" t="s">
        <v>18</v>
      </c>
      <c r="I24" s="2" t="s">
        <v>19</v>
      </c>
      <c r="J24" s="2" t="s">
        <v>26</v>
      </c>
      <c r="K24" s="2" t="s">
        <v>20</v>
      </c>
      <c r="L24" s="2" t="s">
        <v>28</v>
      </c>
    </row>
    <row r="25" spans="1:12" x14ac:dyDescent="0.25">
      <c r="A25" s="1">
        <v>4.8000000000000001E-2</v>
      </c>
      <c r="B25" s="1">
        <f>1/A25</f>
        <v>20.833333333333332</v>
      </c>
      <c r="C25" s="1">
        <f xml:space="preserve"> 0.17+0.61</f>
        <v>0.78</v>
      </c>
      <c r="D25" s="1">
        <f>B25-C25</f>
        <v>20.053333333333331</v>
      </c>
      <c r="E25" s="1">
        <f xml:space="preserve"> 0.374015748031496*0.901424305401766</f>
        <v>0.33714688587861319</v>
      </c>
      <c r="F25" s="1">
        <v>0</v>
      </c>
      <c r="G25" s="1">
        <f>0.0590551181102362*0.00320463691206245</f>
        <v>1.8925021134227061E-4</v>
      </c>
      <c r="H25" s="1">
        <v>0</v>
      </c>
      <c r="I25" s="1">
        <f>D25-SUM(E25:H25)</f>
        <v>19.715997197243375</v>
      </c>
      <c r="J25" s="1">
        <v>2.9434263033527102</v>
      </c>
      <c r="K25" s="1">
        <f>I25/J25</f>
        <v>6.6983152167886333</v>
      </c>
      <c r="L25" s="1">
        <f>I25*$L$21</f>
        <v>3.4721878902068153</v>
      </c>
    </row>
    <row r="26" spans="1:12" x14ac:dyDescent="0.25">
      <c r="A26" s="1">
        <v>6.3E-2</v>
      </c>
      <c r="B26" s="1">
        <f>1/A26</f>
        <v>15.873015873015873</v>
      </c>
      <c r="C26" s="1">
        <f xml:space="preserve"> 0.17+0.61</f>
        <v>0.78</v>
      </c>
      <c r="D26" s="1">
        <f>B26-C26</f>
        <v>15.093015873015874</v>
      </c>
      <c r="E26" s="1">
        <f xml:space="preserve"> 0.374015748031496*0.901424305401766</f>
        <v>0.33714688587861319</v>
      </c>
      <c r="F26" s="1">
        <v>0</v>
      </c>
      <c r="G26" s="1">
        <f>0.0590551181102362*0.00320463691206245</f>
        <v>1.8925021134227061E-4</v>
      </c>
      <c r="H26" s="1">
        <v>0</v>
      </c>
      <c r="I26" s="1">
        <f>D26-SUM(E26:H26)</f>
        <v>14.755679736925918</v>
      </c>
      <c r="J26" s="1">
        <v>2.9434263033527102</v>
      </c>
      <c r="K26" s="1">
        <f>I26/J26</f>
        <v>5.0130963768715588</v>
      </c>
      <c r="L26" s="1">
        <f>I26*$L$21</f>
        <v>2.5986254705639591</v>
      </c>
    </row>
    <row r="27" spans="1:12" x14ac:dyDescent="0.25">
      <c r="A27" s="1">
        <v>9.2999999999999999E-2</v>
      </c>
      <c r="B27" s="1">
        <f>1/A27</f>
        <v>10.75268817204301</v>
      </c>
      <c r="C27" s="1">
        <f xml:space="preserve"> 0.17+0.61</f>
        <v>0.78</v>
      </c>
      <c r="D27" s="1">
        <f>B27-C27</f>
        <v>9.9726881720430107</v>
      </c>
      <c r="E27" s="1">
        <f xml:space="preserve"> 0.374015748031496*0.901424305401766</f>
        <v>0.33714688587861319</v>
      </c>
      <c r="F27" s="1">
        <v>0</v>
      </c>
      <c r="G27" s="1">
        <f>0.0590551181102362*0.00320463691206245</f>
        <v>1.8925021134227061E-4</v>
      </c>
      <c r="H27" s="1">
        <v>0</v>
      </c>
      <c r="I27" s="1">
        <f>D27-SUM(E27:H27)</f>
        <v>9.6353520359530549</v>
      </c>
      <c r="J27" s="1">
        <v>2.9434263033527102</v>
      </c>
      <c r="K27" s="1">
        <f>I27/J27</f>
        <v>3.2735156388926421</v>
      </c>
      <c r="L27" s="1">
        <f>I27*$L$21</f>
        <v>1.6968836180293965</v>
      </c>
    </row>
    <row r="28" spans="1:12" x14ac:dyDescent="0.25">
      <c r="A28" s="1">
        <v>0.11899999999999999</v>
      </c>
      <c r="B28" s="1">
        <f>1/A28</f>
        <v>8.4033613445378155</v>
      </c>
      <c r="C28" s="1">
        <f xml:space="preserve"> 0.17+0.61</f>
        <v>0.78</v>
      </c>
      <c r="D28" s="1">
        <f>B28-C28</f>
        <v>7.6233613445378152</v>
      </c>
      <c r="E28" s="1">
        <f xml:space="preserve"> 0.374015748031496*0.901424305401766</f>
        <v>0.33714688587861319</v>
      </c>
      <c r="F28" s="1">
        <v>0</v>
      </c>
      <c r="G28" s="1">
        <f>0.0590551181102362*0.00320463691206245</f>
        <v>1.8925021134227061E-4</v>
      </c>
      <c r="H28" s="1">
        <v>0</v>
      </c>
      <c r="I28" s="1">
        <f>D28-SUM(E28:H28)</f>
        <v>7.2860252084478594</v>
      </c>
      <c r="J28" s="1">
        <v>2.9434263033527102</v>
      </c>
      <c r="K28" s="1">
        <f>I28/J28</f>
        <v>2.4753550649964335</v>
      </c>
      <c r="L28" s="1">
        <f>I28*$L$21</f>
        <v>1.2831432386311856</v>
      </c>
    </row>
    <row r="29" spans="1:12" x14ac:dyDescent="0.25">
      <c r="A29" s="1">
        <v>0.17299999999999999</v>
      </c>
      <c r="B29" s="1">
        <f>1/A29</f>
        <v>5.7803468208092488</v>
      </c>
      <c r="C29" s="1">
        <f xml:space="preserve"> 0.17+0.61</f>
        <v>0.78</v>
      </c>
      <c r="D29" s="1">
        <f>B29-C29</f>
        <v>5.0003468208092485</v>
      </c>
      <c r="E29" s="1">
        <f xml:space="preserve"> 0.374015748031496*0.901424305401766</f>
        <v>0.33714688587861319</v>
      </c>
      <c r="F29" s="1">
        <v>0</v>
      </c>
      <c r="G29" s="1">
        <f>0.0590551181102362*0.00320463691206245</f>
        <v>1.8925021134227061E-4</v>
      </c>
      <c r="H29" s="1">
        <v>0</v>
      </c>
      <c r="I29" s="1">
        <f>D29-SUM(E29:H29)</f>
        <v>4.6630106847192927</v>
      </c>
      <c r="J29" s="1">
        <v>2.9434263033527102</v>
      </c>
      <c r="K29" s="1">
        <f>I29/J29</f>
        <v>1.5842118008553125</v>
      </c>
      <c r="L29" s="1">
        <f>I29*$L$21</f>
        <v>0.82120366874727846</v>
      </c>
    </row>
    <row r="30" spans="1:12" x14ac:dyDescent="0.25">
      <c r="A30" s="1">
        <v>0.218</v>
      </c>
      <c r="B30" s="1">
        <f>1/A30</f>
        <v>4.5871559633027523</v>
      </c>
      <c r="C30" s="1">
        <f xml:space="preserve"> 0.17+0.61</f>
        <v>0.78</v>
      </c>
      <c r="D30" s="1">
        <f>B30-C30</f>
        <v>3.8071559633027521</v>
      </c>
      <c r="E30" s="1">
        <f xml:space="preserve"> 0.374015748031496*0.901424305401766</f>
        <v>0.33714688587861319</v>
      </c>
      <c r="F30" s="1">
        <v>0</v>
      </c>
      <c r="G30" s="1">
        <f>0.0590551181102362*0.00320463691206245</f>
        <v>1.8925021134227061E-4</v>
      </c>
      <c r="H30" s="1">
        <v>0</v>
      </c>
      <c r="I30" s="1">
        <f>D30-SUM(E30:H30)</f>
        <v>3.4698198272127967</v>
      </c>
      <c r="J30" s="1">
        <v>2.9434263033527102</v>
      </c>
      <c r="K30" s="1">
        <f>I30/J30</f>
        <v>1.1788369979776623</v>
      </c>
      <c r="L30" s="1">
        <f>I30*$L$21</f>
        <v>0.61107060752332987</v>
      </c>
    </row>
    <row r="32" spans="1:12" x14ac:dyDescent="0.25">
      <c r="A32" s="2" t="s">
        <v>30</v>
      </c>
      <c r="E32" s="1" t="s">
        <v>31</v>
      </c>
      <c r="F32" s="1" t="s">
        <v>22</v>
      </c>
      <c r="G32" s="1" t="s">
        <v>23</v>
      </c>
      <c r="H32" s="1" t="s">
        <v>24</v>
      </c>
      <c r="J32" s="1" t="s">
        <v>25</v>
      </c>
      <c r="L32" s="1" t="s">
        <v>27</v>
      </c>
    </row>
    <row r="33" spans="1:12" s="3" customFormat="1" x14ac:dyDescent="0.25">
      <c r="A33" s="2" t="s">
        <v>8</v>
      </c>
      <c r="B33" s="2" t="s">
        <v>9</v>
      </c>
      <c r="C33" s="2" t="s">
        <v>10</v>
      </c>
      <c r="D33" s="2" t="s">
        <v>11</v>
      </c>
      <c r="E33" s="2" t="s">
        <v>15</v>
      </c>
      <c r="F33" s="2" t="s">
        <v>16</v>
      </c>
      <c r="G33" s="2" t="s">
        <v>17</v>
      </c>
      <c r="H33" s="2" t="s">
        <v>18</v>
      </c>
      <c r="I33" s="2" t="s">
        <v>19</v>
      </c>
      <c r="J33" s="2" t="s">
        <v>26</v>
      </c>
      <c r="K33" s="2" t="s">
        <v>20</v>
      </c>
      <c r="L33" s="2" t="s">
        <v>28</v>
      </c>
    </row>
    <row r="34" spans="1:12" x14ac:dyDescent="0.25">
      <c r="A34" s="1">
        <v>3.5000000000000003E-2</v>
      </c>
      <c r="B34" s="1">
        <f>1/A34</f>
        <v>28.571428571428569</v>
      </c>
      <c r="C34" s="1">
        <f xml:space="preserve"> 0.17+0.61</f>
        <v>0.78</v>
      </c>
      <c r="D34" s="1">
        <f>B34-C34</f>
        <v>27.791428571428568</v>
      </c>
      <c r="E34" s="1">
        <f>0.0590551181102362*0.00320463691206245</f>
        <v>1.8925021134227061E-4</v>
      </c>
      <c r="F34" s="1">
        <v>0</v>
      </c>
      <c r="G34" s="1">
        <f>0.0590551181102362*0.00320463691206245</f>
        <v>1.8925021134227061E-4</v>
      </c>
      <c r="H34" s="1">
        <v>0</v>
      </c>
      <c r="I34" s="1">
        <f>D34-SUM(E34:H34)</f>
        <v>27.791050071005884</v>
      </c>
      <c r="J34" s="1">
        <v>2.9434263033527102</v>
      </c>
      <c r="K34" s="5">
        <f>I34/J34</f>
        <v>9.4417346340047601</v>
      </c>
      <c r="L34" s="1">
        <f>I34*$L$21</f>
        <v>4.8942869359998493</v>
      </c>
    </row>
    <row r="35" spans="1:12" x14ac:dyDescent="0.25">
      <c r="A35" s="1">
        <v>4.9000000000000002E-2</v>
      </c>
      <c r="B35" s="1">
        <f>1/A35</f>
        <v>20.408163265306122</v>
      </c>
      <c r="C35" s="1">
        <f xml:space="preserve"> 0.17+0.61</f>
        <v>0.78</v>
      </c>
      <c r="D35" s="1">
        <f>B35-C35</f>
        <v>19.628163265306121</v>
      </c>
      <c r="E35" s="1">
        <f>0.0590551181102362*0.00320463691206245</f>
        <v>1.8925021134227061E-4</v>
      </c>
      <c r="F35" s="1">
        <v>0</v>
      </c>
      <c r="G35" s="1">
        <f>0.0590551181102362*0.00320463691206245</f>
        <v>1.8925021134227061E-4</v>
      </c>
      <c r="H35" s="1">
        <v>0</v>
      </c>
      <c r="I35" s="1">
        <f>D35-SUM(E35:H35)</f>
        <v>19.627784764883437</v>
      </c>
      <c r="J35" s="1">
        <v>2.9434263033527102</v>
      </c>
      <c r="K35" s="5">
        <f>I35/J35</f>
        <v>6.6683459145983734</v>
      </c>
      <c r="L35" s="1">
        <f>I35*$L$21</f>
        <v>3.4566527825304614</v>
      </c>
    </row>
    <row r="36" spans="1:12" x14ac:dyDescent="0.25">
      <c r="A36" s="1">
        <v>5.5E-2</v>
      </c>
      <c r="B36" s="1">
        <f>1/A36</f>
        <v>18.181818181818183</v>
      </c>
      <c r="C36" s="1">
        <f xml:space="preserve"> 0.17+0.61</f>
        <v>0.78</v>
      </c>
      <c r="D36" s="1">
        <f>B36-C36</f>
        <v>17.401818181818182</v>
      </c>
      <c r="E36" s="1">
        <f>0.0590551181102362*0.00320463691206245</f>
        <v>1.8925021134227061E-4</v>
      </c>
      <c r="F36" s="1">
        <v>0</v>
      </c>
      <c r="G36" s="1">
        <f>0.0590551181102362*0.00320463691206245</f>
        <v>1.8925021134227061E-4</v>
      </c>
      <c r="H36" s="1">
        <v>0</v>
      </c>
      <c r="I36" s="1">
        <f>D36-SUM(E36:H36)</f>
        <v>17.401439681395498</v>
      </c>
      <c r="J36" s="1">
        <v>2.9434263033527102</v>
      </c>
      <c r="K36" s="5">
        <f>I36/J36</f>
        <v>5.9119671729420862</v>
      </c>
      <c r="L36" s="1">
        <f>I36*$L$21</f>
        <v>3.0645707406751743</v>
      </c>
    </row>
    <row r="37" spans="1:12" x14ac:dyDescent="0.25">
      <c r="A37" s="1">
        <v>6.5000000000000002E-2</v>
      </c>
      <c r="B37" s="1">
        <f>1/A37</f>
        <v>15.384615384615383</v>
      </c>
      <c r="C37" s="1">
        <f xml:space="preserve"> 0.17+0.61</f>
        <v>0.78</v>
      </c>
      <c r="D37" s="1">
        <f>B37-C37</f>
        <v>14.604615384615384</v>
      </c>
      <c r="E37" s="1">
        <f>0.0590551181102362*0.00320463691206245</f>
        <v>1.8925021134227061E-4</v>
      </c>
      <c r="F37" s="1">
        <v>0</v>
      </c>
      <c r="G37" s="1">
        <f>0.0590551181102362*0.00320463691206245</f>
        <v>1.8925021134227061E-4</v>
      </c>
      <c r="H37" s="1">
        <v>0</v>
      </c>
      <c r="I37" s="1">
        <f>D37-SUM(E37:H37)</f>
        <v>14.6042368841927</v>
      </c>
      <c r="J37" s="1">
        <v>2.9434263033527102</v>
      </c>
      <c r="K37" s="5">
        <f>I37/J37</f>
        <v>4.9616451641944428</v>
      </c>
      <c r="L37" s="1">
        <f>I37*$L$21</f>
        <v>2.5719548419339153</v>
      </c>
    </row>
    <row r="38" spans="1:12" x14ac:dyDescent="0.25">
      <c r="A38" s="1">
        <v>7.1999999999999995E-2</v>
      </c>
      <c r="B38" s="1">
        <f>1/A38</f>
        <v>13.888888888888889</v>
      </c>
      <c r="C38" s="1">
        <f xml:space="preserve"> 0.17+0.61</f>
        <v>0.78</v>
      </c>
      <c r="D38" s="1">
        <f>B38-C38</f>
        <v>13.10888888888889</v>
      </c>
      <c r="E38" s="1">
        <f>0.0590551181102362*0.00320463691206245</f>
        <v>1.8925021134227061E-4</v>
      </c>
      <c r="F38" s="1">
        <v>0</v>
      </c>
      <c r="G38" s="1">
        <f>0.0590551181102362*0.00320463691206245</f>
        <v>1.8925021134227061E-4</v>
      </c>
      <c r="H38" s="1">
        <v>0</v>
      </c>
      <c r="I38" s="1">
        <f>D38-SUM(E38:H38)</f>
        <v>13.108510388466206</v>
      </c>
      <c r="J38" s="1">
        <v>2.9434263033527102</v>
      </c>
      <c r="K38" s="5">
        <f>I38/J38</f>
        <v>4.4534868678502173</v>
      </c>
      <c r="L38" s="1">
        <f>I38*$L$21</f>
        <v>2.3085421738569929</v>
      </c>
    </row>
    <row r="39" spans="1:12" x14ac:dyDescent="0.25">
      <c r="A39" s="1">
        <v>8.3000000000000004E-2</v>
      </c>
      <c r="B39" s="1">
        <f>1/A39</f>
        <v>12.048192771084336</v>
      </c>
      <c r="C39" s="1">
        <f xml:space="preserve"> 0.17+0.61</f>
        <v>0.78</v>
      </c>
      <c r="D39" s="1">
        <f>B39-C39</f>
        <v>11.268192771084337</v>
      </c>
      <c r="E39" s="1">
        <f>0.0590551181102362*0.00320463691206245</f>
        <v>1.8925021134227061E-4</v>
      </c>
      <c r="F39" s="1">
        <v>0</v>
      </c>
      <c r="G39" s="1">
        <f>0.0590551181102362*0.00320463691206245</f>
        <v>1.8925021134227061E-4</v>
      </c>
      <c r="H39" s="1">
        <v>0</v>
      </c>
      <c r="I39" s="1">
        <f>D39-SUM(E39:H39)</f>
        <v>11.267814270661653</v>
      </c>
      <c r="J39" s="1">
        <v>2.9434263033527102</v>
      </c>
      <c r="K39" s="5">
        <f>I39/J39</f>
        <v>3.8281285513508685</v>
      </c>
      <c r="L39" s="1">
        <f>I39*$L$21</f>
        <v>1.9843768422304864</v>
      </c>
    </row>
    <row r="40" spans="1:12" x14ac:dyDescent="0.25">
      <c r="A40" s="1">
        <v>9.7000000000000003E-2</v>
      </c>
      <c r="B40" s="1">
        <f>1/A40</f>
        <v>10.309278350515463</v>
      </c>
      <c r="C40" s="1">
        <f xml:space="preserve"> 0.17+0.61</f>
        <v>0.78</v>
      </c>
      <c r="D40" s="1">
        <f>B40-C40</f>
        <v>9.5292783505154635</v>
      </c>
      <c r="E40" s="1">
        <f>0.0590551181102362*0.00320463691206245</f>
        <v>1.8925021134227061E-4</v>
      </c>
      <c r="F40" s="1">
        <v>0</v>
      </c>
      <c r="G40" s="1">
        <f>0.0590551181102362*0.00320463691206245</f>
        <v>1.8925021134227061E-4</v>
      </c>
      <c r="H40" s="1">
        <v>0</v>
      </c>
      <c r="I40" s="1">
        <f>D40-SUM(E40:H40)</f>
        <v>9.5288998500927793</v>
      </c>
      <c r="J40" s="1">
        <v>2.9434263033527102</v>
      </c>
      <c r="K40" s="1">
        <f>I40/J40</f>
        <v>3.2373495606935645</v>
      </c>
      <c r="L40" s="1">
        <f>I40*$L$21</f>
        <v>1.6781363040116317</v>
      </c>
    </row>
    <row r="41" spans="1:12" x14ac:dyDescent="0.25">
      <c r="A41" s="1">
        <v>0.16700000000000001</v>
      </c>
      <c r="B41" s="1">
        <f>1/A41</f>
        <v>5.9880239520958076</v>
      </c>
      <c r="C41" s="1">
        <f xml:space="preserve"> 0.17+0.61</f>
        <v>0.78</v>
      </c>
      <c r="D41" s="1">
        <f>B41-C41</f>
        <v>5.2080239520958074</v>
      </c>
      <c r="E41" s="1">
        <f>0.0590551181102362*0.00320463691206245</f>
        <v>1.8925021134227061E-4</v>
      </c>
      <c r="F41" s="1">
        <v>0</v>
      </c>
      <c r="G41" s="1">
        <f>0.0590551181102362*0.00320463691206245</f>
        <v>1.8925021134227061E-4</v>
      </c>
      <c r="H41" s="1">
        <v>0</v>
      </c>
      <c r="I41" s="1">
        <f>D41-SUM(E41:H41)</f>
        <v>5.2076454516731232</v>
      </c>
      <c r="J41" s="1">
        <v>2.9434263033527102</v>
      </c>
      <c r="K41" s="1">
        <f>I41/J41</f>
        <v>1.7692460809164319</v>
      </c>
      <c r="L41" s="1">
        <f>I41*$L$21</f>
        <v>0.91711939765938766</v>
      </c>
    </row>
    <row r="42" spans="1:12" s="6" customFormat="1" x14ac:dyDescent="0.25">
      <c r="A42" s="4">
        <v>1.28</v>
      </c>
      <c r="B42" s="4">
        <f>1/A42</f>
        <v>0.78125</v>
      </c>
      <c r="C42" s="4">
        <f xml:space="preserve"> 0.17+0.61</f>
        <v>0.78</v>
      </c>
      <c r="D42" s="4">
        <f>B42-C42</f>
        <v>1.2499999999999734E-3</v>
      </c>
      <c r="E42" s="4">
        <f>0.0590551181102362*0.00320463691206245</f>
        <v>1.8925021134227061E-4</v>
      </c>
      <c r="F42" s="4">
        <v>0</v>
      </c>
      <c r="G42" s="4">
        <f>0.0590551181102362*0.00320463691206245</f>
        <v>1.8925021134227061E-4</v>
      </c>
      <c r="H42" s="4">
        <v>0</v>
      </c>
      <c r="I42" s="4">
        <f>D42-SUM(E42:H42)</f>
        <v>8.7149957731543219E-4</v>
      </c>
      <c r="J42" s="4">
        <v>2.9434263033527102</v>
      </c>
      <c r="K42" s="4">
        <f>I42/J42</f>
        <v>2.9608336934502163E-4</v>
      </c>
      <c r="L42" s="4">
        <f>I42*$L$21</f>
        <v>1.5347995074264307E-4</v>
      </c>
    </row>
    <row r="43" spans="1:12" x14ac:dyDescent="0.25">
      <c r="K43" s="4"/>
    </row>
    <row r="44" spans="1:12" x14ac:dyDescent="0.25">
      <c r="A44" s="2" t="s">
        <v>32</v>
      </c>
      <c r="E44" s="1" t="s">
        <v>33</v>
      </c>
      <c r="F44" s="1" t="s">
        <v>22</v>
      </c>
      <c r="G44" s="1" t="s">
        <v>33</v>
      </c>
      <c r="H44" s="1" t="s">
        <v>24</v>
      </c>
      <c r="J44" s="1" t="s">
        <v>25</v>
      </c>
      <c r="L44" s="1" t="s">
        <v>27</v>
      </c>
    </row>
    <row r="45" spans="1:12" s="3" customFormat="1" x14ac:dyDescent="0.25">
      <c r="A45" s="2" t="s">
        <v>8</v>
      </c>
      <c r="B45" s="2" t="s">
        <v>9</v>
      </c>
      <c r="C45" s="2" t="s">
        <v>10</v>
      </c>
      <c r="D45" s="2" t="s">
        <v>11</v>
      </c>
      <c r="E45" s="2" t="s">
        <v>15</v>
      </c>
      <c r="F45" s="2" t="s">
        <v>16</v>
      </c>
      <c r="G45" s="2" t="s">
        <v>17</v>
      </c>
      <c r="H45" s="2" t="s">
        <v>18</v>
      </c>
      <c r="I45" s="2" t="s">
        <v>19</v>
      </c>
      <c r="J45" s="2" t="s">
        <v>26</v>
      </c>
      <c r="K45" s="2" t="s">
        <v>20</v>
      </c>
      <c r="L45" s="2" t="s">
        <v>28</v>
      </c>
    </row>
    <row r="46" spans="1:12" x14ac:dyDescent="0.25">
      <c r="A46" s="1">
        <v>3.4000000000000002E-2</v>
      </c>
      <c r="B46" s="1">
        <f>1/A46</f>
        <v>29.411764705882351</v>
      </c>
      <c r="C46" s="1">
        <f xml:space="preserve"> 0.46+0.61</f>
        <v>1.07</v>
      </c>
      <c r="D46" s="1">
        <f>B46-C46</f>
        <v>28.341764705882351</v>
      </c>
      <c r="E46" s="1">
        <f>0.5*0.901424305401766</f>
        <v>0.450712152700883</v>
      </c>
      <c r="F46" s="1">
        <v>0</v>
      </c>
      <c r="G46" s="1">
        <f>0.5*0.901424305401766</f>
        <v>0.450712152700883</v>
      </c>
      <c r="H46" s="1">
        <v>0</v>
      </c>
      <c r="I46" s="1">
        <f>D46-SUM(E46:H46)</f>
        <v>27.440340400480586</v>
      </c>
      <c r="J46" s="1">
        <v>2.9434263033527102</v>
      </c>
      <c r="K46" s="5">
        <f>I46/J46</f>
        <v>9.3225844891121152</v>
      </c>
      <c r="L46" s="1">
        <f>I46*$L$21</f>
        <v>4.8325233914632015</v>
      </c>
    </row>
    <row r="47" spans="1:12" x14ac:dyDescent="0.25">
      <c r="A47" s="1">
        <v>2.7E-2</v>
      </c>
      <c r="B47" s="1">
        <f t="shared" ref="B47:B48" si="3">1/A47</f>
        <v>37.037037037037038</v>
      </c>
      <c r="C47" s="1">
        <f t="shared" ref="C47:C48" si="4" xml:space="preserve"> 0.46+0.61</f>
        <v>1.07</v>
      </c>
      <c r="D47" s="1">
        <f t="shared" ref="D47:D48" si="5">B47-C47</f>
        <v>35.967037037037038</v>
      </c>
      <c r="E47" s="1">
        <f t="shared" ref="E47:E48" si="6">0.5*0.901424305401766</f>
        <v>0.450712152700883</v>
      </c>
      <c r="F47" s="1">
        <v>0</v>
      </c>
      <c r="G47" s="1">
        <f t="shared" ref="G47:G48" si="7">0.5*0.901424305401766</f>
        <v>0.450712152700883</v>
      </c>
      <c r="H47" s="1">
        <v>0</v>
      </c>
      <c r="I47" s="1">
        <f t="shared" ref="I47:I48" si="8">D47-SUM(E47:H47)</f>
        <v>35.065612731635269</v>
      </c>
      <c r="J47" s="1">
        <v>2.9434263033527102</v>
      </c>
      <c r="K47" s="5">
        <f t="shared" ref="K47:K48" si="9">I47/J47</f>
        <v>11.913195411651305</v>
      </c>
      <c r="L47" s="1">
        <f>I47*$L$21</f>
        <v>6.1754115032279069</v>
      </c>
    </row>
    <row r="48" spans="1:12" x14ac:dyDescent="0.25">
      <c r="A48" s="1">
        <v>2.1000000000000001E-2</v>
      </c>
      <c r="B48" s="1">
        <f t="shared" si="3"/>
        <v>47.619047619047613</v>
      </c>
      <c r="C48" s="1">
        <f t="shared" si="4"/>
        <v>1.07</v>
      </c>
      <c r="D48" s="1">
        <f t="shared" si="5"/>
        <v>46.549047619047613</v>
      </c>
      <c r="E48" s="1">
        <f t="shared" si="6"/>
        <v>0.450712152700883</v>
      </c>
      <c r="F48" s="1">
        <v>0</v>
      </c>
      <c r="G48" s="1">
        <f t="shared" si="7"/>
        <v>0.450712152700883</v>
      </c>
      <c r="H48" s="1">
        <v>0</v>
      </c>
      <c r="I48" s="1">
        <f t="shared" si="8"/>
        <v>45.647623313645845</v>
      </c>
      <c r="J48" s="1">
        <v>2.9434263033527102</v>
      </c>
      <c r="K48" s="5">
        <f t="shared" si="9"/>
        <v>15.508328936807731</v>
      </c>
      <c r="L48" s="1">
        <f>I48*$L$21</f>
        <v>8.0390113317993332</v>
      </c>
    </row>
    <row r="49" spans="1:12" x14ac:dyDescent="0.25">
      <c r="K49" s="5"/>
    </row>
    <row r="50" spans="1:12" x14ac:dyDescent="0.25">
      <c r="A50" s="2" t="s">
        <v>34</v>
      </c>
      <c r="E50" s="1" t="s">
        <v>35</v>
      </c>
      <c r="F50" s="1" t="s">
        <v>36</v>
      </c>
      <c r="G50" s="1" t="s">
        <v>22</v>
      </c>
      <c r="H50" s="1" t="s">
        <v>33</v>
      </c>
      <c r="J50" s="1" t="s">
        <v>25</v>
      </c>
      <c r="L50" s="1" t="s">
        <v>27</v>
      </c>
    </row>
    <row r="51" spans="1:12" s="3" customFormat="1" x14ac:dyDescent="0.25">
      <c r="A51" s="2" t="s">
        <v>8</v>
      </c>
      <c r="B51" s="2" t="s">
        <v>9</v>
      </c>
      <c r="C51" s="2" t="s">
        <v>10</v>
      </c>
      <c r="D51" s="2" t="s">
        <v>11</v>
      </c>
      <c r="E51" s="2" t="s">
        <v>15</v>
      </c>
      <c r="F51" s="2" t="s">
        <v>16</v>
      </c>
      <c r="G51" s="2" t="s">
        <v>17</v>
      </c>
      <c r="H51" s="2" t="s">
        <v>18</v>
      </c>
      <c r="I51" s="2" t="s">
        <v>19</v>
      </c>
      <c r="J51" s="2" t="s">
        <v>26</v>
      </c>
      <c r="K51" s="2" t="s">
        <v>20</v>
      </c>
      <c r="L51" s="2" t="s">
        <v>28</v>
      </c>
    </row>
    <row r="52" spans="1:12" s="6" customFormat="1" x14ac:dyDescent="0.25">
      <c r="A52" s="1">
        <v>7.0999999999999994E-2</v>
      </c>
      <c r="B52" s="1">
        <f>1/A52</f>
        <v>14.084507042253522</v>
      </c>
      <c r="C52" s="1">
        <f xml:space="preserve"> 0.17+0.68</f>
        <v>0.85000000000000009</v>
      </c>
      <c r="D52" s="1">
        <f>B52-C52</f>
        <v>13.234507042253522</v>
      </c>
      <c r="E52" s="1">
        <f>0.996062992125984*0.208482059647705</f>
        <v>0.20766126413728092</v>
      </c>
      <c r="F52" s="1">
        <f>8*0.110013645205402</f>
        <v>0.88010916164321595</v>
      </c>
      <c r="G52" s="1">
        <v>0</v>
      </c>
      <c r="H52" s="1">
        <f>0.5*0.901424305401766</f>
        <v>0.450712152700883</v>
      </c>
      <c r="I52" s="1">
        <f>D52-SUM(E52:H52)</f>
        <v>11.696024463772142</v>
      </c>
      <c r="J52" s="1">
        <v>2.9434263033527102</v>
      </c>
      <c r="K52" s="5">
        <f>I52/J52</f>
        <v>3.9736087329415328</v>
      </c>
      <c r="L52" s="1">
        <f>I52*$L$21</f>
        <v>2.0597890180442082</v>
      </c>
    </row>
    <row r="53" spans="1:12" x14ac:dyDescent="0.25">
      <c r="A53" s="1">
        <v>0.08</v>
      </c>
      <c r="B53" s="1">
        <f>1/A53</f>
        <v>12.5</v>
      </c>
      <c r="C53" s="1">
        <f t="shared" ref="C53:C58" si="10" xml:space="preserve"> 0.17+0.68</f>
        <v>0.85000000000000009</v>
      </c>
      <c r="D53" s="1">
        <f>B53-C53</f>
        <v>11.65</v>
      </c>
      <c r="E53" s="1">
        <f>0.996062992125984*0.208482059647705</f>
        <v>0.20766126413728092</v>
      </c>
      <c r="F53" s="1">
        <f>8*0.110013645205402</f>
        <v>0.88010916164321595</v>
      </c>
      <c r="G53" s="1">
        <v>0</v>
      </c>
      <c r="H53" s="1">
        <f>0.5*0.901424305401766</f>
        <v>0.450712152700883</v>
      </c>
      <c r="I53" s="1">
        <f>D53-SUM(E53:H53)</f>
        <v>10.11151742151862</v>
      </c>
      <c r="J53" s="1">
        <v>2.9434263033527102</v>
      </c>
      <c r="K53" s="5">
        <f>I53/J53</f>
        <v>3.4352881232328101</v>
      </c>
      <c r="L53" s="1">
        <f>I53*$L$21</f>
        <v>1.7807411916005462</v>
      </c>
    </row>
    <row r="54" spans="1:12" x14ac:dyDescent="0.25">
      <c r="A54" s="1">
        <v>0.09</v>
      </c>
      <c r="B54" s="1">
        <f>1/A54</f>
        <v>11.111111111111111</v>
      </c>
      <c r="C54" s="1">
        <f t="shared" si="10"/>
        <v>0.85000000000000009</v>
      </c>
      <c r="D54" s="1">
        <f>B54-C54</f>
        <v>10.261111111111111</v>
      </c>
      <c r="E54" s="1">
        <f>0.996062992125984*0.208482059647705</f>
        <v>0.20766126413728092</v>
      </c>
      <c r="F54" s="1">
        <f>8*0.110013645205402</f>
        <v>0.88010916164321595</v>
      </c>
      <c r="G54" s="1">
        <v>0</v>
      </c>
      <c r="H54" s="1">
        <f>0.5*0.901424305401766</f>
        <v>0.450712152700883</v>
      </c>
      <c r="I54" s="1">
        <f>D54-SUM(E54:H54)</f>
        <v>8.7226285326297308</v>
      </c>
      <c r="J54" s="1">
        <v>2.9434263033527102</v>
      </c>
      <c r="K54" s="5">
        <f>I54/J54</f>
        <v>2.9634268480560291</v>
      </c>
      <c r="L54" s="1">
        <f>I54*$L$21</f>
        <v>1.5361437141005461</v>
      </c>
    </row>
    <row r="55" spans="1:12" x14ac:dyDescent="0.25">
      <c r="A55" s="1">
        <v>0.104</v>
      </c>
      <c r="B55" s="1">
        <f>1/A55</f>
        <v>9.615384615384615</v>
      </c>
      <c r="C55" s="1">
        <f t="shared" si="10"/>
        <v>0.85000000000000009</v>
      </c>
      <c r="D55" s="1">
        <f>B55-C55</f>
        <v>8.7653846153846153</v>
      </c>
      <c r="E55" s="1">
        <f>0.996062992125984*0.208482059647705</f>
        <v>0.20766126413728092</v>
      </c>
      <c r="F55" s="1">
        <f>8*0.110013645205402</f>
        <v>0.88010916164321595</v>
      </c>
      <c r="G55" s="1">
        <v>0</v>
      </c>
      <c r="H55" s="1">
        <f>0.5*0.901424305401766</f>
        <v>0.450712152700883</v>
      </c>
      <c r="I55" s="1">
        <f>D55-SUM(E55:H55)</f>
        <v>7.2269020369032351</v>
      </c>
      <c r="J55" s="1">
        <v>2.9434263033527102</v>
      </c>
      <c r="K55" s="5">
        <f>I55/J55</f>
        <v>2.4552685517118031</v>
      </c>
      <c r="L55" s="1">
        <f>I55*$L$21</f>
        <v>1.272731046023623</v>
      </c>
    </row>
    <row r="56" spans="1:12" x14ac:dyDescent="0.25">
      <c r="A56" s="1">
        <v>0.123</v>
      </c>
      <c r="B56" s="1">
        <f>1/A56</f>
        <v>8.1300813008130088</v>
      </c>
      <c r="C56" s="1">
        <f t="shared" si="10"/>
        <v>0.85000000000000009</v>
      </c>
      <c r="D56" s="1">
        <f>B56-C56</f>
        <v>7.2800813008130092</v>
      </c>
      <c r="E56" s="1">
        <f>0.996062992125984*0.208482059647705</f>
        <v>0.20766126413728092</v>
      </c>
      <c r="F56" s="1">
        <f>8*0.110013645205402</f>
        <v>0.88010916164321595</v>
      </c>
      <c r="G56" s="1">
        <v>0</v>
      </c>
      <c r="H56" s="1">
        <f>0.5*0.901424305401766</f>
        <v>0.450712152700883</v>
      </c>
      <c r="I56" s="1">
        <f>D56-SUM(E56:H56)</f>
        <v>5.7415987223316289</v>
      </c>
      <c r="J56" s="1">
        <v>2.9434263033527102</v>
      </c>
      <c r="K56" s="5">
        <f>I56/J56</f>
        <v>1.9506514281644014</v>
      </c>
      <c r="L56" s="1">
        <f>I56*$L$21</f>
        <v>1.0111540062956683</v>
      </c>
    </row>
    <row r="57" spans="1:12" x14ac:dyDescent="0.25">
      <c r="A57" s="1">
        <v>0.151</v>
      </c>
      <c r="B57" s="1">
        <f>1/A57</f>
        <v>6.6225165562913908</v>
      </c>
      <c r="C57" s="1">
        <f t="shared" si="10"/>
        <v>0.85000000000000009</v>
      </c>
      <c r="D57" s="1">
        <f>B57-C57</f>
        <v>5.7725165562913912</v>
      </c>
      <c r="E57" s="1">
        <f>0.996062992125984*0.208482059647705</f>
        <v>0.20766126413728092</v>
      </c>
      <c r="F57" s="1">
        <f>8*0.110013645205402</f>
        <v>0.88010916164321595</v>
      </c>
      <c r="G57" s="1">
        <v>0</v>
      </c>
      <c r="H57" s="1">
        <f>0.5*0.901424305401766</f>
        <v>0.450712152700883</v>
      </c>
      <c r="I57" s="1">
        <f>D57-SUM(E57:H57)</f>
        <v>4.2340339778100109</v>
      </c>
      <c r="J57" s="1">
        <v>2.9434263033527102</v>
      </c>
      <c r="K57" s="5">
        <f>I57/J57</f>
        <v>1.4384712037761007</v>
      </c>
      <c r="L57" s="1">
        <f>I57*$L$21</f>
        <v>0.74565650204756606</v>
      </c>
    </row>
    <row r="58" spans="1:12" x14ac:dyDescent="0.25">
      <c r="A58" s="4">
        <v>0.57999999999999996</v>
      </c>
      <c r="B58" s="4">
        <f>1/A58</f>
        <v>1.7241379310344829</v>
      </c>
      <c r="C58" s="4">
        <f t="shared" si="10"/>
        <v>0.85000000000000009</v>
      </c>
      <c r="D58" s="4">
        <f>B58-C58</f>
        <v>0.87413793103448278</v>
      </c>
      <c r="E58" s="4">
        <f>0.996062992125984*0.208482059647705</f>
        <v>0.20766126413728092</v>
      </c>
      <c r="F58" s="4">
        <f>8*0.110013645205402</f>
        <v>0.88010916164321595</v>
      </c>
      <c r="G58" s="4">
        <v>0</v>
      </c>
      <c r="H58" s="4">
        <f>0.5*0.901424305401766</f>
        <v>0.450712152700883</v>
      </c>
      <c r="I58" s="4">
        <f>D58-SUM(E58:H58)</f>
        <v>-0.66434464744689725</v>
      </c>
      <c r="J58" s="4">
        <v>2.9434263033527102</v>
      </c>
      <c r="K58" s="4">
        <f>I58/J58</f>
        <v>-0.22570452900083668</v>
      </c>
      <c r="L58" s="4">
        <f>I58*$L$21</f>
        <v>-0.11699785796841927</v>
      </c>
    </row>
  </sheetData>
  <sortState ref="A52:L58">
    <sortCondition ref="A52:A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Goldwasser</dc:creator>
  <cp:lastModifiedBy>David Goldwasser</cp:lastModifiedBy>
  <dcterms:created xsi:type="dcterms:W3CDTF">2014-05-29T14:56:14Z</dcterms:created>
  <dcterms:modified xsi:type="dcterms:W3CDTF">2014-05-29T18:07:22Z</dcterms:modified>
</cp:coreProperties>
</file>