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hi-square test for Trust and R" sheetId="2" r:id="rId5"/>
    <sheet state="visible" name="Correaltion and Causation of tr" sheetId="3" r:id="rId6"/>
    <sheet state="visible" name="ANNOVA on Student Trust AI on S" sheetId="4" r:id="rId7"/>
    <sheet state="visible" name="t-test on Students trust AI or " sheetId="5" r:id="rId8"/>
  </sheets>
  <definedNames>
    <definedName hidden="1" localSheetId="0" name="_xlnm._FilterDatabase">'Form Responses 1'!$A$1:$S$115</definedName>
    <definedName hidden="1" localSheetId="1" name="_xlnm._FilterDatabase">'Chi-square test for Trust and R'!$A$1:$B$1000</definedName>
  </definedNames>
  <calcPr/>
  <extLst>
    <ext uri="GoogleSheetsCustomDataVersion2">
      <go:sheetsCustomData xmlns:go="http://customooxmlschemas.google.com/" r:id="rId9" roundtripDataChecksum="1NvCYBrNs2ggdsezyW3BJEZy5O8hjMJmRPgmwTjJVFI="/>
    </ext>
  </extLst>
</workbook>
</file>

<file path=xl/sharedStrings.xml><?xml version="1.0" encoding="utf-8"?>
<sst xmlns="http://schemas.openxmlformats.org/spreadsheetml/2006/main" count="2241" uniqueCount="274">
  <si>
    <t>1. What is your age?</t>
  </si>
  <si>
    <t>2. What is your current study level?</t>
  </si>
  <si>
    <t xml:space="preserve">3 .  What is your degree program? </t>
  </si>
  <si>
    <t xml:space="preserve">4. Are you familiar with GPT-based AI tools (e.g., ChatGPT, Bard, Claude)?  </t>
  </si>
  <si>
    <t>5 . Which GPT-like AI tools have you personally used?</t>
  </si>
  <si>
    <t>6 . How frequently do you use GPT-like tools for academic purposes?</t>
  </si>
  <si>
    <t>7. How long have you been using these tools?</t>
  </si>
  <si>
    <t xml:space="preserve">8. For what tasks do you usually use GPT-like tools? </t>
  </si>
  <si>
    <t xml:space="preserve">9. On a scale of 1–5, how much do you trust the responses of GPT-like tools ?  </t>
  </si>
  <si>
    <t>10 . Do you believe the responses from GPT-like tools are mostly accurate?</t>
  </si>
  <si>
    <t>11. Do you cross-check or verify the information provided by AI tools before using it in assignments?</t>
  </si>
  <si>
    <t>12. If yes, how do you usually verify the AI-generated content?</t>
  </si>
  <si>
    <t>13. How confident are you in evaluating whether the AI output is correct?</t>
  </si>
  <si>
    <t>14. Do you feel that GPT tools improve your understanding of topics?</t>
  </si>
  <si>
    <t>15 . Have you ever submitted content generated by a GPT-like tool without editing or checking it?</t>
  </si>
  <si>
    <t>16. What is your biggest concern about using GPT-like AI tools?</t>
  </si>
  <si>
    <t>17. Should GPT-like AI tools be allowed in education?</t>
  </si>
  <si>
    <t>18. Would you recommend these tools to other students?</t>
  </si>
  <si>
    <t>19. Please describe a personal experience where a GPT-like tool helped or misled you.
→ Paragraph (Long answer text)</t>
  </si>
  <si>
    <t>22 - 25</t>
  </si>
  <si>
    <t>Master</t>
  </si>
  <si>
    <t xml:space="preserve">MSc psychology </t>
  </si>
  <si>
    <t>No</t>
  </si>
  <si>
    <t>ChatGPT</t>
  </si>
  <si>
    <t>Occasionally</t>
  </si>
  <si>
    <t>More than 6 months</t>
  </si>
  <si>
    <t>Understanding difficult concepts</t>
  </si>
  <si>
    <t>Yes, they are usually accurate</t>
  </si>
  <si>
    <t>Rarely</t>
  </si>
  <si>
    <t>I Google the information to compare with other sources</t>
  </si>
  <si>
    <t>Yes, significantly</t>
  </si>
  <si>
    <t>Yes</t>
  </si>
  <si>
    <t>No concerns</t>
  </si>
  <si>
    <t>Yes, without restriction</t>
  </si>
  <si>
    <t>I’m good using  gpt it’s really</t>
  </si>
  <si>
    <t>Applied Data science and Analytics</t>
  </si>
  <si>
    <t>ChatGPT, Perplexity AI</t>
  </si>
  <si>
    <t>Daily</t>
  </si>
  <si>
    <t>Answering short questions or definitions</t>
  </si>
  <si>
    <t>Sometimes they are helpful, sometimes not</t>
  </si>
  <si>
    <t>Always</t>
  </si>
  <si>
    <t>I read and think critically to see if it “sounds right”</t>
  </si>
  <si>
    <t>Risk of plagiarism, Getting incorrect or fake information, Becoming too dependent on AI, Ethical/academic dishonesty</t>
  </si>
  <si>
    <t>Yes, but with clear rules (e.g., citations)</t>
  </si>
  <si>
    <t>18 - 21</t>
  </si>
  <si>
    <t>Bachelor</t>
  </si>
  <si>
    <t>International Business Administration</t>
  </si>
  <si>
    <t>Getting incorrect or fake information</t>
  </si>
  <si>
    <t>One of the main problems with artificial intelligence is that it’s designed in a way that it won’t always contradict you or point out when your thinking is actually wrong. I've noticed this multiple times — when I share certain thoughts or ideas and ask it to help summarize, compare, or refine them, it often does so without challenging the accuracy of the original input.
As a result, we end up working with flawed assumptions or incorrect information, and the AI doesn’t correct me, simply because it's built to be agreeable — to go along with what I say and support my viewpoint, even if it’s wrong. In many cases, it seems more focused on being helpful or polite rather than being accurate or critical.
I believe this is a fundamental flaw in its design. AI should be able to say, “You’re thinking about this the wrong way,” instead of always trying to accommodate the user's perspective. While it can point out errors, I’ve found that most of the time it doesn’t — and that’s a serious issue.</t>
  </si>
  <si>
    <t>26 - 29</t>
  </si>
  <si>
    <t>ChatGPT, Google Bard / Gemini</t>
  </si>
  <si>
    <t>Understanding difficult concepts, Writing assignments (essays, reports), Writing or debugging code, Preparing for exams or quizzes</t>
  </si>
  <si>
    <t>Never</t>
  </si>
  <si>
    <t>I don't verify unless that information is very important to me.</t>
  </si>
  <si>
    <t>Becoming too dependent on AI, Ethical/academic dishonesty</t>
  </si>
  <si>
    <t xml:space="preserve">The LLMs are meant to used in a way that will empower you and not make you dumb over time. 
As an AI Engineer, I never use it as an auto-completion tool while writing my code, rather I use it to learn a new or an unknown topic very fast and clearly. I write my own code so that in the long run I don't have to relay on an AI for doing my work.
I used LLMs (mainly ChatGPT 4 Plus version) to thoroughly prepare for my interviews following STAR approach. This helps me learn things quickly and efficiently. </t>
  </si>
  <si>
    <t>ChatGPT, Google Bard / Gemini, Perplexity AI</t>
  </si>
  <si>
    <t>A few times a week</t>
  </si>
  <si>
    <t>Understanding difficult concepts, Writing or debugging code</t>
  </si>
  <si>
    <t>I Google the information to compare with other sources, I check the official course material or textbooks, I use trusted academic websites (e.g., JSTOR, Google Scholar)</t>
  </si>
  <si>
    <t>Risk of plagiarism, Getting incorrect or fake information, Becoming too dependent on AI</t>
  </si>
  <si>
    <t>Generating topic ideas, Solving math or logic problems, Preparing for exams or quizzes</t>
  </si>
  <si>
    <t>I Google the information to compare with other sources, I use trusted academic websites (e.g., JSTOR, Google Scholar), I read and think critically to see if it “sounds right”</t>
  </si>
  <si>
    <t>Prefer not to say</t>
  </si>
  <si>
    <t>Only for personal learning, not for assignments</t>
  </si>
  <si>
    <t>It help me explain mock exam question for math, Finance and even questions regarding law. It solve s answers step by step, making It easier to understand the principles behind theoretical methods.</t>
  </si>
  <si>
    <t>30 - 35</t>
  </si>
  <si>
    <t>Understanding difficult concepts, Writing assignments (essays, reports), Generating topic ideas, Answering short questions or definitions, Solving math or logic problems, Writing or debugging code, Preparing for exams or quizzes</t>
  </si>
  <si>
    <t>I Google the information to compare with other sources, I use trusted academic websites (e.g., JSTOR, Google Scholar)</t>
  </si>
  <si>
    <t>Understanding difficult concepts, Generating topic ideas, Writing or debugging code</t>
  </si>
  <si>
    <t>Getting incorrect or fake information, Becoming too dependent on AI</t>
  </si>
  <si>
    <t>Software Develpment</t>
  </si>
  <si>
    <t>ChatGPT, Google Bard / Gemini, Claude</t>
  </si>
  <si>
    <t>Understanding difficult concepts, Writing assignments (essays, reports), Answering short questions or definitions, Writing or debugging code, Preparing for exams or quizzes</t>
  </si>
  <si>
    <t>Often</t>
  </si>
  <si>
    <t>During the writing of my thesis it helped me with research but also gave some wrong data</t>
  </si>
  <si>
    <t>3-6 months</t>
  </si>
  <si>
    <t>Understanding difficult concepts, Answering short questions or definitions</t>
  </si>
  <si>
    <t>Yes, but only for basic topics</t>
  </si>
  <si>
    <t>Risk of plagiarism, Getting incorrect or fake information</t>
  </si>
  <si>
    <t>While it has been of great help in understanding different topics, but I have seen in most of the research tasks related to academic writings, it generates few sources that doesn’t exist or might have different context than required.</t>
  </si>
  <si>
    <t>Understanding difficult concepts, Generating topic ideas, Answering short questions or definitions, Writing or debugging code, Preparing for exams or quizzes</t>
  </si>
  <si>
    <t>Sometimes</t>
  </si>
  <si>
    <t>I Google the information to compare with other sources, I check the official course material or textbooks, I ask my professors, classmates, or tutors</t>
  </si>
  <si>
    <t>ChatGPT, Perplexity AI, Deepseek</t>
  </si>
  <si>
    <t>Understanding difficult concepts, Writing assignments (essays, reports), Generating topic ideas, Answering short questions or definitions, Writing or debugging code</t>
  </si>
  <si>
    <t>I Google the information to compare with other sources, I ask my professors, classmates, or tutors, I use AI tools like Perplexity or Elicit to fact-check, I read and think critically to see if it “sounds right”</t>
  </si>
  <si>
    <t>It primary helps me in understanding about a particular topic , what is it. Then it helps me how to implement it in different ways. It helps me generate new ideas or concepts that I can build on top of this or from scracth by brainstorming. If i get stuck somewhere or face any issue , it helps to resolve or bypass ir.</t>
  </si>
  <si>
    <t>Information Technology</t>
  </si>
  <si>
    <t>ChatGPT, Google Bard / Gemini, Claude, Perplexity AI</t>
  </si>
  <si>
    <t>I check the official course material or textbooks</t>
  </si>
  <si>
    <t>Becoming too dependent on AI</t>
  </si>
  <si>
    <t>Writing or debugging code</t>
  </si>
  <si>
    <t>Risk of plagiarism, Becoming too dependent on AI, Ethical/academic dishonesty</t>
  </si>
  <si>
    <t>Mechatronics</t>
  </si>
  <si>
    <t>Understanding difficult concepts, Generating topic ideas, Answering short questions or definitions, Writing or debugging code</t>
  </si>
  <si>
    <t>Applied Computer Science</t>
  </si>
  <si>
    <t>Writing assignments (essays, reports), Preparing for exams or quizzes</t>
  </si>
  <si>
    <t>I Google the information to compare with other sources, I check the official course material or textbooks</t>
  </si>
  <si>
    <t>No, it sometimes confuses me more</t>
  </si>
  <si>
    <t>Ethical/academic dishonesty</t>
  </si>
  <si>
    <t xml:space="preserve">I have used many times in my project to understand the case easy then I will apply my idea to get better results </t>
  </si>
  <si>
    <t>Understanding difficult concepts, Generating topic ideas, Answering short questions or definitions, Solving math or logic problems, Writing or debugging code</t>
  </si>
  <si>
    <t>I use trusted academic websites (e.g., JSTOR, Google Scholar), I read and think critically to see if it “sounds right”</t>
  </si>
  <si>
    <t>Media and Communication Management</t>
  </si>
  <si>
    <t>Understanding difficult concepts, Writing assignments (essays, reports), Answering short questions or definitions</t>
  </si>
  <si>
    <t>I check the official course material or textbooks, I use trusted academic websites (e.g., JSTOR, Google Scholar), I read and think critically to see if it “sounds right”</t>
  </si>
  <si>
    <t>Chat GPT makes mistakes with citations constantly. For example, tends to draw conclusions of it's own instead of citing directly from a paper, or, it invents the pages where it withdrew the information from.</t>
  </si>
  <si>
    <t xml:space="preserve">Sustainable Urban Development </t>
  </si>
  <si>
    <t>Understanding difficult concepts, Generating topic ideas, Solving math or logic problems</t>
  </si>
  <si>
    <t>I Google the information to compare with other sources, I read and think critically to see if it “sounds right”</t>
  </si>
  <si>
    <t>It helps much for debugging code and generate code. I mostly use it often for understanding the code and check the logic in code and i use it for personal use like gym and diet.
Sometimes it gives incorrect response again and again although i mentioned it wrong. Then i switch to other tool for better response.</t>
  </si>
  <si>
    <t>Medicine</t>
  </si>
  <si>
    <t>Understanding difficult concepts, Writing assignments (essays, reports), Generating topic ideas, Preparing for exams or quizzes</t>
  </si>
  <si>
    <t>Understanding difficult concepts, Writing assignments (essays, reports), Generating topic ideas, Answering short questions or definitions, Solving math or logic problems</t>
  </si>
  <si>
    <t>Risk of plagiarism</t>
  </si>
  <si>
    <t xml:space="preserve">Accounting </t>
  </si>
  <si>
    <t>Maybe</t>
  </si>
  <si>
    <t>Understanding difficult concepts, Generating topic ideas, Answering short questions or definitions, Preparing for exams or quizzes</t>
  </si>
  <si>
    <t>Getting incorrect or fake information, Becoming too dependent on AI, Ethical/academic dishonesty</t>
  </si>
  <si>
    <t>Understanding difficult concepts, Writing assignments (essays, reports), Generating topic ideas, Answering short questions or definitions, Preparing for exams or quizzes</t>
  </si>
  <si>
    <t>I Google the information to compare with other sources, I check the official course material or textbooks, I ask my professors, classmates, or tutors, I use trusted academic websites (e.g., JSTOR, Google Scholar), I read and think critically to see if it “sounds right”</t>
  </si>
  <si>
    <t xml:space="preserve">Good </t>
  </si>
  <si>
    <t>Risk of plagiarism, Getting incorrect or fake information, Becoming too dependent on AI, Ethical/academic dishonesty, No concerns</t>
  </si>
  <si>
    <t xml:space="preserve">I Google the information to compare with other sources, I ask for sources </t>
  </si>
  <si>
    <t>Risk of plagiarism, Becoming too dependent on AI</t>
  </si>
  <si>
    <t>Understanding difficult concepts, Generating topic ideas</t>
  </si>
  <si>
    <t>At some point i had trouble understanding some things for my current bachelor degree and i would say AI was for sure usefull,but then i had an incident where i used it in math to help me solve a problem and it messed it up a lot on a very easy question,10000+5000=12000</t>
  </si>
  <si>
    <t>Computer Science (Major: Computer Graphics)</t>
  </si>
  <si>
    <t xml:space="preserve">While debugging a piece of code using Gemini it gave bucket loads of work-arounds including gutting the whole code and starting from scratch when the error was a simple missing ; </t>
  </si>
  <si>
    <t>Understanding difficult concepts, Writing assignments (essays, reports), Generating topic ideas, Answering short questions or definitions, Solving math or logic problems, Preparing for exams or quizzes</t>
  </si>
  <si>
    <t>Understanding difficult concepts, Generating topic ideas, Solving math or logic problems, Preparing for exams or quizzes</t>
  </si>
  <si>
    <t xml:space="preserve">Automation and Robotics </t>
  </si>
  <si>
    <t>Understanding difficult concepts, Writing assignments (essays, reports), Answering short questions or definitions, Solving math or logic problems, Writing or debugging code, Preparing for exams or quizzes</t>
  </si>
  <si>
    <t>I Google the information to compare with other sources, I check the official course material or textbooks, I read and think critically to see if it “sounds right”</t>
  </si>
  <si>
    <t>I Google the information to compare with other sources, I use trusted academic websites (e.g., JSTOR, Google Scholar), I use AI tools like Perplexity or Elicit to fact-check, I read and think critically to see if it “sounds right”</t>
  </si>
  <si>
    <t>I will be helpful when you have no guide in some topics</t>
  </si>
  <si>
    <t>1-3 months</t>
  </si>
  <si>
    <t>I Google the information to compare with other sources, I check the official course material or textbooks, I ask my professors, classmates, or tutors, I use trusted academic websites (e.g., JSTOR, Google Scholar)</t>
  </si>
  <si>
    <t>I Google the information to compare with other sources, I check the official course material or textbooks, I ask my professors, classmates, or tutors, I use trusted academic websites (e.g., JSTOR, Google Scholar), I use AI tools like Perplexity or Elicit to fact-check, I read and think critically to see if it “sounds right”</t>
  </si>
  <si>
    <t>Risk of plagiarism, Ethical/academic dishonesty</t>
  </si>
  <si>
    <t>Virtual Reality &amp; Game Development</t>
  </si>
  <si>
    <t>I check the official course material or textbooks, I ask my professors, classmates, or tutors</t>
  </si>
  <si>
    <t xml:space="preserve">For some topics in my specific field, it´s hard to find any sources or examples. While a lot of theoretical information exists, finding clear structures is hard, and often, we are also not provided with clear examples from the courses themselves. 
In cases like these, using an AI tool can help combine all given information from different sources into a clearer concept, to get a general outline to work with. 
This framework has then been discussed with other students as well as professors to get a clearer idea of what is actually asked in the assignment. 
</t>
  </si>
  <si>
    <t>I Google the information to compare with other sources, I check the official course material or textbooks, I ask my professors</t>
  </si>
  <si>
    <t>The AI misinterpreted my question, forcing me to redo the work</t>
  </si>
  <si>
    <t>I Google the information to compare with other sources, I use AI tools like Perplexity or Elicit to fact-check, I ask my professors</t>
  </si>
  <si>
    <t>Claude gave an outdated citation that misled my assignment</t>
  </si>
  <si>
    <t>I Google the information to compare with other sources, I check the official course material or textbooks, I read and think critically to see if it â€œsounds rightâ€_x009d_</t>
  </si>
  <si>
    <t>Preparing for exams or quizzes</t>
  </si>
  <si>
    <t>I Google the information to compare with other sources, I read and think critically to see if it â€œsounds rightâ€_x009d_</t>
  </si>
  <si>
    <t>Understanding difficult concepts, Generating topic ideas, Answering short questions or definitions, Solving math or logic problems</t>
  </si>
  <si>
    <t>Automation and Robotics</t>
  </si>
  <si>
    <t>I Google the information to compare with other sources, I use trusted academic websites (e.g.</t>
  </si>
  <si>
    <t>Understanding difficult concepts, Generating topic ideas, Preparing for exams or quizzes</t>
  </si>
  <si>
    <t>I don't verify unless that information is very important to me</t>
  </si>
  <si>
    <t>I read and think critically to see if it â€œsounds rightâ€_x009d_</t>
  </si>
  <si>
    <t>GPT rephrased my argument more clearly for my professor</t>
  </si>
  <si>
    <t>Understanding difficult concepts, Writing or debugging code, Preparing for exams or quizzes</t>
  </si>
  <si>
    <t>Understanding difficult concepts, Generating topic ideas, Answering short questions or definitions, Solving math or logic problems, Writing or debugging code, Preparing for exams or quizzes</t>
  </si>
  <si>
    <t>I use trusted academic websites (e.g.</t>
  </si>
  <si>
    <t>GPT hallucinated a nonexistent source that almost got me in trouble</t>
  </si>
  <si>
    <t>I Google the information to compare with other sources, I check the official course material or textbooks, I use trusted academic websites (e.g.</t>
  </si>
  <si>
    <t>An AI suggestion sparked a fresh angle for my thesis</t>
  </si>
  <si>
    <t>ChatGPT helped me summarize a dense journal article in minutes</t>
  </si>
  <si>
    <t>I check the official course material or textbooks, I use trusted academic websites (e.g.</t>
  </si>
  <si>
    <t>GPT's math explanation was confident yet incorrect</t>
  </si>
  <si>
    <t>Understanding difficult concepts, Answering short questions or definitions, Solving math or logic problems, Writing or debugging code, Preparing for exams or quizzes</t>
  </si>
  <si>
    <t>Understanding difficult concepts, Generating topic ideas, Answering short questions or definitions, Solving math or logic problems, Preparing for exams or quizzes</t>
  </si>
  <si>
    <t>I Google the information to compare with other sources, I ask for sources</t>
  </si>
  <si>
    <t>A Bard output looked plausible but turned out factually wrong</t>
  </si>
  <si>
    <t>Sustainable Urban Development</t>
  </si>
  <si>
    <t>I used ChatGPT to prototype code and saved hours</t>
  </si>
  <si>
    <t>Understanding difficult concepts, Answering short questions or definitions, Writing or debugging code, Preparing for exams or quizzes</t>
  </si>
  <si>
    <t>MSc psychology</t>
  </si>
  <si>
    <t>Using GPT sped up my literature review brainstorming</t>
  </si>
  <si>
    <t>Claude, Perplexity AI</t>
  </si>
  <si>
    <t>I check the official course material or textbooks, I ask my professors, classmates, or tutors, I read and think critically to see if it “sounds right”</t>
  </si>
  <si>
    <t>I do good promoting and mostly rely on factual data retrieval . This lets work … I will be cautious when asking generic opinion based questions or things related to emotional quotient. This way I keep things balanced</t>
  </si>
  <si>
    <t>I Google the information to compare with other sources, I ask my professors, classmates, or tutors, I use AI tools like Perplexity or Elicit to fact-check, I read and think critically to see if it â€œsounds rightâ€_x009d_</t>
  </si>
  <si>
    <t>Claude gave an outdated citation that misled my assignment.</t>
  </si>
  <si>
    <t>Trust Scores</t>
  </si>
  <si>
    <t>Recomend the AI_tools</t>
  </si>
  <si>
    <t>Complete Trust</t>
  </si>
  <si>
    <t>Contigency table</t>
  </si>
  <si>
    <t>Good Trust</t>
  </si>
  <si>
    <t>Half Trust</t>
  </si>
  <si>
    <t>Complete trust</t>
  </si>
  <si>
    <t>HalfTrust Yes</t>
  </si>
  <si>
    <t>HalfTrust No</t>
  </si>
  <si>
    <t>HalfTrust Maybe</t>
  </si>
  <si>
    <t>GoodTrust Yes</t>
  </si>
  <si>
    <t>GoodTrust No</t>
  </si>
  <si>
    <t>GoodTrust Maybe</t>
  </si>
  <si>
    <t>CompleteTrust Yes</t>
  </si>
  <si>
    <t>CompleteTrust No</t>
  </si>
  <si>
    <t>Complete Maybe</t>
  </si>
  <si>
    <t>X^2</t>
  </si>
  <si>
    <t>df</t>
  </si>
  <si>
    <t>Chi-square Score</t>
  </si>
  <si>
    <t xml:space="preserve">Critical Static </t>
  </si>
  <si>
    <t>Since The ch-square value is less than critical value we can accept the null hypothesis that is there is no association wiith trust and recommendation.</t>
  </si>
  <si>
    <t>Usage Frequency</t>
  </si>
  <si>
    <t>Belief in Response</t>
  </si>
  <si>
    <t>Cross-check Response</t>
  </si>
  <si>
    <t>Imporve Understanding</t>
  </si>
  <si>
    <t>Confidence in evaluation</t>
  </si>
  <si>
    <t xml:space="preserve">Trust Score </t>
  </si>
  <si>
    <t>Rank Of Usuage Frequency</t>
  </si>
  <si>
    <t>Rank of Belief in Response</t>
  </si>
  <si>
    <t>Rank of Cross-check Response</t>
  </si>
  <si>
    <t>Rank of Imporve Understanding</t>
  </si>
  <si>
    <t>Rank of Confidence in evaluation</t>
  </si>
  <si>
    <t>Rank of Trust Score</t>
  </si>
  <si>
    <t>Correlation of Usage Frequency and Trust Score</t>
  </si>
  <si>
    <t>Correlation of Belief in Response and Trust Score</t>
  </si>
  <si>
    <t>Correlation of Cross-check in Response and Trust Score</t>
  </si>
  <si>
    <t>Correlation of Improve Understanding and Trust Score</t>
  </si>
  <si>
    <t>Correlation of Confidence Evaluation and Trust Score</t>
  </si>
  <si>
    <t>Usage frequency and cross-checking behavior have no meaningful correlation with trust.Belief in the AI response shows a weak to moderate positive correlation with trust — suggesting some alignment.Confidence in evaluation also has a weak but noticeable positive correlation.Interestingly, improving understanding shows a slight negative correlation, which might indicate that while it helps users learn, it doesn't necessarily increase their trust — possibly due to critical engagement or deeper awareness of AI limitations.”</t>
  </si>
  <si>
    <t>Causation Features</t>
  </si>
  <si>
    <t>Slope</t>
  </si>
  <si>
    <t>Intercept</t>
  </si>
  <si>
    <t>R2</t>
  </si>
  <si>
    <t>Comments And Remarks</t>
  </si>
  <si>
    <t>Causation of Usage Frequency and Trust Score</t>
  </si>
  <si>
    <t>very weak or no causation. Frequency of use doesn’t strongly influence trust score in your data.</t>
  </si>
  <si>
    <t>Causation of Belief in Response and Trust Score</t>
  </si>
  <si>
    <t>Yes, this shows the strongest linear relationship among all variables. While the R² isn’t huge, it’s noticeably higher than others. This suggests a moderate causal effect and definitely positive correlation.</t>
  </si>
  <si>
    <t>Causation of Cross-check in Response and Trust Score</t>
  </si>
  <si>
    <t>Cross-checking does not explain trust at all based on this data. It may not influence trust linearly or at all.</t>
  </si>
  <si>
    <t>Causation of Improve Understanding and Trust Score</t>
  </si>
  <si>
    <t>We shouldn’t infer strong causation here. The negative direction suggests more exploration is needed (e.g. confounding factors or non-linear effects)</t>
  </si>
  <si>
    <t>Causation of Confidence Evaluation and Trust Score</t>
  </si>
  <si>
    <t>There is a slight positive causal relationship, but it’s not very strong. You can say “Confidence in AI answers has a weak but positive effect on trust,” but with caution.</t>
  </si>
  <si>
    <t>Hypothesis Testing for Groups</t>
  </si>
  <si>
    <t>Null Hypothesis: H0 - The means of the trust score among age &amp; study level groups are similar</t>
  </si>
  <si>
    <t>Alternate Hypothesis - Ha - The means of the of the trust score among age &amp; study level groups are different</t>
  </si>
  <si>
    <t xml:space="preserve">18 - 21 </t>
  </si>
  <si>
    <t>26-29</t>
  </si>
  <si>
    <t xml:space="preserve">Grand Mean </t>
  </si>
  <si>
    <t>Mean</t>
  </si>
  <si>
    <t>Variance</t>
  </si>
  <si>
    <t>SSB</t>
  </si>
  <si>
    <t>SSW</t>
  </si>
  <si>
    <t>SST</t>
  </si>
  <si>
    <t>df1</t>
  </si>
  <si>
    <t>df2</t>
  </si>
  <si>
    <t>MSB</t>
  </si>
  <si>
    <t>Standard Deviation</t>
  </si>
  <si>
    <t>MSW</t>
  </si>
  <si>
    <t>Count</t>
  </si>
  <si>
    <t xml:space="preserve">F-Static </t>
  </si>
  <si>
    <t>SE</t>
  </si>
  <si>
    <t>p-value</t>
  </si>
  <si>
    <t>t-static</t>
  </si>
  <si>
    <t>F-critical</t>
  </si>
  <si>
    <t>t-critical</t>
  </si>
  <si>
    <t xml:space="preserve"> _+1.984</t>
  </si>
  <si>
    <t>Conclusion</t>
  </si>
  <si>
    <t>Since t-static is less than the t-critical we can accept the null hypothesis that the means of the trust score among study level groups are similar</t>
  </si>
  <si>
    <t>Since F-static is less than F-critical we can say that we can accept the null Hypothesis that the means of the trust score among age groups are similar</t>
  </si>
  <si>
    <t xml:space="preserve">Hypothesis test whether student trust AI </t>
  </si>
  <si>
    <t>Null Hypothesis</t>
  </si>
  <si>
    <t>Mean trust score = 3</t>
  </si>
  <si>
    <t>Alternate Hypothesis</t>
  </si>
  <si>
    <t>Mean trust score &gt; 3</t>
  </si>
  <si>
    <t>Sample mean</t>
  </si>
  <si>
    <t xml:space="preserve">Sample Dev </t>
  </si>
  <si>
    <t xml:space="preserve">t-static </t>
  </si>
  <si>
    <t>Significance value</t>
  </si>
  <si>
    <t>Critical T-value</t>
  </si>
  <si>
    <t>Reject the null Hypothesis as p-value &lt;significance value</t>
  </si>
  <si>
    <t>We reject the null hypothesis. There is statistically significant evidence that the mean trust score is greater than 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</si>
</sst>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b/>
      <sz val="10.0"/>
      <color theme="1"/>
      <name val="Arial"/>
    </font>
    <font>
      <b/>
      <i/>
      <sz val="10.0"/>
      <color theme="1"/>
      <name val="Arial"/>
    </font>
    <font>
      <sz val="10.0"/>
      <color theme="1"/>
      <name val="Arial"/>
    </font>
    <font>
      <color theme="1"/>
      <name val="Arial"/>
      <scheme val="minor"/>
    </font>
  </fonts>
  <fills count="5">
    <fill>
      <patternFill patternType="none"/>
    </fill>
    <fill>
      <patternFill patternType="lightGray"/>
    </fill>
    <fill>
      <patternFill patternType="solid">
        <fgColor theme="9"/>
        <bgColor theme="9"/>
      </patternFill>
    </fill>
    <fill>
      <patternFill patternType="solid">
        <fgColor rgb="FFFFC499"/>
        <bgColor rgb="FFFFC499"/>
      </patternFill>
    </fill>
    <fill>
      <patternFill patternType="solid">
        <fgColor rgb="FFFEE1CC"/>
        <bgColor rgb="FFFEE1CC"/>
      </patternFill>
    </fill>
  </fills>
  <borders count="9">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vertical="center"/>
    </xf>
    <xf borderId="2" fillId="2" fontId="2" numFmtId="0" xfId="0" applyAlignment="1" applyBorder="1" applyFont="1">
      <alignment horizontal="left" vertical="center"/>
    </xf>
    <xf borderId="3" fillId="3" fontId="3" numFmtId="0" xfId="0" applyAlignment="1" applyBorder="1" applyFill="1" applyFont="1">
      <alignment vertical="center"/>
    </xf>
    <xf borderId="4" fillId="3" fontId="3" numFmtId="0" xfId="0" applyAlignment="1" applyBorder="1" applyFont="1">
      <alignment vertical="center"/>
    </xf>
    <xf borderId="5" fillId="4" fontId="3" numFmtId="0" xfId="0" applyAlignment="1" applyBorder="1" applyFill="1" applyFont="1">
      <alignment vertical="center"/>
    </xf>
    <xf borderId="6" fillId="4" fontId="3" numFmtId="0" xfId="0" applyAlignment="1" applyBorder="1" applyFont="1">
      <alignment vertical="center"/>
    </xf>
    <xf borderId="3" fillId="3" fontId="3" numFmtId="0" xfId="0" applyAlignment="1" applyBorder="1" applyFont="1">
      <alignment readingOrder="0" vertical="center"/>
    </xf>
    <xf borderId="5" fillId="3" fontId="3" numFmtId="0" xfId="0" applyAlignment="1" applyBorder="1" applyFont="1">
      <alignment vertical="center"/>
    </xf>
    <xf borderId="0" fillId="4" fontId="4" numFmtId="0" xfId="0" applyFont="1"/>
    <xf borderId="0" fillId="3" fontId="4" numFmtId="0" xfId="0" applyFont="1"/>
    <xf borderId="3" fillId="4" fontId="3" numFmtId="0" xfId="0" applyAlignment="1" applyBorder="1" applyFont="1">
      <alignment readingOrder="0" vertical="center"/>
    </xf>
    <xf borderId="3" fillId="4" fontId="3" numFmtId="0" xfId="0" applyAlignment="1" applyBorder="1" applyFont="1">
      <alignment vertical="center"/>
    </xf>
    <xf borderId="5" fillId="4" fontId="3" numFmtId="164" xfId="0" applyAlignment="1" applyBorder="1" applyFont="1" applyNumberFormat="1">
      <alignment vertical="center"/>
    </xf>
    <xf borderId="5" fillId="4" fontId="3" numFmtId="0" xfId="0" applyAlignment="1" applyBorder="1" applyFont="1">
      <alignment readingOrder="0" vertical="center"/>
    </xf>
    <xf borderId="6" fillId="4" fontId="3" numFmtId="164" xfId="0" applyAlignment="1" applyBorder="1" applyFont="1" applyNumberFormat="1">
      <alignment vertical="center"/>
    </xf>
    <xf borderId="3" fillId="3" fontId="3" numFmtId="164" xfId="0" applyAlignment="1" applyBorder="1" applyFont="1" applyNumberFormat="1">
      <alignment vertical="center"/>
    </xf>
    <xf borderId="4" fillId="3" fontId="3" numFmtId="164" xfId="0" applyAlignment="1" applyBorder="1" applyFont="1" applyNumberFormat="1">
      <alignment vertical="center"/>
    </xf>
    <xf borderId="7" fillId="4" fontId="3" numFmtId="164" xfId="0" applyAlignment="1" applyBorder="1" applyFont="1" applyNumberFormat="1">
      <alignment vertical="center"/>
    </xf>
    <xf borderId="7" fillId="4" fontId="3" numFmtId="0" xfId="0" applyAlignment="1" applyBorder="1" applyFont="1">
      <alignment vertical="center"/>
    </xf>
    <xf borderId="8" fillId="4" fontId="3" numFmtId="0" xfId="0" applyAlignment="1" applyBorder="1" applyFont="1">
      <alignment vertical="center"/>
    </xf>
    <xf borderId="0" fillId="0" fontId="4" numFmtId="0" xfId="0" applyAlignment="1" applyFont="1">
      <alignment readingOrder="0"/>
    </xf>
    <xf borderId="0" fillId="0" fontId="4" numFmtId="0" xfId="0" applyFont="1"/>
    <xf borderId="0" fillId="0" fontId="4" numFmtId="0" xfId="0" applyFont="1"/>
    <xf borderId="0" fillId="0" fontId="4" numFmtId="0" xfId="0" applyAlignment="1" applyFont="1">
      <alignment readingOrder="0" shrinkToFit="0" wrapText="1"/>
    </xf>
    <xf borderId="0" fillId="0" fontId="4" numFmtId="164" xfId="0" applyFont="1" applyNumberFormat="1"/>
    <xf borderId="0" fillId="0" fontId="4" numFmtId="0" xfId="0" applyAlignment="1" applyFont="1">
      <alignment horizontal="center"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21.5"/>
    <col customWidth="1" min="3" max="3" width="30.38"/>
    <col customWidth="1" min="4" max="4" width="29.88"/>
    <col customWidth="1" min="5" max="19" width="37.63"/>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row>
    <row r="2" ht="15.75" hidden="1" customHeight="1">
      <c r="A2" s="4" t="s">
        <v>19</v>
      </c>
      <c r="B2" s="4" t="s">
        <v>20</v>
      </c>
      <c r="C2" s="4" t="s">
        <v>21</v>
      </c>
      <c r="D2" s="4" t="s">
        <v>22</v>
      </c>
      <c r="E2" s="4" t="s">
        <v>23</v>
      </c>
      <c r="F2" s="4" t="s">
        <v>24</v>
      </c>
      <c r="G2" s="4" t="s">
        <v>25</v>
      </c>
      <c r="H2" s="4" t="s">
        <v>26</v>
      </c>
      <c r="I2" s="4">
        <v>4.0</v>
      </c>
      <c r="J2" s="4" t="s">
        <v>27</v>
      </c>
      <c r="K2" s="4" t="s">
        <v>28</v>
      </c>
      <c r="L2" s="4" t="s">
        <v>29</v>
      </c>
      <c r="M2" s="4">
        <v>4.0</v>
      </c>
      <c r="N2" s="4" t="s">
        <v>30</v>
      </c>
      <c r="O2" s="4" t="s">
        <v>31</v>
      </c>
      <c r="P2" s="4" t="s">
        <v>32</v>
      </c>
      <c r="Q2" s="4" t="s">
        <v>33</v>
      </c>
      <c r="R2" s="4" t="s">
        <v>31</v>
      </c>
      <c r="S2" s="5" t="s">
        <v>34</v>
      </c>
    </row>
    <row r="3" ht="15.75" hidden="1" customHeight="1">
      <c r="A3" s="6" t="s">
        <v>19</v>
      </c>
      <c r="B3" s="6" t="s">
        <v>20</v>
      </c>
      <c r="C3" s="6" t="s">
        <v>35</v>
      </c>
      <c r="D3" s="6" t="s">
        <v>31</v>
      </c>
      <c r="E3" s="6" t="s">
        <v>36</v>
      </c>
      <c r="F3" s="6" t="s">
        <v>37</v>
      </c>
      <c r="G3" s="6" t="s">
        <v>25</v>
      </c>
      <c r="H3" s="6" t="s">
        <v>38</v>
      </c>
      <c r="I3" s="6">
        <v>5.0</v>
      </c>
      <c r="J3" s="6" t="s">
        <v>39</v>
      </c>
      <c r="K3" s="6" t="s">
        <v>40</v>
      </c>
      <c r="L3" s="6" t="s">
        <v>41</v>
      </c>
      <c r="M3" s="6">
        <v>5.0</v>
      </c>
      <c r="N3" s="6" t="s">
        <v>30</v>
      </c>
      <c r="O3" s="6" t="s">
        <v>31</v>
      </c>
      <c r="P3" s="6" t="s">
        <v>42</v>
      </c>
      <c r="Q3" s="6" t="s">
        <v>43</v>
      </c>
      <c r="R3" s="6" t="s">
        <v>31</v>
      </c>
      <c r="S3" s="7"/>
    </row>
    <row r="4" ht="15.75" hidden="1" customHeight="1">
      <c r="A4" s="4" t="s">
        <v>44</v>
      </c>
      <c r="B4" s="4" t="s">
        <v>45</v>
      </c>
      <c r="C4" s="4" t="s">
        <v>46</v>
      </c>
      <c r="D4" s="4" t="s">
        <v>31</v>
      </c>
      <c r="E4" s="4" t="s">
        <v>23</v>
      </c>
      <c r="F4" s="4" t="s">
        <v>37</v>
      </c>
      <c r="G4" s="4" t="s">
        <v>25</v>
      </c>
      <c r="H4" s="4" t="s">
        <v>26</v>
      </c>
      <c r="I4" s="4">
        <v>4.0</v>
      </c>
      <c r="J4" s="4" t="s">
        <v>39</v>
      </c>
      <c r="K4" s="4" t="s">
        <v>40</v>
      </c>
      <c r="L4" s="4" t="s">
        <v>29</v>
      </c>
      <c r="M4" s="4">
        <v>5.0</v>
      </c>
      <c r="N4" s="4" t="s">
        <v>30</v>
      </c>
      <c r="O4" s="4" t="s">
        <v>31</v>
      </c>
      <c r="P4" s="4" t="s">
        <v>47</v>
      </c>
      <c r="Q4" s="4" t="s">
        <v>33</v>
      </c>
      <c r="R4" s="4" t="s">
        <v>31</v>
      </c>
      <c r="S4" s="5" t="s">
        <v>48</v>
      </c>
    </row>
    <row r="5" ht="15.75" hidden="1" customHeight="1">
      <c r="A5" s="6" t="s">
        <v>49</v>
      </c>
      <c r="B5" s="6" t="s">
        <v>20</v>
      </c>
      <c r="C5" s="6" t="s">
        <v>35</v>
      </c>
      <c r="D5" s="6" t="s">
        <v>31</v>
      </c>
      <c r="E5" s="6" t="s">
        <v>50</v>
      </c>
      <c r="F5" s="6" t="s">
        <v>37</v>
      </c>
      <c r="G5" s="6" t="s">
        <v>25</v>
      </c>
      <c r="H5" s="6" t="s">
        <v>51</v>
      </c>
      <c r="I5" s="6">
        <v>5.0</v>
      </c>
      <c r="J5" s="6" t="s">
        <v>39</v>
      </c>
      <c r="K5" s="6" t="s">
        <v>52</v>
      </c>
      <c r="L5" s="6" t="s">
        <v>53</v>
      </c>
      <c r="M5" s="6">
        <v>5.0</v>
      </c>
      <c r="N5" s="6" t="s">
        <v>30</v>
      </c>
      <c r="O5" s="6" t="s">
        <v>22</v>
      </c>
      <c r="P5" s="6" t="s">
        <v>54</v>
      </c>
      <c r="Q5" s="6" t="s">
        <v>33</v>
      </c>
      <c r="R5" s="6" t="s">
        <v>31</v>
      </c>
      <c r="S5" s="7" t="s">
        <v>55</v>
      </c>
    </row>
    <row r="6" ht="15.75" customHeight="1">
      <c r="A6" s="4" t="s">
        <v>19</v>
      </c>
      <c r="B6" s="4" t="s">
        <v>20</v>
      </c>
      <c r="C6" s="4" t="s">
        <v>35</v>
      </c>
      <c r="D6" s="4" t="s">
        <v>31</v>
      </c>
      <c r="E6" s="4" t="s">
        <v>56</v>
      </c>
      <c r="F6" s="4" t="s">
        <v>57</v>
      </c>
      <c r="G6" s="4" t="s">
        <v>25</v>
      </c>
      <c r="H6" s="4" t="s">
        <v>58</v>
      </c>
      <c r="I6" s="4">
        <v>3.0</v>
      </c>
      <c r="J6" s="4" t="s">
        <v>39</v>
      </c>
      <c r="K6" s="4" t="s">
        <v>40</v>
      </c>
      <c r="L6" s="4" t="s">
        <v>59</v>
      </c>
      <c r="M6" s="4">
        <v>3.0</v>
      </c>
      <c r="N6" s="4" t="s">
        <v>30</v>
      </c>
      <c r="O6" s="4" t="s">
        <v>22</v>
      </c>
      <c r="P6" s="4" t="s">
        <v>60</v>
      </c>
      <c r="Q6" s="4" t="s">
        <v>43</v>
      </c>
      <c r="R6" s="4" t="s">
        <v>31</v>
      </c>
      <c r="S6" s="5"/>
    </row>
    <row r="7" ht="15.75" hidden="1" customHeight="1">
      <c r="A7" s="6" t="s">
        <v>44</v>
      </c>
      <c r="B7" s="6" t="s">
        <v>45</v>
      </c>
      <c r="C7" s="6" t="s">
        <v>46</v>
      </c>
      <c r="D7" s="6" t="s">
        <v>31</v>
      </c>
      <c r="E7" s="6" t="s">
        <v>23</v>
      </c>
      <c r="F7" s="6" t="s">
        <v>57</v>
      </c>
      <c r="G7" s="6" t="s">
        <v>25</v>
      </c>
      <c r="H7" s="6" t="s">
        <v>61</v>
      </c>
      <c r="I7" s="6">
        <v>4.0</v>
      </c>
      <c r="J7" s="6" t="s">
        <v>39</v>
      </c>
      <c r="K7" s="6" t="s">
        <v>40</v>
      </c>
      <c r="L7" s="6" t="s">
        <v>62</v>
      </c>
      <c r="M7" s="6">
        <v>4.0</v>
      </c>
      <c r="N7" s="6" t="s">
        <v>30</v>
      </c>
      <c r="O7" s="6" t="s">
        <v>63</v>
      </c>
      <c r="P7" s="6" t="s">
        <v>42</v>
      </c>
      <c r="Q7" s="6" t="s">
        <v>64</v>
      </c>
      <c r="R7" s="6" t="s">
        <v>31</v>
      </c>
      <c r="S7" s="7" t="s">
        <v>65</v>
      </c>
    </row>
    <row r="8" ht="15.75" customHeight="1">
      <c r="A8" s="4" t="s">
        <v>66</v>
      </c>
      <c r="B8" s="4" t="s">
        <v>20</v>
      </c>
      <c r="C8" s="4" t="s">
        <v>35</v>
      </c>
      <c r="D8" s="4" t="s">
        <v>31</v>
      </c>
      <c r="E8" s="4" t="s">
        <v>56</v>
      </c>
      <c r="F8" s="4" t="s">
        <v>37</v>
      </c>
      <c r="G8" s="4" t="s">
        <v>25</v>
      </c>
      <c r="H8" s="4" t="s">
        <v>67</v>
      </c>
      <c r="I8" s="4">
        <v>3.0</v>
      </c>
      <c r="J8" s="4" t="s">
        <v>39</v>
      </c>
      <c r="K8" s="4" t="s">
        <v>40</v>
      </c>
      <c r="L8" s="4" t="s">
        <v>68</v>
      </c>
      <c r="M8" s="4">
        <v>4.0</v>
      </c>
      <c r="N8" s="4" t="s">
        <v>30</v>
      </c>
      <c r="O8" s="4" t="s">
        <v>31</v>
      </c>
      <c r="P8" s="4" t="s">
        <v>42</v>
      </c>
      <c r="Q8" s="4" t="s">
        <v>64</v>
      </c>
      <c r="R8" s="4" t="s">
        <v>31</v>
      </c>
      <c r="S8" s="5"/>
    </row>
    <row r="9" ht="15.75" customHeight="1">
      <c r="A9" s="6" t="s">
        <v>19</v>
      </c>
      <c r="B9" s="6" t="s">
        <v>20</v>
      </c>
      <c r="C9" s="6" t="s">
        <v>35</v>
      </c>
      <c r="D9" s="6" t="s">
        <v>31</v>
      </c>
      <c r="E9" s="6" t="s">
        <v>56</v>
      </c>
      <c r="F9" s="6" t="s">
        <v>37</v>
      </c>
      <c r="G9" s="6" t="s">
        <v>25</v>
      </c>
      <c r="H9" s="6" t="s">
        <v>69</v>
      </c>
      <c r="I9" s="6">
        <v>3.0</v>
      </c>
      <c r="J9" s="6" t="s">
        <v>39</v>
      </c>
      <c r="K9" s="6" t="s">
        <v>40</v>
      </c>
      <c r="L9" s="6" t="s">
        <v>29</v>
      </c>
      <c r="M9" s="6">
        <v>4.0</v>
      </c>
      <c r="N9" s="6" t="s">
        <v>30</v>
      </c>
      <c r="O9" s="6" t="s">
        <v>22</v>
      </c>
      <c r="P9" s="6" t="s">
        <v>70</v>
      </c>
      <c r="Q9" s="6" t="s">
        <v>43</v>
      </c>
      <c r="R9" s="6" t="s">
        <v>31</v>
      </c>
      <c r="S9" s="7"/>
    </row>
    <row r="10" ht="15.75" customHeight="1">
      <c r="A10" s="4" t="s">
        <v>19</v>
      </c>
      <c r="B10" s="4" t="s">
        <v>45</v>
      </c>
      <c r="C10" s="4" t="s">
        <v>71</v>
      </c>
      <c r="D10" s="4" t="s">
        <v>31</v>
      </c>
      <c r="E10" s="4" t="s">
        <v>72</v>
      </c>
      <c r="F10" s="4" t="s">
        <v>57</v>
      </c>
      <c r="G10" s="4" t="s">
        <v>25</v>
      </c>
      <c r="H10" s="4" t="s">
        <v>73</v>
      </c>
      <c r="I10" s="4">
        <v>3.0</v>
      </c>
      <c r="J10" s="4" t="s">
        <v>39</v>
      </c>
      <c r="K10" s="4" t="s">
        <v>74</v>
      </c>
      <c r="L10" s="4" t="s">
        <v>68</v>
      </c>
      <c r="M10" s="4">
        <v>4.0</v>
      </c>
      <c r="N10" s="4" t="s">
        <v>30</v>
      </c>
      <c r="O10" s="4" t="s">
        <v>22</v>
      </c>
      <c r="P10" s="4" t="s">
        <v>47</v>
      </c>
      <c r="Q10" s="4" t="s">
        <v>43</v>
      </c>
      <c r="R10" s="4" t="s">
        <v>31</v>
      </c>
      <c r="S10" s="5" t="s">
        <v>75</v>
      </c>
    </row>
    <row r="11" ht="15.75" hidden="1" customHeight="1">
      <c r="A11" s="6" t="s">
        <v>19</v>
      </c>
      <c r="B11" s="6" t="s">
        <v>20</v>
      </c>
      <c r="C11" s="6" t="s">
        <v>46</v>
      </c>
      <c r="D11" s="6" t="s">
        <v>31</v>
      </c>
      <c r="E11" s="6" t="s">
        <v>36</v>
      </c>
      <c r="F11" s="6" t="s">
        <v>57</v>
      </c>
      <c r="G11" s="6" t="s">
        <v>76</v>
      </c>
      <c r="H11" s="6" t="s">
        <v>77</v>
      </c>
      <c r="I11" s="6">
        <v>4.0</v>
      </c>
      <c r="J11" s="6" t="s">
        <v>39</v>
      </c>
      <c r="K11" s="6" t="s">
        <v>40</v>
      </c>
      <c r="L11" s="6" t="s">
        <v>59</v>
      </c>
      <c r="M11" s="6">
        <v>4.0</v>
      </c>
      <c r="N11" s="6" t="s">
        <v>78</v>
      </c>
      <c r="O11" s="6" t="s">
        <v>22</v>
      </c>
      <c r="P11" s="6" t="s">
        <v>79</v>
      </c>
      <c r="Q11" s="6" t="s">
        <v>43</v>
      </c>
      <c r="R11" s="6" t="s">
        <v>31</v>
      </c>
      <c r="S11" s="7" t="s">
        <v>80</v>
      </c>
    </row>
    <row r="12" ht="15.75" customHeight="1">
      <c r="A12" s="4" t="s">
        <v>49</v>
      </c>
      <c r="B12" s="4" t="s">
        <v>20</v>
      </c>
      <c r="C12" s="4" t="s">
        <v>35</v>
      </c>
      <c r="D12" s="4" t="s">
        <v>31</v>
      </c>
      <c r="E12" s="4" t="s">
        <v>50</v>
      </c>
      <c r="F12" s="4" t="s">
        <v>37</v>
      </c>
      <c r="G12" s="4" t="s">
        <v>25</v>
      </c>
      <c r="H12" s="4" t="s">
        <v>81</v>
      </c>
      <c r="I12" s="4">
        <v>3.0</v>
      </c>
      <c r="J12" s="4" t="s">
        <v>39</v>
      </c>
      <c r="K12" s="4" t="s">
        <v>82</v>
      </c>
      <c r="L12" s="4" t="s">
        <v>83</v>
      </c>
      <c r="M12" s="4">
        <v>4.0</v>
      </c>
      <c r="N12" s="4" t="s">
        <v>30</v>
      </c>
      <c r="O12" s="4" t="s">
        <v>22</v>
      </c>
      <c r="P12" s="4" t="s">
        <v>42</v>
      </c>
      <c r="Q12" s="4" t="s">
        <v>43</v>
      </c>
      <c r="R12" s="4" t="s">
        <v>31</v>
      </c>
      <c r="S12" s="5"/>
    </row>
    <row r="13" ht="15.75" hidden="1" customHeight="1">
      <c r="A13" s="6" t="s">
        <v>19</v>
      </c>
      <c r="B13" s="6" t="s">
        <v>20</v>
      </c>
      <c r="C13" s="6" t="s">
        <v>35</v>
      </c>
      <c r="D13" s="6" t="s">
        <v>31</v>
      </c>
      <c r="E13" s="6" t="s">
        <v>84</v>
      </c>
      <c r="F13" s="6" t="s">
        <v>37</v>
      </c>
      <c r="G13" s="6" t="s">
        <v>25</v>
      </c>
      <c r="H13" s="6" t="s">
        <v>85</v>
      </c>
      <c r="I13" s="6">
        <v>4.0</v>
      </c>
      <c r="J13" s="6" t="s">
        <v>27</v>
      </c>
      <c r="K13" s="6" t="s">
        <v>74</v>
      </c>
      <c r="L13" s="6" t="s">
        <v>86</v>
      </c>
      <c r="M13" s="6">
        <v>4.0</v>
      </c>
      <c r="N13" s="6" t="s">
        <v>30</v>
      </c>
      <c r="O13" s="6" t="s">
        <v>22</v>
      </c>
      <c r="P13" s="6" t="s">
        <v>79</v>
      </c>
      <c r="Q13" s="6" t="s">
        <v>43</v>
      </c>
      <c r="R13" s="6" t="s">
        <v>31</v>
      </c>
      <c r="S13" s="7" t="s">
        <v>87</v>
      </c>
    </row>
    <row r="14" ht="15.75" hidden="1" customHeight="1">
      <c r="A14" s="4" t="s">
        <v>19</v>
      </c>
      <c r="B14" s="4" t="s">
        <v>45</v>
      </c>
      <c r="C14" s="4" t="s">
        <v>88</v>
      </c>
      <c r="D14" s="4" t="s">
        <v>31</v>
      </c>
      <c r="E14" s="4" t="s">
        <v>89</v>
      </c>
      <c r="F14" s="4" t="s">
        <v>37</v>
      </c>
      <c r="G14" s="4" t="s">
        <v>25</v>
      </c>
      <c r="H14" s="4" t="s">
        <v>67</v>
      </c>
      <c r="I14" s="4">
        <v>5.0</v>
      </c>
      <c r="J14" s="4" t="s">
        <v>27</v>
      </c>
      <c r="K14" s="4" t="s">
        <v>82</v>
      </c>
      <c r="L14" s="4" t="s">
        <v>90</v>
      </c>
      <c r="M14" s="4">
        <v>3.0</v>
      </c>
      <c r="N14" s="4" t="s">
        <v>30</v>
      </c>
      <c r="O14" s="4" t="s">
        <v>31</v>
      </c>
      <c r="P14" s="4" t="s">
        <v>91</v>
      </c>
      <c r="Q14" s="4" t="s">
        <v>33</v>
      </c>
      <c r="R14" s="4" t="s">
        <v>31</v>
      </c>
      <c r="S14" s="5"/>
    </row>
    <row r="15" ht="15.75" customHeight="1">
      <c r="A15" s="6" t="s">
        <v>19</v>
      </c>
      <c r="B15" s="6" t="s">
        <v>20</v>
      </c>
      <c r="C15" s="6" t="s">
        <v>88</v>
      </c>
      <c r="D15" s="6" t="s">
        <v>31</v>
      </c>
      <c r="E15" s="6" t="s">
        <v>50</v>
      </c>
      <c r="F15" s="6" t="s">
        <v>37</v>
      </c>
      <c r="G15" s="6" t="s">
        <v>25</v>
      </c>
      <c r="H15" s="6" t="s">
        <v>92</v>
      </c>
      <c r="I15" s="6">
        <v>3.0</v>
      </c>
      <c r="J15" s="6" t="s">
        <v>39</v>
      </c>
      <c r="K15" s="6" t="s">
        <v>74</v>
      </c>
      <c r="L15" s="6" t="s">
        <v>29</v>
      </c>
      <c r="M15" s="6">
        <v>4.0</v>
      </c>
      <c r="N15" s="6" t="s">
        <v>30</v>
      </c>
      <c r="O15" s="6" t="s">
        <v>22</v>
      </c>
      <c r="P15" s="6" t="s">
        <v>93</v>
      </c>
      <c r="Q15" s="6" t="s">
        <v>43</v>
      </c>
      <c r="R15" s="6" t="s">
        <v>31</v>
      </c>
      <c r="S15" s="7"/>
    </row>
    <row r="16" ht="15.75" hidden="1" customHeight="1">
      <c r="A16" s="4" t="s">
        <v>49</v>
      </c>
      <c r="B16" s="4" t="s">
        <v>45</v>
      </c>
      <c r="C16" s="4" t="s">
        <v>94</v>
      </c>
      <c r="D16" s="4" t="s">
        <v>31</v>
      </c>
      <c r="E16" s="4" t="s">
        <v>50</v>
      </c>
      <c r="F16" s="4" t="s">
        <v>57</v>
      </c>
      <c r="G16" s="4" t="s">
        <v>25</v>
      </c>
      <c r="H16" s="4" t="s">
        <v>95</v>
      </c>
      <c r="I16" s="4">
        <v>4.0</v>
      </c>
      <c r="J16" s="4" t="s">
        <v>39</v>
      </c>
      <c r="K16" s="4" t="s">
        <v>74</v>
      </c>
      <c r="L16" s="4" t="s">
        <v>29</v>
      </c>
      <c r="M16" s="4">
        <v>4.0</v>
      </c>
      <c r="N16" s="4" t="s">
        <v>30</v>
      </c>
      <c r="O16" s="4" t="s">
        <v>22</v>
      </c>
      <c r="P16" s="4" t="s">
        <v>70</v>
      </c>
      <c r="Q16" s="4" t="s">
        <v>43</v>
      </c>
      <c r="R16" s="4" t="s">
        <v>31</v>
      </c>
      <c r="S16" s="5"/>
    </row>
    <row r="17" ht="15.75" customHeight="1">
      <c r="A17" s="6" t="s">
        <v>19</v>
      </c>
      <c r="B17" s="6" t="s">
        <v>45</v>
      </c>
      <c r="C17" s="6" t="s">
        <v>96</v>
      </c>
      <c r="D17" s="6" t="s">
        <v>31</v>
      </c>
      <c r="E17" s="6" t="s">
        <v>23</v>
      </c>
      <c r="F17" s="6" t="s">
        <v>24</v>
      </c>
      <c r="G17" s="6" t="s">
        <v>25</v>
      </c>
      <c r="H17" s="6" t="s">
        <v>77</v>
      </c>
      <c r="I17" s="6">
        <v>3.0</v>
      </c>
      <c r="J17" s="6" t="s">
        <v>39</v>
      </c>
      <c r="K17" s="6" t="s">
        <v>74</v>
      </c>
      <c r="L17" s="6" t="s">
        <v>29</v>
      </c>
      <c r="M17" s="6">
        <v>3.0</v>
      </c>
      <c r="N17" s="6" t="s">
        <v>30</v>
      </c>
      <c r="O17" s="6" t="s">
        <v>22</v>
      </c>
      <c r="P17" s="6" t="s">
        <v>79</v>
      </c>
      <c r="Q17" s="6" t="s">
        <v>43</v>
      </c>
      <c r="R17" s="6" t="s">
        <v>31</v>
      </c>
      <c r="S17" s="7"/>
    </row>
    <row r="18" ht="15.75" hidden="1" customHeight="1">
      <c r="A18" s="4" t="s">
        <v>49</v>
      </c>
      <c r="B18" s="4" t="s">
        <v>45</v>
      </c>
      <c r="C18" s="4" t="s">
        <v>88</v>
      </c>
      <c r="D18" s="4" t="s">
        <v>31</v>
      </c>
      <c r="E18" s="4" t="s">
        <v>23</v>
      </c>
      <c r="F18" s="4" t="s">
        <v>57</v>
      </c>
      <c r="G18" s="4" t="s">
        <v>25</v>
      </c>
      <c r="H18" s="4" t="s">
        <v>97</v>
      </c>
      <c r="I18" s="4">
        <v>4.0</v>
      </c>
      <c r="J18" s="4" t="s">
        <v>39</v>
      </c>
      <c r="K18" s="4" t="s">
        <v>40</v>
      </c>
      <c r="L18" s="4" t="s">
        <v>98</v>
      </c>
      <c r="M18" s="4">
        <v>4.0</v>
      </c>
      <c r="N18" s="4" t="s">
        <v>30</v>
      </c>
      <c r="O18" s="4" t="s">
        <v>63</v>
      </c>
      <c r="P18" s="4" t="s">
        <v>54</v>
      </c>
      <c r="Q18" s="4" t="s">
        <v>43</v>
      </c>
      <c r="R18" s="4" t="s">
        <v>31</v>
      </c>
      <c r="S18" s="5"/>
    </row>
    <row r="19" ht="15.75" hidden="1" customHeight="1">
      <c r="A19" s="6" t="s">
        <v>49</v>
      </c>
      <c r="B19" s="6" t="s">
        <v>20</v>
      </c>
      <c r="C19" s="6" t="s">
        <v>46</v>
      </c>
      <c r="D19" s="6" t="s">
        <v>31</v>
      </c>
      <c r="E19" s="6" t="s">
        <v>23</v>
      </c>
      <c r="F19" s="6" t="s">
        <v>37</v>
      </c>
      <c r="G19" s="6" t="s">
        <v>25</v>
      </c>
      <c r="H19" s="6" t="s">
        <v>26</v>
      </c>
      <c r="I19" s="6">
        <v>5.0</v>
      </c>
      <c r="J19" s="6" t="s">
        <v>27</v>
      </c>
      <c r="K19" s="6" t="s">
        <v>40</v>
      </c>
      <c r="L19" s="6" t="s">
        <v>29</v>
      </c>
      <c r="M19" s="6">
        <v>5.0</v>
      </c>
      <c r="N19" s="6" t="s">
        <v>99</v>
      </c>
      <c r="O19" s="6" t="s">
        <v>22</v>
      </c>
      <c r="P19" s="6" t="s">
        <v>100</v>
      </c>
      <c r="Q19" s="6" t="s">
        <v>43</v>
      </c>
      <c r="R19" s="6" t="s">
        <v>22</v>
      </c>
      <c r="S19" s="7" t="s">
        <v>101</v>
      </c>
    </row>
    <row r="20" ht="15.75" hidden="1" customHeight="1">
      <c r="A20" s="4" t="s">
        <v>66</v>
      </c>
      <c r="B20" s="4" t="s">
        <v>20</v>
      </c>
      <c r="C20" s="4" t="s">
        <v>46</v>
      </c>
      <c r="D20" s="4" t="s">
        <v>31</v>
      </c>
      <c r="E20" s="4" t="s">
        <v>50</v>
      </c>
      <c r="F20" s="4" t="s">
        <v>57</v>
      </c>
      <c r="G20" s="4" t="s">
        <v>25</v>
      </c>
      <c r="H20" s="4" t="s">
        <v>102</v>
      </c>
      <c r="I20" s="4">
        <v>4.0</v>
      </c>
      <c r="J20" s="4" t="s">
        <v>39</v>
      </c>
      <c r="K20" s="4" t="s">
        <v>82</v>
      </c>
      <c r="L20" s="4" t="s">
        <v>103</v>
      </c>
      <c r="M20" s="4">
        <v>4.0</v>
      </c>
      <c r="N20" s="4" t="s">
        <v>78</v>
      </c>
      <c r="O20" s="4" t="s">
        <v>22</v>
      </c>
      <c r="P20" s="4" t="s">
        <v>54</v>
      </c>
      <c r="Q20" s="4" t="s">
        <v>64</v>
      </c>
      <c r="R20" s="4" t="s">
        <v>31</v>
      </c>
      <c r="S20" s="5"/>
    </row>
    <row r="21" ht="15.75" customHeight="1">
      <c r="A21" s="6" t="s">
        <v>66</v>
      </c>
      <c r="B21" s="6" t="s">
        <v>20</v>
      </c>
      <c r="C21" s="6" t="s">
        <v>104</v>
      </c>
      <c r="D21" s="6" t="s">
        <v>31</v>
      </c>
      <c r="E21" s="6" t="s">
        <v>56</v>
      </c>
      <c r="F21" s="6" t="s">
        <v>37</v>
      </c>
      <c r="G21" s="6" t="s">
        <v>25</v>
      </c>
      <c r="H21" s="6" t="s">
        <v>105</v>
      </c>
      <c r="I21" s="6">
        <v>3.0</v>
      </c>
      <c r="J21" s="6" t="s">
        <v>39</v>
      </c>
      <c r="K21" s="6" t="s">
        <v>40</v>
      </c>
      <c r="L21" s="6" t="s">
        <v>106</v>
      </c>
      <c r="M21" s="6">
        <v>4.0</v>
      </c>
      <c r="N21" s="6" t="s">
        <v>30</v>
      </c>
      <c r="O21" s="6" t="s">
        <v>31</v>
      </c>
      <c r="P21" s="6" t="s">
        <v>42</v>
      </c>
      <c r="Q21" s="6" t="s">
        <v>43</v>
      </c>
      <c r="R21" s="6" t="s">
        <v>31</v>
      </c>
      <c r="S21" s="7" t="s">
        <v>107</v>
      </c>
    </row>
    <row r="22" ht="15.75" hidden="1" customHeight="1">
      <c r="A22" s="4" t="s">
        <v>49</v>
      </c>
      <c r="B22" s="4" t="s">
        <v>20</v>
      </c>
      <c r="C22" s="4" t="s">
        <v>108</v>
      </c>
      <c r="D22" s="4" t="s">
        <v>31</v>
      </c>
      <c r="E22" s="4" t="s">
        <v>36</v>
      </c>
      <c r="F22" s="4" t="s">
        <v>57</v>
      </c>
      <c r="G22" s="4" t="s">
        <v>25</v>
      </c>
      <c r="H22" s="4" t="s">
        <v>109</v>
      </c>
      <c r="I22" s="4">
        <v>4.0</v>
      </c>
      <c r="J22" s="4" t="s">
        <v>39</v>
      </c>
      <c r="K22" s="4" t="s">
        <v>74</v>
      </c>
      <c r="L22" s="4" t="s">
        <v>29</v>
      </c>
      <c r="M22" s="4">
        <v>3.0</v>
      </c>
      <c r="N22" s="4" t="s">
        <v>78</v>
      </c>
      <c r="O22" s="4" t="s">
        <v>63</v>
      </c>
      <c r="P22" s="4" t="s">
        <v>100</v>
      </c>
      <c r="Q22" s="4" t="s">
        <v>43</v>
      </c>
      <c r="R22" s="4" t="s">
        <v>31</v>
      </c>
      <c r="S22" s="5"/>
    </row>
    <row r="23" ht="15.75" hidden="1" customHeight="1">
      <c r="A23" s="6" t="s">
        <v>19</v>
      </c>
      <c r="B23" s="6" t="s">
        <v>20</v>
      </c>
      <c r="C23" s="6" t="s">
        <v>35</v>
      </c>
      <c r="D23" s="6" t="s">
        <v>31</v>
      </c>
      <c r="E23" s="6" t="s">
        <v>23</v>
      </c>
      <c r="F23" s="6" t="s">
        <v>37</v>
      </c>
      <c r="G23" s="6" t="s">
        <v>25</v>
      </c>
      <c r="H23" s="6" t="s">
        <v>69</v>
      </c>
      <c r="I23" s="6">
        <v>4.0</v>
      </c>
      <c r="J23" s="6" t="s">
        <v>39</v>
      </c>
      <c r="K23" s="6" t="s">
        <v>74</v>
      </c>
      <c r="L23" s="6" t="s">
        <v>110</v>
      </c>
      <c r="M23" s="6">
        <v>4.0</v>
      </c>
      <c r="N23" s="6" t="s">
        <v>78</v>
      </c>
      <c r="O23" s="6" t="s">
        <v>31</v>
      </c>
      <c r="P23" s="6" t="s">
        <v>91</v>
      </c>
      <c r="Q23" s="6" t="s">
        <v>43</v>
      </c>
      <c r="R23" s="6" t="s">
        <v>31</v>
      </c>
      <c r="S23" s="7" t="s">
        <v>111</v>
      </c>
    </row>
    <row r="24" ht="15.75" hidden="1" customHeight="1">
      <c r="A24" s="4" t="s">
        <v>19</v>
      </c>
      <c r="B24" s="8" t="s">
        <v>45</v>
      </c>
      <c r="C24" s="4" t="s">
        <v>112</v>
      </c>
      <c r="D24" s="4" t="s">
        <v>31</v>
      </c>
      <c r="E24" s="4" t="s">
        <v>36</v>
      </c>
      <c r="F24" s="4" t="s">
        <v>37</v>
      </c>
      <c r="G24" s="4" t="s">
        <v>25</v>
      </c>
      <c r="H24" s="4" t="s">
        <v>113</v>
      </c>
      <c r="I24" s="4">
        <v>4.0</v>
      </c>
      <c r="J24" s="4" t="s">
        <v>27</v>
      </c>
      <c r="K24" s="4" t="s">
        <v>74</v>
      </c>
      <c r="L24" s="4" t="s">
        <v>106</v>
      </c>
      <c r="M24" s="4">
        <v>4.0</v>
      </c>
      <c r="N24" s="4" t="s">
        <v>30</v>
      </c>
      <c r="O24" s="4" t="s">
        <v>31</v>
      </c>
      <c r="P24" s="4" t="s">
        <v>42</v>
      </c>
      <c r="Q24" s="4" t="s">
        <v>64</v>
      </c>
      <c r="R24" s="4" t="s">
        <v>31</v>
      </c>
      <c r="S24" s="5"/>
    </row>
    <row r="25" ht="15.75" hidden="1" customHeight="1">
      <c r="A25" s="6" t="s">
        <v>19</v>
      </c>
      <c r="B25" s="6" t="s">
        <v>20</v>
      </c>
      <c r="C25" s="6" t="s">
        <v>35</v>
      </c>
      <c r="D25" s="6" t="s">
        <v>31</v>
      </c>
      <c r="E25" s="6" t="s">
        <v>50</v>
      </c>
      <c r="F25" s="6" t="s">
        <v>37</v>
      </c>
      <c r="G25" s="6" t="s">
        <v>25</v>
      </c>
      <c r="H25" s="6" t="s">
        <v>114</v>
      </c>
      <c r="I25" s="6">
        <v>4.0</v>
      </c>
      <c r="J25" s="6" t="s">
        <v>27</v>
      </c>
      <c r="K25" s="6" t="s">
        <v>40</v>
      </c>
      <c r="L25" s="6" t="s">
        <v>29</v>
      </c>
      <c r="M25" s="6">
        <v>4.0</v>
      </c>
      <c r="N25" s="6" t="s">
        <v>30</v>
      </c>
      <c r="O25" s="6" t="s">
        <v>31</v>
      </c>
      <c r="P25" s="6" t="s">
        <v>115</v>
      </c>
      <c r="Q25" s="6" t="s">
        <v>43</v>
      </c>
      <c r="R25" s="6" t="s">
        <v>31</v>
      </c>
      <c r="S25" s="7"/>
    </row>
    <row r="26" ht="15.75" hidden="1" customHeight="1">
      <c r="A26" s="4" t="s">
        <v>49</v>
      </c>
      <c r="B26" s="4" t="s">
        <v>45</v>
      </c>
      <c r="C26" s="4" t="s">
        <v>116</v>
      </c>
      <c r="D26" s="4" t="s">
        <v>31</v>
      </c>
      <c r="E26" s="4" t="s">
        <v>23</v>
      </c>
      <c r="F26" s="4" t="s">
        <v>37</v>
      </c>
      <c r="G26" s="4" t="s">
        <v>25</v>
      </c>
      <c r="H26" s="4" t="s">
        <v>67</v>
      </c>
      <c r="I26" s="4">
        <v>3.0</v>
      </c>
      <c r="J26" s="4" t="s">
        <v>39</v>
      </c>
      <c r="K26" s="4" t="s">
        <v>40</v>
      </c>
      <c r="L26" s="4" t="s">
        <v>41</v>
      </c>
      <c r="M26" s="4">
        <v>5.0</v>
      </c>
      <c r="N26" s="4" t="s">
        <v>30</v>
      </c>
      <c r="O26" s="4" t="s">
        <v>22</v>
      </c>
      <c r="P26" s="4" t="s">
        <v>91</v>
      </c>
      <c r="Q26" s="4" t="s">
        <v>43</v>
      </c>
      <c r="R26" s="4" t="s">
        <v>117</v>
      </c>
      <c r="S26" s="5"/>
    </row>
    <row r="27" ht="15.75" hidden="1" customHeight="1">
      <c r="A27" s="6" t="s">
        <v>19</v>
      </c>
      <c r="B27" s="6" t="s">
        <v>20</v>
      </c>
      <c r="C27" s="6" t="s">
        <v>112</v>
      </c>
      <c r="D27" s="6" t="s">
        <v>31</v>
      </c>
      <c r="E27" s="6" t="s">
        <v>56</v>
      </c>
      <c r="F27" s="6" t="s">
        <v>37</v>
      </c>
      <c r="G27" s="6" t="s">
        <v>25</v>
      </c>
      <c r="H27" s="6" t="s">
        <v>118</v>
      </c>
      <c r="I27" s="6">
        <v>4.0</v>
      </c>
      <c r="J27" s="6" t="s">
        <v>27</v>
      </c>
      <c r="K27" s="6" t="s">
        <v>82</v>
      </c>
      <c r="L27" s="6" t="s">
        <v>83</v>
      </c>
      <c r="M27" s="6">
        <v>4.0</v>
      </c>
      <c r="N27" s="6" t="s">
        <v>30</v>
      </c>
      <c r="O27" s="6" t="s">
        <v>22</v>
      </c>
      <c r="P27" s="6" t="s">
        <v>119</v>
      </c>
      <c r="Q27" s="6" t="s">
        <v>64</v>
      </c>
      <c r="R27" s="6" t="s">
        <v>31</v>
      </c>
      <c r="S27" s="7"/>
    </row>
    <row r="28" ht="15.75" hidden="1" customHeight="1">
      <c r="A28" s="4" t="s">
        <v>19</v>
      </c>
      <c r="B28" s="4" t="s">
        <v>20</v>
      </c>
      <c r="C28" s="9" t="s">
        <v>112</v>
      </c>
      <c r="D28" s="4" t="s">
        <v>31</v>
      </c>
      <c r="E28" s="4" t="s">
        <v>50</v>
      </c>
      <c r="F28" s="4" t="s">
        <v>57</v>
      </c>
      <c r="G28" s="4" t="s">
        <v>25</v>
      </c>
      <c r="H28" s="4" t="s">
        <v>120</v>
      </c>
      <c r="I28" s="4">
        <v>4.0</v>
      </c>
      <c r="J28" s="4" t="s">
        <v>27</v>
      </c>
      <c r="K28" s="4" t="s">
        <v>74</v>
      </c>
      <c r="L28" s="4" t="s">
        <v>121</v>
      </c>
      <c r="M28" s="4">
        <v>4.0</v>
      </c>
      <c r="N28" s="4" t="s">
        <v>30</v>
      </c>
      <c r="O28" s="4" t="s">
        <v>63</v>
      </c>
      <c r="P28" s="4" t="s">
        <v>42</v>
      </c>
      <c r="Q28" s="4" t="s">
        <v>64</v>
      </c>
      <c r="R28" s="4" t="s">
        <v>31</v>
      </c>
      <c r="S28" s="5" t="s">
        <v>122</v>
      </c>
    </row>
    <row r="29" ht="15.75" hidden="1" customHeight="1">
      <c r="A29" s="6" t="s">
        <v>49</v>
      </c>
      <c r="B29" s="6" t="s">
        <v>20</v>
      </c>
      <c r="C29" s="6" t="s">
        <v>112</v>
      </c>
      <c r="D29" s="6" t="s">
        <v>31</v>
      </c>
      <c r="E29" s="6" t="s">
        <v>50</v>
      </c>
      <c r="F29" s="6" t="s">
        <v>37</v>
      </c>
      <c r="G29" s="6" t="s">
        <v>25</v>
      </c>
      <c r="H29" s="6" t="s">
        <v>67</v>
      </c>
      <c r="I29" s="6">
        <v>4.0</v>
      </c>
      <c r="J29" s="6" t="s">
        <v>39</v>
      </c>
      <c r="K29" s="6" t="s">
        <v>82</v>
      </c>
      <c r="L29" s="6" t="s">
        <v>83</v>
      </c>
      <c r="M29" s="6">
        <v>5.0</v>
      </c>
      <c r="N29" s="6" t="s">
        <v>30</v>
      </c>
      <c r="O29" s="6" t="s">
        <v>31</v>
      </c>
      <c r="P29" s="6" t="s">
        <v>123</v>
      </c>
      <c r="Q29" s="6" t="s">
        <v>43</v>
      </c>
      <c r="R29" s="6" t="s">
        <v>31</v>
      </c>
      <c r="S29" s="7"/>
    </row>
    <row r="30" ht="15.75" hidden="1" customHeight="1">
      <c r="A30" s="4" t="s">
        <v>49</v>
      </c>
      <c r="B30" s="4" t="s">
        <v>20</v>
      </c>
      <c r="C30" s="9" t="s">
        <v>112</v>
      </c>
      <c r="D30" s="4" t="s">
        <v>31</v>
      </c>
      <c r="E30" s="4" t="s">
        <v>36</v>
      </c>
      <c r="F30" s="4" t="s">
        <v>37</v>
      </c>
      <c r="G30" s="4" t="s">
        <v>25</v>
      </c>
      <c r="H30" s="4" t="s">
        <v>120</v>
      </c>
      <c r="I30" s="4">
        <v>4.0</v>
      </c>
      <c r="J30" s="4" t="s">
        <v>39</v>
      </c>
      <c r="K30" s="4" t="s">
        <v>82</v>
      </c>
      <c r="L30" s="4" t="s">
        <v>124</v>
      </c>
      <c r="M30" s="4">
        <v>4.0</v>
      </c>
      <c r="N30" s="4" t="s">
        <v>30</v>
      </c>
      <c r="O30" s="4" t="s">
        <v>31</v>
      </c>
      <c r="P30" s="4" t="s">
        <v>125</v>
      </c>
      <c r="Q30" s="4" t="s">
        <v>43</v>
      </c>
      <c r="R30" s="4" t="s">
        <v>31</v>
      </c>
      <c r="S30" s="5"/>
    </row>
    <row r="31" ht="15.75" customHeight="1">
      <c r="A31" s="6" t="s">
        <v>44</v>
      </c>
      <c r="B31" s="6" t="s">
        <v>45</v>
      </c>
      <c r="C31" s="6" t="s">
        <v>46</v>
      </c>
      <c r="D31" s="6" t="s">
        <v>31</v>
      </c>
      <c r="E31" s="6" t="s">
        <v>23</v>
      </c>
      <c r="F31" s="6" t="s">
        <v>24</v>
      </c>
      <c r="G31" s="6" t="s">
        <v>25</v>
      </c>
      <c r="H31" s="6" t="s">
        <v>126</v>
      </c>
      <c r="I31" s="6">
        <v>3.0</v>
      </c>
      <c r="J31" s="6" t="s">
        <v>39</v>
      </c>
      <c r="K31" s="6" t="s">
        <v>74</v>
      </c>
      <c r="L31" s="6" t="s">
        <v>98</v>
      </c>
      <c r="M31" s="6">
        <v>3.0</v>
      </c>
      <c r="N31" s="6" t="s">
        <v>30</v>
      </c>
      <c r="O31" s="6" t="s">
        <v>22</v>
      </c>
      <c r="P31" s="6" t="s">
        <v>60</v>
      </c>
      <c r="Q31" s="6" t="s">
        <v>43</v>
      </c>
      <c r="R31" s="6" t="s">
        <v>31</v>
      </c>
      <c r="S31" s="7" t="s">
        <v>127</v>
      </c>
    </row>
    <row r="32" ht="15.75" customHeight="1">
      <c r="A32" s="4" t="s">
        <v>19</v>
      </c>
      <c r="B32" s="4" t="s">
        <v>20</v>
      </c>
      <c r="C32" s="4" t="s">
        <v>128</v>
      </c>
      <c r="D32" s="4" t="s">
        <v>31</v>
      </c>
      <c r="E32" s="4" t="s">
        <v>50</v>
      </c>
      <c r="F32" s="4" t="s">
        <v>57</v>
      </c>
      <c r="G32" s="4" t="s">
        <v>25</v>
      </c>
      <c r="H32" s="4" t="s">
        <v>58</v>
      </c>
      <c r="I32" s="4">
        <v>3.0</v>
      </c>
      <c r="J32" s="4" t="s">
        <v>39</v>
      </c>
      <c r="K32" s="4" t="s">
        <v>74</v>
      </c>
      <c r="L32" s="4" t="s">
        <v>98</v>
      </c>
      <c r="M32" s="4">
        <v>4.0</v>
      </c>
      <c r="N32" s="4" t="s">
        <v>30</v>
      </c>
      <c r="O32" s="4" t="s">
        <v>22</v>
      </c>
      <c r="P32" s="4" t="s">
        <v>70</v>
      </c>
      <c r="Q32" s="4" t="s">
        <v>43</v>
      </c>
      <c r="R32" s="4" t="s">
        <v>31</v>
      </c>
      <c r="S32" s="5" t="s">
        <v>129</v>
      </c>
    </row>
    <row r="33" ht="15.75" customHeight="1">
      <c r="A33" s="6" t="s">
        <v>49</v>
      </c>
      <c r="B33" s="6" t="s">
        <v>20</v>
      </c>
      <c r="C33" s="6" t="s">
        <v>112</v>
      </c>
      <c r="D33" s="6" t="s">
        <v>31</v>
      </c>
      <c r="E33" s="6" t="s">
        <v>23</v>
      </c>
      <c r="F33" s="6" t="s">
        <v>57</v>
      </c>
      <c r="G33" s="6" t="s">
        <v>25</v>
      </c>
      <c r="H33" s="6" t="s">
        <v>130</v>
      </c>
      <c r="I33" s="6">
        <v>3.0</v>
      </c>
      <c r="J33" s="6" t="s">
        <v>39</v>
      </c>
      <c r="K33" s="6" t="s">
        <v>74</v>
      </c>
      <c r="L33" s="6" t="s">
        <v>121</v>
      </c>
      <c r="M33" s="6">
        <v>3.0</v>
      </c>
      <c r="N33" s="6" t="s">
        <v>30</v>
      </c>
      <c r="O33" s="6" t="s">
        <v>31</v>
      </c>
      <c r="P33" s="6" t="s">
        <v>42</v>
      </c>
      <c r="Q33" s="6" t="s">
        <v>43</v>
      </c>
      <c r="R33" s="6" t="s">
        <v>31</v>
      </c>
      <c r="S33" s="7"/>
    </row>
    <row r="34" ht="15.75" hidden="1" customHeight="1">
      <c r="A34" s="4" t="s">
        <v>19</v>
      </c>
      <c r="B34" s="4" t="s">
        <v>45</v>
      </c>
      <c r="C34" s="9" t="s">
        <v>112</v>
      </c>
      <c r="D34" s="4" t="s">
        <v>31</v>
      </c>
      <c r="E34" s="4" t="s">
        <v>72</v>
      </c>
      <c r="F34" s="4" t="s">
        <v>37</v>
      </c>
      <c r="G34" s="4" t="s">
        <v>25</v>
      </c>
      <c r="H34" s="4" t="s">
        <v>131</v>
      </c>
      <c r="I34" s="4">
        <v>4.0</v>
      </c>
      <c r="J34" s="4" t="s">
        <v>27</v>
      </c>
      <c r="K34" s="4" t="s">
        <v>74</v>
      </c>
      <c r="L34" s="4" t="s">
        <v>121</v>
      </c>
      <c r="M34" s="4">
        <v>3.0</v>
      </c>
      <c r="N34" s="4" t="s">
        <v>30</v>
      </c>
      <c r="O34" s="4" t="s">
        <v>22</v>
      </c>
      <c r="P34" s="4" t="s">
        <v>42</v>
      </c>
      <c r="Q34" s="4" t="s">
        <v>43</v>
      </c>
      <c r="R34" s="4" t="s">
        <v>31</v>
      </c>
      <c r="S34" s="5"/>
    </row>
    <row r="35" ht="15.75" hidden="1" customHeight="1">
      <c r="A35" s="6" t="s">
        <v>19</v>
      </c>
      <c r="B35" s="6" t="s">
        <v>20</v>
      </c>
      <c r="C35" s="6" t="s">
        <v>132</v>
      </c>
      <c r="D35" s="6" t="s">
        <v>31</v>
      </c>
      <c r="E35" s="6" t="s">
        <v>56</v>
      </c>
      <c r="F35" s="6" t="s">
        <v>37</v>
      </c>
      <c r="G35" s="6" t="s">
        <v>25</v>
      </c>
      <c r="H35" s="6" t="s">
        <v>133</v>
      </c>
      <c r="I35" s="6">
        <v>4.0</v>
      </c>
      <c r="J35" s="6" t="s">
        <v>39</v>
      </c>
      <c r="K35" s="6" t="s">
        <v>74</v>
      </c>
      <c r="L35" s="6" t="s">
        <v>134</v>
      </c>
      <c r="M35" s="6">
        <v>3.0</v>
      </c>
      <c r="N35" s="6" t="s">
        <v>30</v>
      </c>
      <c r="O35" s="6" t="s">
        <v>22</v>
      </c>
      <c r="P35" s="6" t="s">
        <v>70</v>
      </c>
      <c r="Q35" s="6" t="s">
        <v>43</v>
      </c>
      <c r="R35" s="6" t="s">
        <v>31</v>
      </c>
      <c r="S35" s="7"/>
    </row>
    <row r="36" ht="15.75" hidden="1" customHeight="1">
      <c r="A36" s="4" t="s">
        <v>66</v>
      </c>
      <c r="B36" s="4" t="s">
        <v>20</v>
      </c>
      <c r="C36" s="4" t="s">
        <v>35</v>
      </c>
      <c r="D36" s="4" t="s">
        <v>31</v>
      </c>
      <c r="E36" s="4" t="s">
        <v>50</v>
      </c>
      <c r="F36" s="4" t="s">
        <v>37</v>
      </c>
      <c r="G36" s="4" t="s">
        <v>25</v>
      </c>
      <c r="H36" s="4" t="s">
        <v>51</v>
      </c>
      <c r="I36" s="4">
        <v>4.0</v>
      </c>
      <c r="J36" s="4" t="s">
        <v>27</v>
      </c>
      <c r="K36" s="4" t="s">
        <v>74</v>
      </c>
      <c r="L36" s="4" t="s">
        <v>135</v>
      </c>
      <c r="M36" s="4">
        <v>4.0</v>
      </c>
      <c r="N36" s="4" t="s">
        <v>30</v>
      </c>
      <c r="O36" s="4" t="s">
        <v>22</v>
      </c>
      <c r="P36" s="4" t="s">
        <v>32</v>
      </c>
      <c r="Q36" s="4" t="s">
        <v>33</v>
      </c>
      <c r="R36" s="4" t="s">
        <v>31</v>
      </c>
      <c r="S36" s="5" t="s">
        <v>136</v>
      </c>
    </row>
    <row r="37" ht="15.75" customHeight="1">
      <c r="A37" s="6" t="s">
        <v>49</v>
      </c>
      <c r="B37" s="6" t="s">
        <v>20</v>
      </c>
      <c r="C37" s="6" t="s">
        <v>35</v>
      </c>
      <c r="D37" s="6" t="s">
        <v>31</v>
      </c>
      <c r="E37" s="6" t="s">
        <v>72</v>
      </c>
      <c r="F37" s="6" t="s">
        <v>37</v>
      </c>
      <c r="G37" s="6" t="s">
        <v>137</v>
      </c>
      <c r="H37" s="6" t="s">
        <v>81</v>
      </c>
      <c r="I37" s="6">
        <v>3.0</v>
      </c>
      <c r="J37" s="6" t="s">
        <v>39</v>
      </c>
      <c r="K37" s="6" t="s">
        <v>74</v>
      </c>
      <c r="L37" s="6" t="s">
        <v>138</v>
      </c>
      <c r="M37" s="6">
        <v>3.0</v>
      </c>
      <c r="N37" s="6" t="s">
        <v>30</v>
      </c>
      <c r="O37" s="6" t="s">
        <v>22</v>
      </c>
      <c r="P37" s="6" t="s">
        <v>32</v>
      </c>
      <c r="Q37" s="6" t="s">
        <v>43</v>
      </c>
      <c r="R37" s="6" t="s">
        <v>31</v>
      </c>
      <c r="S37" s="10"/>
    </row>
    <row r="38" ht="15.75" hidden="1" customHeight="1">
      <c r="A38" s="4" t="s">
        <v>49</v>
      </c>
      <c r="B38" s="4" t="s">
        <v>45</v>
      </c>
      <c r="C38" s="4" t="s">
        <v>46</v>
      </c>
      <c r="D38" s="4" t="s">
        <v>31</v>
      </c>
      <c r="E38" s="4" t="s">
        <v>23</v>
      </c>
      <c r="F38" s="4" t="s">
        <v>37</v>
      </c>
      <c r="G38" s="4" t="s">
        <v>25</v>
      </c>
      <c r="H38" s="4" t="s">
        <v>130</v>
      </c>
      <c r="I38" s="4">
        <v>5.0</v>
      </c>
      <c r="J38" s="4" t="s">
        <v>39</v>
      </c>
      <c r="K38" s="4" t="s">
        <v>82</v>
      </c>
      <c r="L38" s="4" t="s">
        <v>139</v>
      </c>
      <c r="M38" s="4">
        <v>5.0</v>
      </c>
      <c r="N38" s="4" t="s">
        <v>30</v>
      </c>
      <c r="O38" s="4" t="s">
        <v>31</v>
      </c>
      <c r="P38" s="4" t="s">
        <v>140</v>
      </c>
      <c r="Q38" s="4" t="s">
        <v>33</v>
      </c>
      <c r="R38" s="4" t="s">
        <v>31</v>
      </c>
      <c r="S38" s="11"/>
    </row>
    <row r="39" ht="15.75" hidden="1" customHeight="1">
      <c r="A39" s="6" t="s">
        <v>44</v>
      </c>
      <c r="B39" s="6" t="s">
        <v>45</v>
      </c>
      <c r="C39" s="6" t="s">
        <v>141</v>
      </c>
      <c r="D39" s="6" t="s">
        <v>31</v>
      </c>
      <c r="E39" s="6" t="s">
        <v>23</v>
      </c>
      <c r="F39" s="6" t="s">
        <v>28</v>
      </c>
      <c r="G39" s="6" t="s">
        <v>76</v>
      </c>
      <c r="H39" s="6" t="s">
        <v>26</v>
      </c>
      <c r="I39" s="6">
        <v>3.0</v>
      </c>
      <c r="J39" s="6" t="s">
        <v>39</v>
      </c>
      <c r="K39" s="6" t="s">
        <v>40</v>
      </c>
      <c r="L39" s="6" t="s">
        <v>142</v>
      </c>
      <c r="M39" s="6">
        <v>4.0</v>
      </c>
      <c r="N39" s="6" t="s">
        <v>78</v>
      </c>
      <c r="O39" s="6" t="s">
        <v>22</v>
      </c>
      <c r="P39" s="6" t="s">
        <v>42</v>
      </c>
      <c r="Q39" s="6" t="s">
        <v>43</v>
      </c>
      <c r="R39" s="6" t="s">
        <v>117</v>
      </c>
      <c r="S39" s="7" t="s">
        <v>143</v>
      </c>
    </row>
    <row r="40" ht="15.75" customHeight="1">
      <c r="A40" s="4" t="s">
        <v>19</v>
      </c>
      <c r="B40" s="4" t="s">
        <v>45</v>
      </c>
      <c r="C40" s="4" t="s">
        <v>35</v>
      </c>
      <c r="D40" s="4" t="s">
        <v>31</v>
      </c>
      <c r="E40" s="4" t="s">
        <v>50</v>
      </c>
      <c r="F40" s="4" t="s">
        <v>57</v>
      </c>
      <c r="G40" s="4" t="s">
        <v>25</v>
      </c>
      <c r="H40" s="4" t="s">
        <v>77</v>
      </c>
      <c r="I40" s="4">
        <v>3.0</v>
      </c>
      <c r="J40" s="4" t="s">
        <v>39</v>
      </c>
      <c r="K40" s="4" t="s">
        <v>82</v>
      </c>
      <c r="L40" s="4" t="s">
        <v>144</v>
      </c>
      <c r="M40" s="4">
        <v>4.0</v>
      </c>
      <c r="N40" s="4" t="s">
        <v>30</v>
      </c>
      <c r="O40" s="4" t="s">
        <v>31</v>
      </c>
      <c r="P40" s="4" t="s">
        <v>100</v>
      </c>
      <c r="Q40" s="4" t="s">
        <v>33</v>
      </c>
      <c r="R40" s="4" t="s">
        <v>31</v>
      </c>
      <c r="S40" s="5" t="s">
        <v>145</v>
      </c>
    </row>
    <row r="41" ht="15.75" hidden="1" customHeight="1">
      <c r="A41" s="6" t="s">
        <v>44</v>
      </c>
      <c r="B41" s="6" t="s">
        <v>45</v>
      </c>
      <c r="C41" s="6" t="s">
        <v>35</v>
      </c>
      <c r="D41" s="6" t="s">
        <v>31</v>
      </c>
      <c r="E41" s="6" t="s">
        <v>23</v>
      </c>
      <c r="F41" s="6" t="s">
        <v>37</v>
      </c>
      <c r="G41" s="6" t="s">
        <v>25</v>
      </c>
      <c r="H41" s="6" t="s">
        <v>109</v>
      </c>
      <c r="I41" s="6">
        <v>5.0</v>
      </c>
      <c r="J41" s="6" t="s">
        <v>39</v>
      </c>
      <c r="K41" s="6" t="s">
        <v>40</v>
      </c>
      <c r="L41" s="6" t="s">
        <v>146</v>
      </c>
      <c r="M41" s="6">
        <v>3.0</v>
      </c>
      <c r="N41" s="6" t="s">
        <v>30</v>
      </c>
      <c r="O41" s="6" t="s">
        <v>22</v>
      </c>
      <c r="P41" s="6" t="s">
        <v>42</v>
      </c>
      <c r="Q41" s="6" t="s">
        <v>43</v>
      </c>
      <c r="R41" s="6" t="s">
        <v>31</v>
      </c>
      <c r="S41" s="7" t="s">
        <v>147</v>
      </c>
    </row>
    <row r="42" ht="15.75" customHeight="1">
      <c r="A42" s="4" t="s">
        <v>19</v>
      </c>
      <c r="B42" s="4" t="s">
        <v>45</v>
      </c>
      <c r="C42" s="4" t="s">
        <v>112</v>
      </c>
      <c r="D42" s="4" t="s">
        <v>31</v>
      </c>
      <c r="E42" s="4" t="s">
        <v>23</v>
      </c>
      <c r="F42" s="4" t="s">
        <v>57</v>
      </c>
      <c r="G42" s="4" t="s">
        <v>25</v>
      </c>
      <c r="H42" s="4" t="s">
        <v>118</v>
      </c>
      <c r="I42" s="4">
        <v>3.0</v>
      </c>
      <c r="J42" s="4" t="s">
        <v>39</v>
      </c>
      <c r="K42" s="4" t="s">
        <v>82</v>
      </c>
      <c r="L42" s="4" t="s">
        <v>148</v>
      </c>
      <c r="M42" s="4">
        <v>4.0</v>
      </c>
      <c r="N42" s="4" t="s">
        <v>30</v>
      </c>
      <c r="O42" s="4" t="s">
        <v>22</v>
      </c>
      <c r="P42" s="4" t="s">
        <v>42</v>
      </c>
      <c r="Q42" s="4" t="s">
        <v>43</v>
      </c>
      <c r="R42" s="4" t="s">
        <v>31</v>
      </c>
      <c r="S42" s="11"/>
    </row>
    <row r="43" ht="15.75" hidden="1" customHeight="1">
      <c r="A43" s="6" t="s">
        <v>49</v>
      </c>
      <c r="B43" s="6" t="s">
        <v>20</v>
      </c>
      <c r="C43" s="6" t="s">
        <v>112</v>
      </c>
      <c r="D43" s="6" t="s">
        <v>31</v>
      </c>
      <c r="E43" s="6" t="s">
        <v>36</v>
      </c>
      <c r="F43" s="6" t="s">
        <v>37</v>
      </c>
      <c r="G43" s="6" t="s">
        <v>25</v>
      </c>
      <c r="H43" s="6" t="s">
        <v>149</v>
      </c>
      <c r="I43" s="6">
        <v>4.0</v>
      </c>
      <c r="J43" s="6" t="s">
        <v>27</v>
      </c>
      <c r="K43" s="6" t="s">
        <v>74</v>
      </c>
      <c r="L43" s="6" t="s">
        <v>150</v>
      </c>
      <c r="M43" s="6">
        <v>5.0</v>
      </c>
      <c r="N43" s="6" t="s">
        <v>30</v>
      </c>
      <c r="O43" s="6" t="s">
        <v>22</v>
      </c>
      <c r="P43" s="6" t="s">
        <v>91</v>
      </c>
      <c r="Q43" s="6" t="s">
        <v>64</v>
      </c>
      <c r="R43" s="6" t="s">
        <v>31</v>
      </c>
      <c r="S43" s="10"/>
    </row>
    <row r="44" ht="15.75" hidden="1" customHeight="1">
      <c r="A44" s="4" t="s">
        <v>19</v>
      </c>
      <c r="B44" s="8" t="s">
        <v>45</v>
      </c>
      <c r="C44" s="4" t="s">
        <v>112</v>
      </c>
      <c r="D44" s="4" t="s">
        <v>31</v>
      </c>
      <c r="E44" s="4" t="s">
        <v>36</v>
      </c>
      <c r="F44" s="4" t="s">
        <v>57</v>
      </c>
      <c r="G44" s="4" t="s">
        <v>25</v>
      </c>
      <c r="H44" s="4" t="s">
        <v>151</v>
      </c>
      <c r="I44" s="4">
        <v>4.0</v>
      </c>
      <c r="J44" s="4" t="s">
        <v>39</v>
      </c>
      <c r="K44" s="4" t="s">
        <v>82</v>
      </c>
      <c r="L44" s="4" t="s">
        <v>29</v>
      </c>
      <c r="M44" s="4">
        <v>4.0</v>
      </c>
      <c r="N44" s="4" t="s">
        <v>30</v>
      </c>
      <c r="O44" s="4" t="s">
        <v>63</v>
      </c>
      <c r="P44" s="4" t="s">
        <v>42</v>
      </c>
      <c r="Q44" s="4" t="s">
        <v>43</v>
      </c>
      <c r="R44" s="4" t="s">
        <v>31</v>
      </c>
      <c r="S44" s="11"/>
    </row>
    <row r="45" ht="15.75" customHeight="1">
      <c r="A45" s="6" t="s">
        <v>19</v>
      </c>
      <c r="B45" s="6" t="s">
        <v>45</v>
      </c>
      <c r="C45" s="6" t="s">
        <v>152</v>
      </c>
      <c r="D45" s="6" t="s">
        <v>31</v>
      </c>
      <c r="E45" s="6" t="s">
        <v>23</v>
      </c>
      <c r="F45" s="6" t="s">
        <v>57</v>
      </c>
      <c r="G45" s="6" t="s">
        <v>25</v>
      </c>
      <c r="H45" s="6" t="s">
        <v>118</v>
      </c>
      <c r="I45" s="6">
        <v>3.0</v>
      </c>
      <c r="J45" s="6" t="s">
        <v>39</v>
      </c>
      <c r="K45" s="6" t="s">
        <v>82</v>
      </c>
      <c r="L45" s="6" t="s">
        <v>144</v>
      </c>
      <c r="M45" s="6">
        <v>4.0</v>
      </c>
      <c r="N45" s="6" t="s">
        <v>30</v>
      </c>
      <c r="O45" s="6" t="s">
        <v>31</v>
      </c>
      <c r="P45" s="6" t="s">
        <v>125</v>
      </c>
      <c r="Q45" s="6" t="s">
        <v>43</v>
      </c>
      <c r="R45" s="6" t="s">
        <v>31</v>
      </c>
      <c r="S45" s="10"/>
    </row>
    <row r="46" ht="15.75" hidden="1" customHeight="1">
      <c r="A46" s="4" t="s">
        <v>49</v>
      </c>
      <c r="B46" s="4" t="s">
        <v>45</v>
      </c>
      <c r="C46" s="4" t="s">
        <v>71</v>
      </c>
      <c r="D46" s="4" t="s">
        <v>31</v>
      </c>
      <c r="E46" s="4" t="s">
        <v>84</v>
      </c>
      <c r="F46" s="4" t="s">
        <v>57</v>
      </c>
      <c r="G46" s="4" t="s">
        <v>25</v>
      </c>
      <c r="H46" s="4" t="s">
        <v>58</v>
      </c>
      <c r="I46" s="4">
        <v>4.0</v>
      </c>
      <c r="J46" s="4" t="s">
        <v>39</v>
      </c>
      <c r="K46" s="4" t="s">
        <v>74</v>
      </c>
      <c r="L46" s="4" t="s">
        <v>144</v>
      </c>
      <c r="M46" s="4">
        <v>4.0</v>
      </c>
      <c r="N46" s="4" t="s">
        <v>30</v>
      </c>
      <c r="O46" s="4" t="s">
        <v>22</v>
      </c>
      <c r="P46" s="4" t="s">
        <v>54</v>
      </c>
      <c r="Q46" s="4" t="s">
        <v>43</v>
      </c>
      <c r="R46" s="4" t="s">
        <v>31</v>
      </c>
      <c r="S46" s="11"/>
    </row>
    <row r="47" ht="15.75" hidden="1" customHeight="1">
      <c r="A47" s="6" t="s">
        <v>19</v>
      </c>
      <c r="B47" s="6" t="s">
        <v>20</v>
      </c>
      <c r="C47" s="6" t="s">
        <v>112</v>
      </c>
      <c r="D47" s="6" t="s">
        <v>31</v>
      </c>
      <c r="E47" s="6" t="s">
        <v>56</v>
      </c>
      <c r="F47" s="6" t="s">
        <v>57</v>
      </c>
      <c r="G47" s="6" t="s">
        <v>25</v>
      </c>
      <c r="H47" s="6" t="s">
        <v>77</v>
      </c>
      <c r="I47" s="6">
        <v>4.0</v>
      </c>
      <c r="J47" s="6" t="s">
        <v>27</v>
      </c>
      <c r="K47" s="6" t="s">
        <v>74</v>
      </c>
      <c r="L47" s="6" t="s">
        <v>150</v>
      </c>
      <c r="M47" s="6">
        <v>4.0</v>
      </c>
      <c r="N47" s="6" t="s">
        <v>99</v>
      </c>
      <c r="O47" s="6" t="s">
        <v>22</v>
      </c>
      <c r="P47" s="6" t="s">
        <v>42</v>
      </c>
      <c r="Q47" s="6" t="s">
        <v>33</v>
      </c>
      <c r="R47" s="6" t="s">
        <v>31</v>
      </c>
      <c r="S47" s="7" t="s">
        <v>147</v>
      </c>
    </row>
    <row r="48" ht="15.75" hidden="1" customHeight="1">
      <c r="A48" s="4" t="s">
        <v>19</v>
      </c>
      <c r="B48" s="4" t="s">
        <v>20</v>
      </c>
      <c r="C48" s="4" t="s">
        <v>71</v>
      </c>
      <c r="D48" s="4" t="s">
        <v>31</v>
      </c>
      <c r="E48" s="4" t="s">
        <v>72</v>
      </c>
      <c r="F48" s="4" t="s">
        <v>37</v>
      </c>
      <c r="G48" s="4" t="s">
        <v>25</v>
      </c>
      <c r="H48" s="4" t="s">
        <v>26</v>
      </c>
      <c r="I48" s="4">
        <v>4.0</v>
      </c>
      <c r="J48" s="4" t="s">
        <v>39</v>
      </c>
      <c r="K48" s="4" t="s">
        <v>74</v>
      </c>
      <c r="L48" s="4" t="s">
        <v>153</v>
      </c>
      <c r="M48" s="4">
        <v>4.0</v>
      </c>
      <c r="N48" s="4" t="s">
        <v>30</v>
      </c>
      <c r="O48" s="4" t="s">
        <v>31</v>
      </c>
      <c r="P48" s="4" t="s">
        <v>79</v>
      </c>
      <c r="Q48" s="4" t="s">
        <v>33</v>
      </c>
      <c r="R48" s="4" t="s">
        <v>31</v>
      </c>
      <c r="S48" s="11"/>
    </row>
    <row r="49" ht="15.75" customHeight="1">
      <c r="A49" s="6" t="s">
        <v>49</v>
      </c>
      <c r="B49" s="6" t="s">
        <v>20</v>
      </c>
      <c r="C49" s="6" t="s">
        <v>46</v>
      </c>
      <c r="D49" s="6" t="s">
        <v>31</v>
      </c>
      <c r="E49" s="6" t="s">
        <v>23</v>
      </c>
      <c r="F49" s="6" t="s">
        <v>37</v>
      </c>
      <c r="G49" s="6" t="s">
        <v>25</v>
      </c>
      <c r="H49" s="6" t="s">
        <v>109</v>
      </c>
      <c r="I49" s="6">
        <v>3.0</v>
      </c>
      <c r="J49" s="6" t="s">
        <v>39</v>
      </c>
      <c r="K49" s="6" t="s">
        <v>40</v>
      </c>
      <c r="L49" s="6" t="s">
        <v>29</v>
      </c>
      <c r="M49" s="6">
        <v>4.0</v>
      </c>
      <c r="N49" s="6" t="s">
        <v>30</v>
      </c>
      <c r="O49" s="6" t="s">
        <v>63</v>
      </c>
      <c r="P49" s="6" t="s">
        <v>32</v>
      </c>
      <c r="Q49" s="6" t="s">
        <v>43</v>
      </c>
      <c r="R49" s="6" t="s">
        <v>31</v>
      </c>
      <c r="S49" s="10"/>
    </row>
    <row r="50" ht="15.75" hidden="1" customHeight="1">
      <c r="A50" s="4" t="s">
        <v>49</v>
      </c>
      <c r="B50" s="8" t="s">
        <v>45</v>
      </c>
      <c r="C50" s="4" t="s">
        <v>112</v>
      </c>
      <c r="D50" s="4" t="s">
        <v>31</v>
      </c>
      <c r="E50" s="4" t="s">
        <v>23</v>
      </c>
      <c r="F50" s="4" t="s">
        <v>57</v>
      </c>
      <c r="G50" s="4" t="s">
        <v>25</v>
      </c>
      <c r="H50" s="4" t="s">
        <v>154</v>
      </c>
      <c r="I50" s="4">
        <v>4.0</v>
      </c>
      <c r="J50" s="4" t="s">
        <v>39</v>
      </c>
      <c r="K50" s="4" t="s">
        <v>40</v>
      </c>
      <c r="L50" s="4" t="s">
        <v>98</v>
      </c>
      <c r="M50" s="4">
        <v>4.0</v>
      </c>
      <c r="N50" s="4" t="s">
        <v>30</v>
      </c>
      <c r="O50" s="4" t="s">
        <v>31</v>
      </c>
      <c r="P50" s="4" t="s">
        <v>32</v>
      </c>
      <c r="Q50" s="4" t="s">
        <v>43</v>
      </c>
      <c r="R50" s="4" t="s">
        <v>31</v>
      </c>
      <c r="S50" s="11"/>
    </row>
    <row r="51" ht="15.75" hidden="1" customHeight="1">
      <c r="A51" s="6" t="s">
        <v>44</v>
      </c>
      <c r="B51" s="6" t="s">
        <v>45</v>
      </c>
      <c r="C51" s="6" t="s">
        <v>35</v>
      </c>
      <c r="D51" s="6" t="s">
        <v>31</v>
      </c>
      <c r="E51" s="6" t="s">
        <v>23</v>
      </c>
      <c r="F51" s="6" t="s">
        <v>57</v>
      </c>
      <c r="G51" s="6" t="s">
        <v>76</v>
      </c>
      <c r="H51" s="6" t="s">
        <v>126</v>
      </c>
      <c r="I51" s="6">
        <v>4.0</v>
      </c>
      <c r="J51" s="6" t="s">
        <v>39</v>
      </c>
      <c r="K51" s="6" t="s">
        <v>40</v>
      </c>
      <c r="L51" s="6" t="s">
        <v>155</v>
      </c>
      <c r="M51" s="6">
        <v>5.0</v>
      </c>
      <c r="N51" s="6" t="s">
        <v>30</v>
      </c>
      <c r="O51" s="6" t="s">
        <v>31</v>
      </c>
      <c r="P51" s="6" t="s">
        <v>60</v>
      </c>
      <c r="Q51" s="6" t="s">
        <v>43</v>
      </c>
      <c r="R51" s="6" t="s">
        <v>31</v>
      </c>
      <c r="S51" s="7" t="s">
        <v>145</v>
      </c>
    </row>
    <row r="52" ht="15.75" customHeight="1">
      <c r="A52" s="4" t="s">
        <v>19</v>
      </c>
      <c r="B52" s="4" t="s">
        <v>45</v>
      </c>
      <c r="C52" s="4" t="s">
        <v>35</v>
      </c>
      <c r="D52" s="4" t="s">
        <v>31</v>
      </c>
      <c r="E52" s="4" t="s">
        <v>23</v>
      </c>
      <c r="F52" s="4" t="s">
        <v>57</v>
      </c>
      <c r="G52" s="4" t="s">
        <v>25</v>
      </c>
      <c r="H52" s="4" t="s">
        <v>58</v>
      </c>
      <c r="I52" s="4">
        <v>3.0</v>
      </c>
      <c r="J52" s="4" t="s">
        <v>27</v>
      </c>
      <c r="K52" s="4" t="s">
        <v>82</v>
      </c>
      <c r="L52" s="4" t="s">
        <v>144</v>
      </c>
      <c r="M52" s="4">
        <v>4.0</v>
      </c>
      <c r="N52" s="4" t="s">
        <v>30</v>
      </c>
      <c r="O52" s="4" t="s">
        <v>31</v>
      </c>
      <c r="P52" s="4" t="s">
        <v>91</v>
      </c>
      <c r="Q52" s="4" t="s">
        <v>64</v>
      </c>
      <c r="R52" s="4" t="s">
        <v>31</v>
      </c>
      <c r="S52" s="11"/>
    </row>
    <row r="53" ht="15.75" hidden="1" customHeight="1">
      <c r="A53" s="6" t="s">
        <v>49</v>
      </c>
      <c r="B53" s="12" t="s">
        <v>45</v>
      </c>
      <c r="C53" s="13" t="s">
        <v>112</v>
      </c>
      <c r="D53" s="6" t="s">
        <v>31</v>
      </c>
      <c r="E53" s="6" t="s">
        <v>72</v>
      </c>
      <c r="F53" s="6" t="s">
        <v>37</v>
      </c>
      <c r="G53" s="6" t="s">
        <v>25</v>
      </c>
      <c r="H53" s="6" t="s">
        <v>95</v>
      </c>
      <c r="I53" s="6">
        <v>4.0</v>
      </c>
      <c r="J53" s="6" t="s">
        <v>39</v>
      </c>
      <c r="K53" s="6" t="s">
        <v>74</v>
      </c>
      <c r="L53" s="6" t="s">
        <v>156</v>
      </c>
      <c r="M53" s="6">
        <v>3.0</v>
      </c>
      <c r="N53" s="6" t="s">
        <v>30</v>
      </c>
      <c r="O53" s="6" t="s">
        <v>31</v>
      </c>
      <c r="P53" s="6" t="s">
        <v>70</v>
      </c>
      <c r="Q53" s="6" t="s">
        <v>64</v>
      </c>
      <c r="R53" s="6" t="s">
        <v>117</v>
      </c>
      <c r="S53" s="7" t="s">
        <v>157</v>
      </c>
    </row>
    <row r="54" ht="15.75" hidden="1" customHeight="1">
      <c r="A54" s="4" t="s">
        <v>19</v>
      </c>
      <c r="B54" s="4" t="s">
        <v>45</v>
      </c>
      <c r="C54" s="4" t="s">
        <v>71</v>
      </c>
      <c r="D54" s="4" t="s">
        <v>31</v>
      </c>
      <c r="E54" s="4" t="s">
        <v>36</v>
      </c>
      <c r="F54" s="4" t="s">
        <v>57</v>
      </c>
      <c r="G54" s="4" t="s">
        <v>76</v>
      </c>
      <c r="H54" s="4" t="s">
        <v>109</v>
      </c>
      <c r="I54" s="4">
        <v>4.0</v>
      </c>
      <c r="J54" s="4" t="s">
        <v>27</v>
      </c>
      <c r="K54" s="4" t="s">
        <v>74</v>
      </c>
      <c r="L54" s="4" t="s">
        <v>29</v>
      </c>
      <c r="M54" s="4">
        <v>4.0</v>
      </c>
      <c r="N54" s="4" t="s">
        <v>78</v>
      </c>
      <c r="O54" s="4" t="s">
        <v>22</v>
      </c>
      <c r="P54" s="4" t="s">
        <v>115</v>
      </c>
      <c r="Q54" s="4" t="s">
        <v>43</v>
      </c>
      <c r="R54" s="4" t="s">
        <v>31</v>
      </c>
      <c r="S54" s="5" t="s">
        <v>157</v>
      </c>
    </row>
    <row r="55" ht="15.75" hidden="1" customHeight="1">
      <c r="A55" s="6" t="s">
        <v>19</v>
      </c>
      <c r="B55" s="6" t="s">
        <v>45</v>
      </c>
      <c r="C55" s="6" t="s">
        <v>46</v>
      </c>
      <c r="D55" s="6" t="s">
        <v>31</v>
      </c>
      <c r="E55" s="6" t="s">
        <v>56</v>
      </c>
      <c r="F55" s="6" t="s">
        <v>37</v>
      </c>
      <c r="G55" s="6" t="s">
        <v>25</v>
      </c>
      <c r="H55" s="6" t="s">
        <v>158</v>
      </c>
      <c r="I55" s="6">
        <v>4.0</v>
      </c>
      <c r="J55" s="6" t="s">
        <v>39</v>
      </c>
      <c r="K55" s="6" t="s">
        <v>74</v>
      </c>
      <c r="L55" s="6" t="s">
        <v>156</v>
      </c>
      <c r="M55" s="6">
        <v>5.0</v>
      </c>
      <c r="N55" s="6" t="s">
        <v>30</v>
      </c>
      <c r="O55" s="6" t="s">
        <v>63</v>
      </c>
      <c r="P55" s="6" t="s">
        <v>70</v>
      </c>
      <c r="Q55" s="6" t="s">
        <v>43</v>
      </c>
      <c r="R55" s="6" t="s">
        <v>31</v>
      </c>
      <c r="S55" s="7" t="s">
        <v>145</v>
      </c>
    </row>
    <row r="56" ht="15.75" hidden="1" customHeight="1">
      <c r="A56" s="4" t="s">
        <v>19</v>
      </c>
      <c r="B56" s="4" t="s">
        <v>20</v>
      </c>
      <c r="C56" s="4" t="s">
        <v>46</v>
      </c>
      <c r="D56" s="4" t="s">
        <v>31</v>
      </c>
      <c r="E56" s="4" t="s">
        <v>50</v>
      </c>
      <c r="F56" s="4" t="s">
        <v>57</v>
      </c>
      <c r="G56" s="4" t="s">
        <v>25</v>
      </c>
      <c r="H56" s="4" t="s">
        <v>149</v>
      </c>
      <c r="I56" s="4">
        <v>4.0</v>
      </c>
      <c r="J56" s="4" t="s">
        <v>27</v>
      </c>
      <c r="K56" s="4" t="s">
        <v>52</v>
      </c>
      <c r="L56" s="4" t="s">
        <v>153</v>
      </c>
      <c r="M56" s="4">
        <v>5.0</v>
      </c>
      <c r="N56" s="4" t="s">
        <v>30</v>
      </c>
      <c r="O56" s="4" t="s">
        <v>22</v>
      </c>
      <c r="P56" s="4" t="s">
        <v>47</v>
      </c>
      <c r="Q56" s="4" t="s">
        <v>43</v>
      </c>
      <c r="R56" s="4" t="s">
        <v>31</v>
      </c>
      <c r="S56" s="11"/>
    </row>
    <row r="57" ht="15.75" hidden="1" customHeight="1">
      <c r="A57" s="6" t="s">
        <v>19</v>
      </c>
      <c r="B57" s="6" t="s">
        <v>45</v>
      </c>
      <c r="C57" s="6" t="s">
        <v>104</v>
      </c>
      <c r="D57" s="6" t="s">
        <v>31</v>
      </c>
      <c r="E57" s="6" t="s">
        <v>56</v>
      </c>
      <c r="F57" s="6" t="s">
        <v>57</v>
      </c>
      <c r="G57" s="6" t="s">
        <v>25</v>
      </c>
      <c r="H57" s="6" t="s">
        <v>159</v>
      </c>
      <c r="I57" s="6">
        <v>4.0</v>
      </c>
      <c r="J57" s="6" t="s">
        <v>39</v>
      </c>
      <c r="K57" s="6" t="s">
        <v>82</v>
      </c>
      <c r="L57" s="6" t="s">
        <v>29</v>
      </c>
      <c r="M57" s="6">
        <v>4.0</v>
      </c>
      <c r="N57" s="6" t="s">
        <v>30</v>
      </c>
      <c r="O57" s="6" t="s">
        <v>31</v>
      </c>
      <c r="P57" s="6" t="s">
        <v>32</v>
      </c>
      <c r="Q57" s="6" t="s">
        <v>43</v>
      </c>
      <c r="R57" s="6" t="s">
        <v>31</v>
      </c>
      <c r="S57" s="10"/>
    </row>
    <row r="58" ht="15.75" customHeight="1">
      <c r="A58" s="4" t="s">
        <v>19</v>
      </c>
      <c r="B58" s="4" t="s">
        <v>45</v>
      </c>
      <c r="C58" s="4" t="s">
        <v>112</v>
      </c>
      <c r="D58" s="4" t="s">
        <v>31</v>
      </c>
      <c r="E58" s="4" t="s">
        <v>23</v>
      </c>
      <c r="F58" s="4" t="s">
        <v>37</v>
      </c>
      <c r="G58" s="4" t="s">
        <v>25</v>
      </c>
      <c r="H58" s="4" t="s">
        <v>92</v>
      </c>
      <c r="I58" s="4">
        <v>3.0</v>
      </c>
      <c r="J58" s="4" t="s">
        <v>39</v>
      </c>
      <c r="K58" s="4" t="s">
        <v>40</v>
      </c>
      <c r="L58" s="4" t="s">
        <v>160</v>
      </c>
      <c r="M58" s="4">
        <v>4.0</v>
      </c>
      <c r="N58" s="4" t="s">
        <v>30</v>
      </c>
      <c r="O58" s="4" t="s">
        <v>22</v>
      </c>
      <c r="P58" s="4" t="s">
        <v>42</v>
      </c>
      <c r="Q58" s="4" t="s">
        <v>43</v>
      </c>
      <c r="R58" s="4" t="s">
        <v>31</v>
      </c>
      <c r="S58" s="5" t="s">
        <v>161</v>
      </c>
    </row>
    <row r="59" ht="15.75" customHeight="1">
      <c r="A59" s="6" t="s">
        <v>19</v>
      </c>
      <c r="B59" s="6" t="s">
        <v>45</v>
      </c>
      <c r="C59" s="6" t="s">
        <v>46</v>
      </c>
      <c r="D59" s="6" t="s">
        <v>31</v>
      </c>
      <c r="E59" s="6" t="s">
        <v>50</v>
      </c>
      <c r="F59" s="6" t="s">
        <v>37</v>
      </c>
      <c r="G59" s="6" t="s">
        <v>25</v>
      </c>
      <c r="H59" s="6" t="s">
        <v>131</v>
      </c>
      <c r="I59" s="6">
        <v>3.0</v>
      </c>
      <c r="J59" s="6" t="s">
        <v>39</v>
      </c>
      <c r="K59" s="6" t="s">
        <v>40</v>
      </c>
      <c r="L59" s="6" t="s">
        <v>162</v>
      </c>
      <c r="M59" s="6">
        <v>3.0</v>
      </c>
      <c r="N59" s="6" t="s">
        <v>30</v>
      </c>
      <c r="O59" s="6" t="s">
        <v>22</v>
      </c>
      <c r="P59" s="6" t="s">
        <v>32</v>
      </c>
      <c r="Q59" s="6" t="s">
        <v>33</v>
      </c>
      <c r="R59" s="6" t="s">
        <v>31</v>
      </c>
      <c r="S59" s="7" t="s">
        <v>163</v>
      </c>
    </row>
    <row r="60" ht="15.75" hidden="1" customHeight="1">
      <c r="A60" s="4" t="s">
        <v>19</v>
      </c>
      <c r="B60" s="4" t="s">
        <v>20</v>
      </c>
      <c r="C60" s="4" t="s">
        <v>46</v>
      </c>
      <c r="D60" s="4" t="s">
        <v>31</v>
      </c>
      <c r="E60" s="4" t="s">
        <v>36</v>
      </c>
      <c r="F60" s="4" t="s">
        <v>24</v>
      </c>
      <c r="G60" s="4" t="s">
        <v>25</v>
      </c>
      <c r="H60" s="4" t="s">
        <v>95</v>
      </c>
      <c r="I60" s="4">
        <v>5.0</v>
      </c>
      <c r="J60" s="4" t="s">
        <v>39</v>
      </c>
      <c r="K60" s="4" t="s">
        <v>74</v>
      </c>
      <c r="L60" s="4" t="s">
        <v>156</v>
      </c>
      <c r="M60" s="4">
        <v>4.0</v>
      </c>
      <c r="N60" s="4" t="s">
        <v>30</v>
      </c>
      <c r="O60" s="4" t="s">
        <v>22</v>
      </c>
      <c r="P60" s="4" t="s">
        <v>115</v>
      </c>
      <c r="Q60" s="4" t="s">
        <v>64</v>
      </c>
      <c r="R60" s="4" t="s">
        <v>31</v>
      </c>
      <c r="S60" s="11"/>
    </row>
    <row r="61" ht="15.75" hidden="1" customHeight="1">
      <c r="A61" s="6" t="s">
        <v>19</v>
      </c>
      <c r="B61" s="6" t="s">
        <v>45</v>
      </c>
      <c r="C61" s="6" t="s">
        <v>46</v>
      </c>
      <c r="D61" s="6" t="s">
        <v>31</v>
      </c>
      <c r="E61" s="6" t="s">
        <v>23</v>
      </c>
      <c r="F61" s="6" t="s">
        <v>57</v>
      </c>
      <c r="G61" s="6" t="s">
        <v>25</v>
      </c>
      <c r="H61" s="6" t="s">
        <v>159</v>
      </c>
      <c r="I61" s="6">
        <v>4.0</v>
      </c>
      <c r="J61" s="6" t="s">
        <v>39</v>
      </c>
      <c r="K61" s="6" t="s">
        <v>40</v>
      </c>
      <c r="L61" s="6" t="s">
        <v>153</v>
      </c>
      <c r="M61" s="6">
        <v>4.0</v>
      </c>
      <c r="N61" s="6" t="s">
        <v>78</v>
      </c>
      <c r="O61" s="6" t="s">
        <v>63</v>
      </c>
      <c r="P61" s="6" t="s">
        <v>91</v>
      </c>
      <c r="Q61" s="6" t="s">
        <v>43</v>
      </c>
      <c r="R61" s="6" t="s">
        <v>31</v>
      </c>
      <c r="S61" s="7" t="s">
        <v>164</v>
      </c>
    </row>
    <row r="62" ht="15.75" hidden="1" customHeight="1">
      <c r="A62" s="4" t="s">
        <v>49</v>
      </c>
      <c r="B62" s="8" t="s">
        <v>45</v>
      </c>
      <c r="C62" s="4" t="s">
        <v>112</v>
      </c>
      <c r="D62" s="4" t="s">
        <v>31</v>
      </c>
      <c r="E62" s="4" t="s">
        <v>72</v>
      </c>
      <c r="F62" s="4" t="s">
        <v>37</v>
      </c>
      <c r="G62" s="4" t="s">
        <v>25</v>
      </c>
      <c r="H62" s="4" t="s">
        <v>95</v>
      </c>
      <c r="I62" s="4">
        <v>4.0</v>
      </c>
      <c r="J62" s="4" t="s">
        <v>27</v>
      </c>
      <c r="K62" s="4" t="s">
        <v>28</v>
      </c>
      <c r="L62" s="4" t="s">
        <v>165</v>
      </c>
      <c r="M62" s="4">
        <v>3.0</v>
      </c>
      <c r="N62" s="4" t="s">
        <v>30</v>
      </c>
      <c r="O62" s="4" t="s">
        <v>22</v>
      </c>
      <c r="P62" s="4" t="s">
        <v>32</v>
      </c>
      <c r="Q62" s="4" t="s">
        <v>43</v>
      </c>
      <c r="R62" s="4" t="s">
        <v>31</v>
      </c>
      <c r="S62" s="5" t="s">
        <v>145</v>
      </c>
    </row>
    <row r="63" ht="15.75" hidden="1" customHeight="1">
      <c r="A63" s="6" t="s">
        <v>19</v>
      </c>
      <c r="B63" s="6" t="s">
        <v>20</v>
      </c>
      <c r="C63" s="6" t="s">
        <v>46</v>
      </c>
      <c r="D63" s="6" t="s">
        <v>31</v>
      </c>
      <c r="E63" s="6" t="s">
        <v>50</v>
      </c>
      <c r="F63" s="6" t="s">
        <v>24</v>
      </c>
      <c r="G63" s="6" t="s">
        <v>25</v>
      </c>
      <c r="H63" s="6" t="s">
        <v>95</v>
      </c>
      <c r="I63" s="6">
        <v>4.0</v>
      </c>
      <c r="J63" s="6" t="s">
        <v>39</v>
      </c>
      <c r="K63" s="6" t="s">
        <v>74</v>
      </c>
      <c r="L63" s="6" t="s">
        <v>155</v>
      </c>
      <c r="M63" s="6">
        <v>4.0</v>
      </c>
      <c r="N63" s="6" t="s">
        <v>30</v>
      </c>
      <c r="O63" s="6" t="s">
        <v>22</v>
      </c>
      <c r="P63" s="6" t="s">
        <v>42</v>
      </c>
      <c r="Q63" s="6" t="s">
        <v>43</v>
      </c>
      <c r="R63" s="6" t="s">
        <v>22</v>
      </c>
      <c r="S63" s="7" t="s">
        <v>157</v>
      </c>
    </row>
    <row r="64" ht="15.75" hidden="1" customHeight="1">
      <c r="A64" s="4" t="s">
        <v>19</v>
      </c>
      <c r="B64" s="4" t="s">
        <v>45</v>
      </c>
      <c r="C64" s="4" t="s">
        <v>46</v>
      </c>
      <c r="D64" s="4" t="s">
        <v>31</v>
      </c>
      <c r="E64" s="4" t="s">
        <v>50</v>
      </c>
      <c r="F64" s="4" t="s">
        <v>37</v>
      </c>
      <c r="G64" s="4" t="s">
        <v>25</v>
      </c>
      <c r="H64" s="4" t="s">
        <v>58</v>
      </c>
      <c r="I64" s="4">
        <v>4.0</v>
      </c>
      <c r="J64" s="4" t="s">
        <v>39</v>
      </c>
      <c r="K64" s="4" t="s">
        <v>40</v>
      </c>
      <c r="L64" s="4" t="s">
        <v>165</v>
      </c>
      <c r="M64" s="4">
        <v>3.0</v>
      </c>
      <c r="N64" s="4" t="s">
        <v>30</v>
      </c>
      <c r="O64" s="4" t="s">
        <v>22</v>
      </c>
      <c r="P64" s="4" t="s">
        <v>100</v>
      </c>
      <c r="Q64" s="4" t="s">
        <v>33</v>
      </c>
      <c r="R64" s="4" t="s">
        <v>117</v>
      </c>
      <c r="S64" s="5" t="s">
        <v>145</v>
      </c>
    </row>
    <row r="65" ht="15.75" customHeight="1">
      <c r="A65" s="6" t="s">
        <v>44</v>
      </c>
      <c r="B65" s="6" t="s">
        <v>20</v>
      </c>
      <c r="C65" s="6" t="s">
        <v>128</v>
      </c>
      <c r="D65" s="6" t="s">
        <v>31</v>
      </c>
      <c r="E65" s="6" t="s">
        <v>56</v>
      </c>
      <c r="F65" s="6" t="s">
        <v>37</v>
      </c>
      <c r="G65" s="6" t="s">
        <v>25</v>
      </c>
      <c r="H65" s="6" t="s">
        <v>159</v>
      </c>
      <c r="I65" s="6">
        <v>3.0</v>
      </c>
      <c r="J65" s="6" t="s">
        <v>39</v>
      </c>
      <c r="K65" s="6" t="s">
        <v>74</v>
      </c>
      <c r="L65" s="6" t="s">
        <v>29</v>
      </c>
      <c r="M65" s="6">
        <v>4.0</v>
      </c>
      <c r="N65" s="6" t="s">
        <v>30</v>
      </c>
      <c r="O65" s="6" t="s">
        <v>31</v>
      </c>
      <c r="P65" s="6" t="s">
        <v>91</v>
      </c>
      <c r="Q65" s="6" t="s">
        <v>64</v>
      </c>
      <c r="R65" s="6" t="s">
        <v>31</v>
      </c>
      <c r="S65" s="7" t="s">
        <v>166</v>
      </c>
    </row>
    <row r="66" ht="15.75" hidden="1" customHeight="1">
      <c r="A66" s="4" t="s">
        <v>19</v>
      </c>
      <c r="B66" s="4" t="s">
        <v>20</v>
      </c>
      <c r="C66" s="4" t="s">
        <v>35</v>
      </c>
      <c r="D66" s="4" t="s">
        <v>31</v>
      </c>
      <c r="E66" s="4" t="s">
        <v>36</v>
      </c>
      <c r="F66" s="4" t="s">
        <v>24</v>
      </c>
      <c r="G66" s="4" t="s">
        <v>25</v>
      </c>
      <c r="H66" s="4" t="s">
        <v>77</v>
      </c>
      <c r="I66" s="4">
        <v>4.0</v>
      </c>
      <c r="J66" s="4" t="s">
        <v>39</v>
      </c>
      <c r="K66" s="4" t="s">
        <v>40</v>
      </c>
      <c r="L66" s="4" t="s">
        <v>144</v>
      </c>
      <c r="M66" s="4">
        <v>5.0</v>
      </c>
      <c r="N66" s="4" t="s">
        <v>30</v>
      </c>
      <c r="O66" s="4" t="s">
        <v>63</v>
      </c>
      <c r="P66" s="4" t="s">
        <v>79</v>
      </c>
      <c r="Q66" s="4" t="s">
        <v>43</v>
      </c>
      <c r="R66" s="4" t="s">
        <v>31</v>
      </c>
      <c r="S66" s="11"/>
    </row>
    <row r="67" ht="15.75" customHeight="1">
      <c r="A67" s="6" t="s">
        <v>49</v>
      </c>
      <c r="B67" s="6" t="s">
        <v>20</v>
      </c>
      <c r="C67" s="6" t="s">
        <v>35</v>
      </c>
      <c r="D67" s="6" t="s">
        <v>31</v>
      </c>
      <c r="E67" s="6" t="s">
        <v>36</v>
      </c>
      <c r="F67" s="6" t="s">
        <v>37</v>
      </c>
      <c r="G67" s="6" t="s">
        <v>25</v>
      </c>
      <c r="H67" s="6" t="s">
        <v>126</v>
      </c>
      <c r="I67" s="6">
        <v>3.0</v>
      </c>
      <c r="J67" s="6" t="s">
        <v>39</v>
      </c>
      <c r="K67" s="6" t="s">
        <v>40</v>
      </c>
      <c r="L67" s="6" t="s">
        <v>144</v>
      </c>
      <c r="M67" s="6">
        <v>4.0</v>
      </c>
      <c r="N67" s="6" t="s">
        <v>30</v>
      </c>
      <c r="O67" s="6" t="s">
        <v>31</v>
      </c>
      <c r="P67" s="6" t="s">
        <v>42</v>
      </c>
      <c r="Q67" s="6" t="s">
        <v>43</v>
      </c>
      <c r="R67" s="6" t="s">
        <v>31</v>
      </c>
      <c r="S67" s="10"/>
    </row>
    <row r="68" ht="15.75" hidden="1" customHeight="1">
      <c r="A68" s="4" t="s">
        <v>49</v>
      </c>
      <c r="B68" s="4" t="s">
        <v>45</v>
      </c>
      <c r="C68" s="4" t="s">
        <v>35</v>
      </c>
      <c r="D68" s="4" t="s">
        <v>31</v>
      </c>
      <c r="E68" s="4" t="s">
        <v>72</v>
      </c>
      <c r="F68" s="4" t="s">
        <v>37</v>
      </c>
      <c r="G68" s="4" t="s">
        <v>25</v>
      </c>
      <c r="H68" s="4" t="s">
        <v>167</v>
      </c>
      <c r="I68" s="4">
        <v>4.0</v>
      </c>
      <c r="J68" s="4" t="s">
        <v>27</v>
      </c>
      <c r="K68" s="4" t="s">
        <v>40</v>
      </c>
      <c r="L68" s="4" t="s">
        <v>153</v>
      </c>
      <c r="M68" s="4">
        <v>4.0</v>
      </c>
      <c r="N68" s="4" t="s">
        <v>30</v>
      </c>
      <c r="O68" s="4" t="s">
        <v>22</v>
      </c>
      <c r="P68" s="4" t="s">
        <v>70</v>
      </c>
      <c r="Q68" s="4" t="s">
        <v>43</v>
      </c>
      <c r="R68" s="4" t="s">
        <v>31</v>
      </c>
      <c r="S68" s="5" t="s">
        <v>145</v>
      </c>
    </row>
    <row r="69" ht="15.75" hidden="1" customHeight="1">
      <c r="A69" s="6" t="s">
        <v>66</v>
      </c>
      <c r="B69" s="6" t="s">
        <v>20</v>
      </c>
      <c r="C69" s="6" t="s">
        <v>112</v>
      </c>
      <c r="D69" s="6" t="s">
        <v>31</v>
      </c>
      <c r="E69" s="6" t="s">
        <v>23</v>
      </c>
      <c r="F69" s="6" t="s">
        <v>37</v>
      </c>
      <c r="G69" s="6" t="s">
        <v>25</v>
      </c>
      <c r="H69" s="6" t="s">
        <v>26</v>
      </c>
      <c r="I69" s="6">
        <v>4.0</v>
      </c>
      <c r="J69" s="6" t="s">
        <v>39</v>
      </c>
      <c r="K69" s="6" t="s">
        <v>52</v>
      </c>
      <c r="L69" s="6" t="s">
        <v>29</v>
      </c>
      <c r="M69" s="6">
        <v>4.0</v>
      </c>
      <c r="N69" s="6" t="s">
        <v>30</v>
      </c>
      <c r="O69" s="6" t="s">
        <v>22</v>
      </c>
      <c r="P69" s="6" t="s">
        <v>42</v>
      </c>
      <c r="Q69" s="6" t="s">
        <v>33</v>
      </c>
      <c r="R69" s="6" t="s">
        <v>31</v>
      </c>
      <c r="S69" s="7" t="s">
        <v>147</v>
      </c>
    </row>
    <row r="70" ht="15.75" hidden="1" customHeight="1">
      <c r="A70" s="4" t="s">
        <v>49</v>
      </c>
      <c r="B70" s="8" t="s">
        <v>45</v>
      </c>
      <c r="C70" s="4" t="s">
        <v>112</v>
      </c>
      <c r="D70" s="4" t="s">
        <v>31</v>
      </c>
      <c r="E70" s="4" t="s">
        <v>23</v>
      </c>
      <c r="F70" s="4" t="s">
        <v>24</v>
      </c>
      <c r="G70" s="4" t="s">
        <v>25</v>
      </c>
      <c r="H70" s="4" t="s">
        <v>151</v>
      </c>
      <c r="I70" s="4">
        <v>4.0</v>
      </c>
      <c r="J70" s="4" t="s">
        <v>39</v>
      </c>
      <c r="K70" s="4" t="s">
        <v>28</v>
      </c>
      <c r="L70" s="4" t="s">
        <v>162</v>
      </c>
      <c r="M70" s="4">
        <v>4.0</v>
      </c>
      <c r="N70" s="4" t="s">
        <v>30</v>
      </c>
      <c r="O70" s="4" t="s">
        <v>22</v>
      </c>
      <c r="P70" s="4" t="s">
        <v>91</v>
      </c>
      <c r="Q70" s="4" t="s">
        <v>64</v>
      </c>
      <c r="R70" s="4" t="s">
        <v>31</v>
      </c>
      <c r="S70" s="11"/>
    </row>
    <row r="71" ht="15.75" hidden="1" customHeight="1">
      <c r="A71" s="6" t="s">
        <v>66</v>
      </c>
      <c r="B71" s="6" t="s">
        <v>45</v>
      </c>
      <c r="C71" s="6" t="s">
        <v>35</v>
      </c>
      <c r="D71" s="6" t="s">
        <v>31</v>
      </c>
      <c r="E71" s="6" t="s">
        <v>23</v>
      </c>
      <c r="F71" s="6" t="s">
        <v>37</v>
      </c>
      <c r="G71" s="6" t="s">
        <v>25</v>
      </c>
      <c r="H71" s="6" t="s">
        <v>81</v>
      </c>
      <c r="I71" s="6">
        <v>4.0</v>
      </c>
      <c r="J71" s="6" t="s">
        <v>39</v>
      </c>
      <c r="K71" s="6" t="s">
        <v>40</v>
      </c>
      <c r="L71" s="6" t="s">
        <v>153</v>
      </c>
      <c r="M71" s="6">
        <v>4.0</v>
      </c>
      <c r="N71" s="6" t="s">
        <v>30</v>
      </c>
      <c r="O71" s="6" t="s">
        <v>31</v>
      </c>
      <c r="P71" s="6" t="s">
        <v>54</v>
      </c>
      <c r="Q71" s="6" t="s">
        <v>43</v>
      </c>
      <c r="R71" s="6" t="s">
        <v>31</v>
      </c>
      <c r="S71" s="10"/>
    </row>
    <row r="72" ht="15.75" customHeight="1">
      <c r="A72" s="4" t="s">
        <v>19</v>
      </c>
      <c r="B72" s="4" t="s">
        <v>45</v>
      </c>
      <c r="C72" s="4" t="s">
        <v>152</v>
      </c>
      <c r="D72" s="4" t="s">
        <v>31</v>
      </c>
      <c r="E72" s="4" t="s">
        <v>23</v>
      </c>
      <c r="F72" s="4" t="s">
        <v>24</v>
      </c>
      <c r="G72" s="4" t="s">
        <v>25</v>
      </c>
      <c r="H72" s="4" t="s">
        <v>154</v>
      </c>
      <c r="I72" s="4">
        <v>3.0</v>
      </c>
      <c r="J72" s="4" t="s">
        <v>39</v>
      </c>
      <c r="K72" s="4" t="s">
        <v>40</v>
      </c>
      <c r="L72" s="4" t="s">
        <v>153</v>
      </c>
      <c r="M72" s="4">
        <v>3.0</v>
      </c>
      <c r="N72" s="4" t="s">
        <v>78</v>
      </c>
      <c r="O72" s="4" t="s">
        <v>22</v>
      </c>
      <c r="P72" s="4" t="s">
        <v>123</v>
      </c>
      <c r="Q72" s="4" t="s">
        <v>43</v>
      </c>
      <c r="R72" s="4" t="s">
        <v>31</v>
      </c>
      <c r="S72" s="11"/>
    </row>
    <row r="73" ht="15.75" customHeight="1">
      <c r="A73" s="6" t="s">
        <v>19</v>
      </c>
      <c r="B73" s="6" t="s">
        <v>20</v>
      </c>
      <c r="C73" s="6" t="s">
        <v>46</v>
      </c>
      <c r="D73" s="6" t="s">
        <v>31</v>
      </c>
      <c r="E73" s="6" t="s">
        <v>36</v>
      </c>
      <c r="F73" s="6" t="s">
        <v>37</v>
      </c>
      <c r="G73" s="6" t="s">
        <v>25</v>
      </c>
      <c r="H73" s="6" t="s">
        <v>58</v>
      </c>
      <c r="I73" s="6">
        <v>3.0</v>
      </c>
      <c r="J73" s="6" t="s">
        <v>39</v>
      </c>
      <c r="K73" s="6" t="s">
        <v>74</v>
      </c>
      <c r="L73" s="6" t="s">
        <v>98</v>
      </c>
      <c r="M73" s="6">
        <v>4.0</v>
      </c>
      <c r="N73" s="6" t="s">
        <v>30</v>
      </c>
      <c r="O73" s="6" t="s">
        <v>31</v>
      </c>
      <c r="P73" s="6" t="s">
        <v>79</v>
      </c>
      <c r="Q73" s="6" t="s">
        <v>43</v>
      </c>
      <c r="R73" s="6" t="s">
        <v>31</v>
      </c>
      <c r="S73" s="10"/>
    </row>
    <row r="74" ht="15.75" hidden="1" customHeight="1">
      <c r="A74" s="4" t="s">
        <v>19</v>
      </c>
      <c r="B74" s="4" t="s">
        <v>20</v>
      </c>
      <c r="C74" s="9" t="s">
        <v>112</v>
      </c>
      <c r="D74" s="4" t="s">
        <v>31</v>
      </c>
      <c r="E74" s="4" t="s">
        <v>23</v>
      </c>
      <c r="F74" s="4" t="s">
        <v>37</v>
      </c>
      <c r="G74" s="4" t="s">
        <v>25</v>
      </c>
      <c r="H74" s="4" t="s">
        <v>38</v>
      </c>
      <c r="I74" s="4">
        <v>4.0</v>
      </c>
      <c r="J74" s="4" t="s">
        <v>39</v>
      </c>
      <c r="K74" s="4" t="s">
        <v>40</v>
      </c>
      <c r="L74" s="4" t="s">
        <v>29</v>
      </c>
      <c r="M74" s="4">
        <v>4.0</v>
      </c>
      <c r="N74" s="4" t="s">
        <v>30</v>
      </c>
      <c r="O74" s="4" t="s">
        <v>31</v>
      </c>
      <c r="P74" s="4" t="s">
        <v>42</v>
      </c>
      <c r="Q74" s="4" t="s">
        <v>64</v>
      </c>
      <c r="R74" s="4" t="s">
        <v>31</v>
      </c>
      <c r="S74" s="11"/>
    </row>
    <row r="75" ht="15.75" hidden="1" customHeight="1">
      <c r="A75" s="6" t="s">
        <v>19</v>
      </c>
      <c r="B75" s="6" t="s">
        <v>20</v>
      </c>
      <c r="C75" s="6" t="s">
        <v>46</v>
      </c>
      <c r="D75" s="6" t="s">
        <v>31</v>
      </c>
      <c r="E75" s="6" t="s">
        <v>50</v>
      </c>
      <c r="F75" s="6" t="s">
        <v>37</v>
      </c>
      <c r="G75" s="6" t="s">
        <v>25</v>
      </c>
      <c r="H75" s="6" t="s">
        <v>77</v>
      </c>
      <c r="I75" s="6">
        <v>4.0</v>
      </c>
      <c r="J75" s="6" t="s">
        <v>39</v>
      </c>
      <c r="K75" s="6" t="s">
        <v>74</v>
      </c>
      <c r="L75" s="6" t="s">
        <v>29</v>
      </c>
      <c r="M75" s="6">
        <v>3.0</v>
      </c>
      <c r="N75" s="6" t="s">
        <v>30</v>
      </c>
      <c r="O75" s="6" t="s">
        <v>22</v>
      </c>
      <c r="P75" s="6" t="s">
        <v>123</v>
      </c>
      <c r="Q75" s="6" t="s">
        <v>43</v>
      </c>
      <c r="R75" s="6" t="s">
        <v>31</v>
      </c>
      <c r="S75" s="7" t="s">
        <v>157</v>
      </c>
    </row>
    <row r="76" ht="15.75" hidden="1" customHeight="1">
      <c r="A76" s="4" t="s">
        <v>19</v>
      </c>
      <c r="B76" s="4" t="s">
        <v>45</v>
      </c>
      <c r="C76" s="4" t="s">
        <v>96</v>
      </c>
      <c r="D76" s="4" t="s">
        <v>31</v>
      </c>
      <c r="E76" s="4" t="s">
        <v>50</v>
      </c>
      <c r="F76" s="4" t="s">
        <v>37</v>
      </c>
      <c r="G76" s="4" t="s">
        <v>25</v>
      </c>
      <c r="H76" s="4" t="s">
        <v>58</v>
      </c>
      <c r="I76" s="4">
        <v>4.0</v>
      </c>
      <c r="J76" s="4" t="s">
        <v>39</v>
      </c>
      <c r="K76" s="4" t="s">
        <v>74</v>
      </c>
      <c r="L76" s="4" t="s">
        <v>146</v>
      </c>
      <c r="M76" s="4">
        <v>4.0</v>
      </c>
      <c r="N76" s="4" t="s">
        <v>30</v>
      </c>
      <c r="O76" s="4" t="s">
        <v>31</v>
      </c>
      <c r="P76" s="4" t="s">
        <v>54</v>
      </c>
      <c r="Q76" s="4" t="s">
        <v>64</v>
      </c>
      <c r="R76" s="4" t="s">
        <v>31</v>
      </c>
      <c r="S76" s="11"/>
    </row>
    <row r="77" ht="15.75" customHeight="1">
      <c r="A77" s="6" t="s">
        <v>19</v>
      </c>
      <c r="B77" s="6" t="s">
        <v>20</v>
      </c>
      <c r="C77" s="6" t="s">
        <v>94</v>
      </c>
      <c r="D77" s="6" t="s">
        <v>31</v>
      </c>
      <c r="E77" s="6" t="s">
        <v>23</v>
      </c>
      <c r="F77" s="6" t="s">
        <v>37</v>
      </c>
      <c r="G77" s="6" t="s">
        <v>25</v>
      </c>
      <c r="H77" s="6" t="s">
        <v>168</v>
      </c>
      <c r="I77" s="6">
        <v>3.0</v>
      </c>
      <c r="J77" s="6" t="s">
        <v>39</v>
      </c>
      <c r="K77" s="6" t="s">
        <v>74</v>
      </c>
      <c r="L77" s="6" t="s">
        <v>165</v>
      </c>
      <c r="M77" s="6">
        <v>5.0</v>
      </c>
      <c r="N77" s="6" t="s">
        <v>30</v>
      </c>
      <c r="O77" s="6" t="s">
        <v>22</v>
      </c>
      <c r="P77" s="6" t="s">
        <v>42</v>
      </c>
      <c r="Q77" s="6" t="s">
        <v>43</v>
      </c>
      <c r="R77" s="6" t="s">
        <v>31</v>
      </c>
      <c r="S77" s="7" t="s">
        <v>145</v>
      </c>
    </row>
    <row r="78" ht="15.75" hidden="1" customHeight="1">
      <c r="A78" s="4" t="s">
        <v>19</v>
      </c>
      <c r="B78" s="4" t="s">
        <v>45</v>
      </c>
      <c r="C78" s="4" t="s">
        <v>112</v>
      </c>
      <c r="D78" s="4" t="s">
        <v>31</v>
      </c>
      <c r="E78" s="4" t="s">
        <v>23</v>
      </c>
      <c r="F78" s="4" t="s">
        <v>37</v>
      </c>
      <c r="G78" s="4" t="s">
        <v>25</v>
      </c>
      <c r="H78" s="4" t="s">
        <v>151</v>
      </c>
      <c r="I78" s="4">
        <v>4.0</v>
      </c>
      <c r="J78" s="4" t="s">
        <v>39</v>
      </c>
      <c r="K78" s="4" t="s">
        <v>40</v>
      </c>
      <c r="L78" s="4" t="s">
        <v>29</v>
      </c>
      <c r="M78" s="4">
        <v>4.0</v>
      </c>
      <c r="N78" s="4" t="s">
        <v>78</v>
      </c>
      <c r="O78" s="4" t="s">
        <v>31</v>
      </c>
      <c r="P78" s="4" t="s">
        <v>42</v>
      </c>
      <c r="Q78" s="4" t="s">
        <v>43</v>
      </c>
      <c r="R78" s="4" t="s">
        <v>31</v>
      </c>
      <c r="S78" s="11"/>
    </row>
    <row r="79" ht="15.75" hidden="1" customHeight="1">
      <c r="A79" s="6" t="s">
        <v>19</v>
      </c>
      <c r="B79" s="6" t="s">
        <v>45</v>
      </c>
      <c r="C79" s="6" t="s">
        <v>46</v>
      </c>
      <c r="D79" s="6" t="s">
        <v>31</v>
      </c>
      <c r="E79" s="6" t="s">
        <v>72</v>
      </c>
      <c r="F79" s="6" t="s">
        <v>37</v>
      </c>
      <c r="G79" s="6" t="s">
        <v>25</v>
      </c>
      <c r="H79" s="6" t="s">
        <v>26</v>
      </c>
      <c r="I79" s="6">
        <v>5.0</v>
      </c>
      <c r="J79" s="6" t="s">
        <v>27</v>
      </c>
      <c r="K79" s="6" t="s">
        <v>40</v>
      </c>
      <c r="L79" s="6" t="s">
        <v>169</v>
      </c>
      <c r="M79" s="6">
        <v>3.0</v>
      </c>
      <c r="N79" s="6" t="s">
        <v>30</v>
      </c>
      <c r="O79" s="6" t="s">
        <v>22</v>
      </c>
      <c r="P79" s="6" t="s">
        <v>123</v>
      </c>
      <c r="Q79" s="6" t="s">
        <v>43</v>
      </c>
      <c r="R79" s="6" t="s">
        <v>31</v>
      </c>
      <c r="S79" s="10"/>
    </row>
    <row r="80" ht="15.75" customHeight="1">
      <c r="A80" s="4" t="s">
        <v>49</v>
      </c>
      <c r="B80" s="4" t="s">
        <v>20</v>
      </c>
      <c r="C80" s="4" t="s">
        <v>112</v>
      </c>
      <c r="D80" s="4" t="s">
        <v>31</v>
      </c>
      <c r="E80" s="4" t="s">
        <v>50</v>
      </c>
      <c r="F80" s="4" t="s">
        <v>57</v>
      </c>
      <c r="G80" s="4" t="s">
        <v>25</v>
      </c>
      <c r="H80" s="4" t="s">
        <v>118</v>
      </c>
      <c r="I80" s="4">
        <v>3.0</v>
      </c>
      <c r="J80" s="4" t="s">
        <v>39</v>
      </c>
      <c r="K80" s="4" t="s">
        <v>82</v>
      </c>
      <c r="L80" s="4" t="s">
        <v>29</v>
      </c>
      <c r="M80" s="4">
        <v>4.0</v>
      </c>
      <c r="N80" s="4" t="s">
        <v>30</v>
      </c>
      <c r="O80" s="4" t="s">
        <v>31</v>
      </c>
      <c r="P80" s="4" t="s">
        <v>79</v>
      </c>
      <c r="Q80" s="4" t="s">
        <v>43</v>
      </c>
      <c r="R80" s="4" t="s">
        <v>31</v>
      </c>
      <c r="S80" s="11"/>
    </row>
    <row r="81" ht="15.75" hidden="1" customHeight="1">
      <c r="A81" s="6" t="s">
        <v>19</v>
      </c>
      <c r="B81" s="6" t="s">
        <v>20</v>
      </c>
      <c r="C81" s="6" t="s">
        <v>35</v>
      </c>
      <c r="D81" s="6" t="s">
        <v>31</v>
      </c>
      <c r="E81" s="6" t="s">
        <v>84</v>
      </c>
      <c r="F81" s="6" t="s">
        <v>57</v>
      </c>
      <c r="G81" s="6" t="s">
        <v>25</v>
      </c>
      <c r="H81" s="6" t="s">
        <v>109</v>
      </c>
      <c r="I81" s="6">
        <v>5.0</v>
      </c>
      <c r="J81" s="6" t="s">
        <v>39</v>
      </c>
      <c r="K81" s="6" t="s">
        <v>40</v>
      </c>
      <c r="L81" s="6" t="s">
        <v>144</v>
      </c>
      <c r="M81" s="6">
        <v>4.0</v>
      </c>
      <c r="N81" s="6" t="s">
        <v>30</v>
      </c>
      <c r="O81" s="6" t="s">
        <v>31</v>
      </c>
      <c r="P81" s="6" t="s">
        <v>79</v>
      </c>
      <c r="Q81" s="6" t="s">
        <v>43</v>
      </c>
      <c r="R81" s="6" t="s">
        <v>31</v>
      </c>
      <c r="S81" s="7" t="s">
        <v>170</v>
      </c>
    </row>
    <row r="82" ht="15.75" hidden="1" customHeight="1">
      <c r="A82" s="4" t="s">
        <v>49</v>
      </c>
      <c r="B82" s="4" t="s">
        <v>20</v>
      </c>
      <c r="C82" s="4" t="s">
        <v>171</v>
      </c>
      <c r="D82" s="4" t="s">
        <v>31</v>
      </c>
      <c r="E82" s="4" t="s">
        <v>23</v>
      </c>
      <c r="F82" s="4" t="s">
        <v>37</v>
      </c>
      <c r="G82" s="4" t="s">
        <v>25</v>
      </c>
      <c r="H82" s="4" t="s">
        <v>26</v>
      </c>
      <c r="I82" s="4">
        <v>4.0</v>
      </c>
      <c r="J82" s="4" t="s">
        <v>39</v>
      </c>
      <c r="K82" s="4" t="s">
        <v>28</v>
      </c>
      <c r="L82" s="4" t="s">
        <v>155</v>
      </c>
      <c r="M82" s="4">
        <v>4.0</v>
      </c>
      <c r="N82" s="4" t="s">
        <v>30</v>
      </c>
      <c r="O82" s="4" t="s">
        <v>22</v>
      </c>
      <c r="P82" s="4" t="s">
        <v>60</v>
      </c>
      <c r="Q82" s="4" t="s">
        <v>43</v>
      </c>
      <c r="R82" s="4" t="s">
        <v>31</v>
      </c>
      <c r="S82" s="11"/>
    </row>
    <row r="83" ht="15.75" customHeight="1">
      <c r="A83" s="6" t="s">
        <v>19</v>
      </c>
      <c r="B83" s="6" t="s">
        <v>45</v>
      </c>
      <c r="C83" s="6" t="s">
        <v>112</v>
      </c>
      <c r="D83" s="6" t="s">
        <v>31</v>
      </c>
      <c r="E83" s="6" t="s">
        <v>72</v>
      </c>
      <c r="F83" s="6" t="s">
        <v>57</v>
      </c>
      <c r="G83" s="6" t="s">
        <v>25</v>
      </c>
      <c r="H83" s="6" t="s">
        <v>26</v>
      </c>
      <c r="I83" s="6">
        <v>3.0</v>
      </c>
      <c r="J83" s="6" t="s">
        <v>39</v>
      </c>
      <c r="K83" s="6" t="s">
        <v>40</v>
      </c>
      <c r="L83" s="6" t="s">
        <v>156</v>
      </c>
      <c r="M83" s="6">
        <v>4.0</v>
      </c>
      <c r="N83" s="6" t="s">
        <v>30</v>
      </c>
      <c r="O83" s="6" t="s">
        <v>31</v>
      </c>
      <c r="P83" s="6" t="s">
        <v>70</v>
      </c>
      <c r="Q83" s="6" t="s">
        <v>43</v>
      </c>
      <c r="R83" s="6" t="s">
        <v>31</v>
      </c>
      <c r="S83" s="7" t="s">
        <v>172</v>
      </c>
    </row>
    <row r="84" ht="15.75" customHeight="1">
      <c r="A84" s="4" t="s">
        <v>49</v>
      </c>
      <c r="B84" s="4" t="s">
        <v>45</v>
      </c>
      <c r="C84" s="4" t="s">
        <v>112</v>
      </c>
      <c r="D84" s="4" t="s">
        <v>31</v>
      </c>
      <c r="E84" s="4" t="s">
        <v>50</v>
      </c>
      <c r="F84" s="4" t="s">
        <v>37</v>
      </c>
      <c r="G84" s="4" t="s">
        <v>25</v>
      </c>
      <c r="H84" s="4" t="s">
        <v>151</v>
      </c>
      <c r="I84" s="4">
        <v>3.0</v>
      </c>
      <c r="J84" s="4" t="s">
        <v>39</v>
      </c>
      <c r="K84" s="4" t="s">
        <v>82</v>
      </c>
      <c r="L84" s="4" t="s">
        <v>29</v>
      </c>
      <c r="M84" s="4">
        <v>4.0</v>
      </c>
      <c r="N84" s="4" t="s">
        <v>30</v>
      </c>
      <c r="O84" s="4" t="s">
        <v>31</v>
      </c>
      <c r="P84" s="4" t="s">
        <v>47</v>
      </c>
      <c r="Q84" s="4" t="s">
        <v>64</v>
      </c>
      <c r="R84" s="4" t="s">
        <v>31</v>
      </c>
      <c r="S84" s="5" t="s">
        <v>170</v>
      </c>
    </row>
    <row r="85" ht="15.75" customHeight="1">
      <c r="A85" s="6" t="s">
        <v>49</v>
      </c>
      <c r="B85" s="6" t="s">
        <v>20</v>
      </c>
      <c r="C85" s="6" t="s">
        <v>46</v>
      </c>
      <c r="D85" s="6" t="s">
        <v>31</v>
      </c>
      <c r="E85" s="6" t="s">
        <v>23</v>
      </c>
      <c r="F85" s="6" t="s">
        <v>57</v>
      </c>
      <c r="G85" s="6" t="s">
        <v>25</v>
      </c>
      <c r="H85" s="6" t="s">
        <v>38</v>
      </c>
      <c r="I85" s="6">
        <v>3.0</v>
      </c>
      <c r="J85" s="6" t="s">
        <v>39</v>
      </c>
      <c r="K85" s="6" t="s">
        <v>74</v>
      </c>
      <c r="L85" s="6" t="s">
        <v>146</v>
      </c>
      <c r="M85" s="6">
        <v>5.0</v>
      </c>
      <c r="N85" s="6" t="s">
        <v>30</v>
      </c>
      <c r="O85" s="6" t="s">
        <v>31</v>
      </c>
      <c r="P85" s="6" t="s">
        <v>115</v>
      </c>
      <c r="Q85" s="6" t="s">
        <v>43</v>
      </c>
      <c r="R85" s="6" t="s">
        <v>31</v>
      </c>
      <c r="S85" s="10"/>
    </row>
    <row r="86" ht="15.75" hidden="1" customHeight="1">
      <c r="A86" s="4" t="s">
        <v>19</v>
      </c>
      <c r="B86" s="4" t="s">
        <v>20</v>
      </c>
      <c r="C86" s="4" t="s">
        <v>35</v>
      </c>
      <c r="D86" s="4" t="s">
        <v>31</v>
      </c>
      <c r="E86" s="4" t="s">
        <v>23</v>
      </c>
      <c r="F86" s="4" t="s">
        <v>24</v>
      </c>
      <c r="G86" s="4" t="s">
        <v>25</v>
      </c>
      <c r="H86" s="4" t="s">
        <v>26</v>
      </c>
      <c r="I86" s="4">
        <v>4.0</v>
      </c>
      <c r="J86" s="4" t="s">
        <v>39</v>
      </c>
      <c r="K86" s="4" t="s">
        <v>74</v>
      </c>
      <c r="L86" s="4" t="s">
        <v>29</v>
      </c>
      <c r="M86" s="4">
        <v>3.0</v>
      </c>
      <c r="N86" s="4" t="s">
        <v>30</v>
      </c>
      <c r="O86" s="4" t="s">
        <v>22</v>
      </c>
      <c r="P86" s="4" t="s">
        <v>60</v>
      </c>
      <c r="Q86" s="4" t="s">
        <v>43</v>
      </c>
      <c r="R86" s="4" t="s">
        <v>31</v>
      </c>
      <c r="S86" s="11"/>
    </row>
    <row r="87" ht="15.75" hidden="1" customHeight="1">
      <c r="A87" s="6" t="s">
        <v>49</v>
      </c>
      <c r="B87" s="6" t="s">
        <v>20</v>
      </c>
      <c r="C87" s="6" t="s">
        <v>35</v>
      </c>
      <c r="D87" s="6" t="s">
        <v>31</v>
      </c>
      <c r="E87" s="6" t="s">
        <v>84</v>
      </c>
      <c r="F87" s="6" t="s">
        <v>37</v>
      </c>
      <c r="G87" s="6" t="s">
        <v>25</v>
      </c>
      <c r="H87" s="6" t="s">
        <v>95</v>
      </c>
      <c r="I87" s="6">
        <v>5.0</v>
      </c>
      <c r="J87" s="6" t="s">
        <v>39</v>
      </c>
      <c r="K87" s="6" t="s">
        <v>40</v>
      </c>
      <c r="L87" s="6" t="s">
        <v>29</v>
      </c>
      <c r="M87" s="6">
        <v>4.0</v>
      </c>
      <c r="N87" s="6" t="s">
        <v>30</v>
      </c>
      <c r="O87" s="6" t="s">
        <v>22</v>
      </c>
      <c r="P87" s="6" t="s">
        <v>79</v>
      </c>
      <c r="Q87" s="6" t="s">
        <v>64</v>
      </c>
      <c r="R87" s="6" t="s">
        <v>31</v>
      </c>
      <c r="S87" s="7" t="s">
        <v>157</v>
      </c>
    </row>
    <row r="88" ht="15.75" hidden="1" customHeight="1">
      <c r="A88" s="4" t="s">
        <v>19</v>
      </c>
      <c r="B88" s="4" t="s">
        <v>20</v>
      </c>
      <c r="C88" s="4" t="s">
        <v>88</v>
      </c>
      <c r="D88" s="4" t="s">
        <v>31</v>
      </c>
      <c r="E88" s="4" t="s">
        <v>50</v>
      </c>
      <c r="F88" s="4" t="s">
        <v>37</v>
      </c>
      <c r="G88" s="4" t="s">
        <v>25</v>
      </c>
      <c r="H88" s="4" t="s">
        <v>118</v>
      </c>
      <c r="I88" s="4">
        <v>4.0</v>
      </c>
      <c r="J88" s="4" t="s">
        <v>39</v>
      </c>
      <c r="K88" s="4" t="s">
        <v>74</v>
      </c>
      <c r="L88" s="4" t="s">
        <v>155</v>
      </c>
      <c r="M88" s="4">
        <v>4.0</v>
      </c>
      <c r="N88" s="4" t="s">
        <v>30</v>
      </c>
      <c r="O88" s="4" t="s">
        <v>22</v>
      </c>
      <c r="P88" s="4" t="s">
        <v>79</v>
      </c>
      <c r="Q88" s="4" t="s">
        <v>43</v>
      </c>
      <c r="R88" s="4" t="s">
        <v>31</v>
      </c>
      <c r="S88" s="5" t="s">
        <v>166</v>
      </c>
    </row>
    <row r="89" ht="15.75" hidden="1" customHeight="1">
      <c r="A89" s="6" t="s">
        <v>49</v>
      </c>
      <c r="B89" s="6" t="s">
        <v>45</v>
      </c>
      <c r="C89" s="6" t="s">
        <v>35</v>
      </c>
      <c r="D89" s="6" t="s">
        <v>31</v>
      </c>
      <c r="E89" s="6" t="s">
        <v>23</v>
      </c>
      <c r="F89" s="6" t="s">
        <v>37</v>
      </c>
      <c r="G89" s="6" t="s">
        <v>25</v>
      </c>
      <c r="H89" s="6" t="s">
        <v>168</v>
      </c>
      <c r="I89" s="6">
        <v>4.0</v>
      </c>
      <c r="J89" s="6" t="s">
        <v>39</v>
      </c>
      <c r="K89" s="6" t="s">
        <v>74</v>
      </c>
      <c r="L89" s="6" t="s">
        <v>155</v>
      </c>
      <c r="M89" s="6">
        <v>4.0</v>
      </c>
      <c r="N89" s="6" t="s">
        <v>30</v>
      </c>
      <c r="O89" s="6" t="s">
        <v>22</v>
      </c>
      <c r="P89" s="6" t="s">
        <v>42</v>
      </c>
      <c r="Q89" s="6" t="s">
        <v>33</v>
      </c>
      <c r="R89" s="6" t="s">
        <v>31</v>
      </c>
      <c r="S89" s="7" t="s">
        <v>170</v>
      </c>
    </row>
    <row r="90" ht="15.75" hidden="1" customHeight="1">
      <c r="A90" s="4" t="s">
        <v>49</v>
      </c>
      <c r="B90" s="4" t="s">
        <v>45</v>
      </c>
      <c r="C90" s="4" t="s">
        <v>46</v>
      </c>
      <c r="D90" s="4" t="s">
        <v>31</v>
      </c>
      <c r="E90" s="4" t="s">
        <v>23</v>
      </c>
      <c r="F90" s="4" t="s">
        <v>37</v>
      </c>
      <c r="G90" s="4" t="s">
        <v>76</v>
      </c>
      <c r="H90" s="4" t="s">
        <v>92</v>
      </c>
      <c r="I90" s="4">
        <v>4.0</v>
      </c>
      <c r="J90" s="4" t="s">
        <v>27</v>
      </c>
      <c r="K90" s="4" t="s">
        <v>74</v>
      </c>
      <c r="L90" s="4" t="s">
        <v>144</v>
      </c>
      <c r="M90" s="4">
        <v>4.0</v>
      </c>
      <c r="N90" s="4" t="s">
        <v>30</v>
      </c>
      <c r="O90" s="4" t="s">
        <v>22</v>
      </c>
      <c r="P90" s="4" t="s">
        <v>79</v>
      </c>
      <c r="Q90" s="4" t="s">
        <v>43</v>
      </c>
      <c r="R90" s="4" t="s">
        <v>31</v>
      </c>
      <c r="S90" s="11"/>
    </row>
    <row r="91" ht="15.75" customHeight="1">
      <c r="A91" s="6" t="s">
        <v>49</v>
      </c>
      <c r="B91" s="6" t="s">
        <v>20</v>
      </c>
      <c r="C91" s="6" t="s">
        <v>94</v>
      </c>
      <c r="D91" s="6" t="s">
        <v>31</v>
      </c>
      <c r="E91" s="6" t="s">
        <v>36</v>
      </c>
      <c r="F91" s="6" t="s">
        <v>37</v>
      </c>
      <c r="G91" s="6" t="s">
        <v>25</v>
      </c>
      <c r="H91" s="6" t="s">
        <v>159</v>
      </c>
      <c r="I91" s="6">
        <v>3.0</v>
      </c>
      <c r="J91" s="6" t="s">
        <v>39</v>
      </c>
      <c r="K91" s="6" t="s">
        <v>82</v>
      </c>
      <c r="L91" s="6" t="s">
        <v>29</v>
      </c>
      <c r="M91" s="6">
        <v>3.0</v>
      </c>
      <c r="N91" s="6" t="s">
        <v>30</v>
      </c>
      <c r="O91" s="6" t="s">
        <v>31</v>
      </c>
      <c r="P91" s="6" t="s">
        <v>42</v>
      </c>
      <c r="Q91" s="6" t="s">
        <v>43</v>
      </c>
      <c r="R91" s="6" t="s">
        <v>31</v>
      </c>
      <c r="S91" s="10"/>
    </row>
    <row r="92" ht="15.75" hidden="1" customHeight="1">
      <c r="A92" s="4" t="s">
        <v>19</v>
      </c>
      <c r="B92" s="4" t="s">
        <v>45</v>
      </c>
      <c r="C92" s="4" t="s">
        <v>35</v>
      </c>
      <c r="D92" s="4" t="s">
        <v>31</v>
      </c>
      <c r="E92" s="4" t="s">
        <v>36</v>
      </c>
      <c r="F92" s="4" t="s">
        <v>57</v>
      </c>
      <c r="G92" s="4" t="s">
        <v>25</v>
      </c>
      <c r="H92" s="4" t="s">
        <v>126</v>
      </c>
      <c r="I92" s="4">
        <v>4.0</v>
      </c>
      <c r="J92" s="4" t="s">
        <v>39</v>
      </c>
      <c r="K92" s="4" t="s">
        <v>40</v>
      </c>
      <c r="L92" s="4" t="s">
        <v>146</v>
      </c>
      <c r="M92" s="4">
        <v>4.0</v>
      </c>
      <c r="N92" s="4" t="s">
        <v>30</v>
      </c>
      <c r="O92" s="4" t="s">
        <v>22</v>
      </c>
      <c r="P92" s="4" t="s">
        <v>115</v>
      </c>
      <c r="Q92" s="4" t="s">
        <v>43</v>
      </c>
      <c r="R92" s="4" t="s">
        <v>31</v>
      </c>
      <c r="S92" s="5" t="s">
        <v>163</v>
      </c>
    </row>
    <row r="93" ht="15.75" hidden="1" customHeight="1">
      <c r="A93" s="6" t="s">
        <v>66</v>
      </c>
      <c r="B93" s="6" t="s">
        <v>20</v>
      </c>
      <c r="C93" s="6" t="s">
        <v>46</v>
      </c>
      <c r="D93" s="6" t="s">
        <v>31</v>
      </c>
      <c r="E93" s="6" t="s">
        <v>23</v>
      </c>
      <c r="F93" s="6" t="s">
        <v>57</v>
      </c>
      <c r="G93" s="6" t="s">
        <v>25</v>
      </c>
      <c r="H93" s="6" t="s">
        <v>26</v>
      </c>
      <c r="I93" s="6">
        <v>4.0</v>
      </c>
      <c r="J93" s="6" t="s">
        <v>39</v>
      </c>
      <c r="K93" s="6" t="s">
        <v>74</v>
      </c>
      <c r="L93" s="6" t="s">
        <v>148</v>
      </c>
      <c r="M93" s="6">
        <v>3.0</v>
      </c>
      <c r="N93" s="6" t="s">
        <v>30</v>
      </c>
      <c r="O93" s="6" t="s">
        <v>31</v>
      </c>
      <c r="P93" s="6" t="s">
        <v>42</v>
      </c>
      <c r="Q93" s="6" t="s">
        <v>43</v>
      </c>
      <c r="R93" s="6" t="s">
        <v>31</v>
      </c>
      <c r="S93" s="7" t="s">
        <v>145</v>
      </c>
    </row>
    <row r="94" ht="15.75" customHeight="1">
      <c r="A94" s="4" t="s">
        <v>44</v>
      </c>
      <c r="B94" s="4" t="s">
        <v>20</v>
      </c>
      <c r="C94" s="4" t="s">
        <v>46</v>
      </c>
      <c r="D94" s="4" t="s">
        <v>31</v>
      </c>
      <c r="E94" s="4" t="s">
        <v>50</v>
      </c>
      <c r="F94" s="4" t="s">
        <v>37</v>
      </c>
      <c r="G94" s="4" t="s">
        <v>25</v>
      </c>
      <c r="H94" s="4" t="s">
        <v>26</v>
      </c>
      <c r="I94" s="4">
        <v>3.0</v>
      </c>
      <c r="J94" s="4" t="s">
        <v>39</v>
      </c>
      <c r="K94" s="4" t="s">
        <v>74</v>
      </c>
      <c r="L94" s="4" t="s">
        <v>90</v>
      </c>
      <c r="M94" s="4">
        <v>4.0</v>
      </c>
      <c r="N94" s="4" t="s">
        <v>30</v>
      </c>
      <c r="O94" s="4" t="s">
        <v>31</v>
      </c>
      <c r="P94" s="4" t="s">
        <v>42</v>
      </c>
      <c r="Q94" s="4" t="s">
        <v>43</v>
      </c>
      <c r="R94" s="4" t="s">
        <v>31</v>
      </c>
      <c r="S94" s="5" t="s">
        <v>157</v>
      </c>
    </row>
    <row r="95" ht="15.75" hidden="1" customHeight="1">
      <c r="A95" s="6" t="s">
        <v>49</v>
      </c>
      <c r="B95" s="6" t="s">
        <v>20</v>
      </c>
      <c r="C95" s="6" t="s">
        <v>35</v>
      </c>
      <c r="D95" s="6" t="s">
        <v>31</v>
      </c>
      <c r="E95" s="6" t="s">
        <v>56</v>
      </c>
      <c r="F95" s="6" t="s">
        <v>57</v>
      </c>
      <c r="G95" s="6" t="s">
        <v>25</v>
      </c>
      <c r="H95" s="6" t="s">
        <v>154</v>
      </c>
      <c r="I95" s="6">
        <v>5.0</v>
      </c>
      <c r="J95" s="6" t="s">
        <v>39</v>
      </c>
      <c r="K95" s="6" t="s">
        <v>82</v>
      </c>
      <c r="L95" s="6" t="s">
        <v>146</v>
      </c>
      <c r="M95" s="6">
        <v>5.0</v>
      </c>
      <c r="N95" s="6" t="s">
        <v>30</v>
      </c>
      <c r="O95" s="6" t="s">
        <v>22</v>
      </c>
      <c r="P95" s="6" t="s">
        <v>70</v>
      </c>
      <c r="Q95" s="6" t="s">
        <v>64</v>
      </c>
      <c r="R95" s="6" t="s">
        <v>31</v>
      </c>
      <c r="S95" s="10"/>
    </row>
    <row r="96" ht="15.75" hidden="1" customHeight="1">
      <c r="A96" s="4" t="s">
        <v>19</v>
      </c>
      <c r="B96" s="4" t="s">
        <v>20</v>
      </c>
      <c r="C96" s="4" t="s">
        <v>35</v>
      </c>
      <c r="D96" s="4" t="s">
        <v>31</v>
      </c>
      <c r="E96" s="4" t="s">
        <v>89</v>
      </c>
      <c r="F96" s="4" t="s">
        <v>37</v>
      </c>
      <c r="G96" s="4" t="s">
        <v>25</v>
      </c>
      <c r="H96" s="4" t="s">
        <v>81</v>
      </c>
      <c r="I96" s="4">
        <v>5.0</v>
      </c>
      <c r="J96" s="4" t="s">
        <v>39</v>
      </c>
      <c r="K96" s="4" t="s">
        <v>40</v>
      </c>
      <c r="L96" s="4" t="s">
        <v>98</v>
      </c>
      <c r="M96" s="4">
        <v>3.0</v>
      </c>
      <c r="N96" s="4" t="s">
        <v>30</v>
      </c>
      <c r="O96" s="4" t="s">
        <v>22</v>
      </c>
      <c r="P96" s="4" t="s">
        <v>42</v>
      </c>
      <c r="Q96" s="4" t="s">
        <v>43</v>
      </c>
      <c r="R96" s="4" t="s">
        <v>31</v>
      </c>
      <c r="S96" s="11"/>
    </row>
    <row r="97" ht="15.75" hidden="1" customHeight="1">
      <c r="A97" s="6" t="s">
        <v>44</v>
      </c>
      <c r="B97" s="6" t="s">
        <v>20</v>
      </c>
      <c r="C97" s="6" t="s">
        <v>112</v>
      </c>
      <c r="D97" s="6" t="s">
        <v>31</v>
      </c>
      <c r="E97" s="6" t="s">
        <v>89</v>
      </c>
      <c r="F97" s="6" t="s">
        <v>24</v>
      </c>
      <c r="G97" s="6" t="s">
        <v>25</v>
      </c>
      <c r="H97" s="6" t="s">
        <v>159</v>
      </c>
      <c r="I97" s="6">
        <v>4.0</v>
      </c>
      <c r="J97" s="6" t="s">
        <v>39</v>
      </c>
      <c r="K97" s="6" t="s">
        <v>74</v>
      </c>
      <c r="L97" s="6" t="s">
        <v>98</v>
      </c>
      <c r="M97" s="6">
        <v>3.0</v>
      </c>
      <c r="N97" s="6" t="s">
        <v>30</v>
      </c>
      <c r="O97" s="6" t="s">
        <v>31</v>
      </c>
      <c r="P97" s="6" t="s">
        <v>115</v>
      </c>
      <c r="Q97" s="6" t="s">
        <v>64</v>
      </c>
      <c r="R97" s="6" t="s">
        <v>31</v>
      </c>
      <c r="S97" s="10"/>
    </row>
    <row r="98" ht="15.75" hidden="1" customHeight="1">
      <c r="A98" s="4" t="s">
        <v>19</v>
      </c>
      <c r="B98" s="4" t="s">
        <v>20</v>
      </c>
      <c r="C98" s="4" t="s">
        <v>35</v>
      </c>
      <c r="D98" s="4" t="s">
        <v>31</v>
      </c>
      <c r="E98" s="4" t="s">
        <v>50</v>
      </c>
      <c r="F98" s="4" t="s">
        <v>57</v>
      </c>
      <c r="G98" s="4" t="s">
        <v>25</v>
      </c>
      <c r="H98" s="4" t="s">
        <v>167</v>
      </c>
      <c r="I98" s="4">
        <v>4.0</v>
      </c>
      <c r="J98" s="4" t="s">
        <v>39</v>
      </c>
      <c r="K98" s="4" t="s">
        <v>74</v>
      </c>
      <c r="L98" s="4" t="s">
        <v>144</v>
      </c>
      <c r="M98" s="4">
        <v>4.0</v>
      </c>
      <c r="N98" s="4" t="s">
        <v>30</v>
      </c>
      <c r="O98" s="4" t="s">
        <v>22</v>
      </c>
      <c r="P98" s="4" t="s">
        <v>70</v>
      </c>
      <c r="Q98" s="4" t="s">
        <v>33</v>
      </c>
      <c r="R98" s="4" t="s">
        <v>31</v>
      </c>
      <c r="S98" s="5" t="s">
        <v>166</v>
      </c>
    </row>
    <row r="99" ht="15.75" hidden="1" customHeight="1">
      <c r="A99" s="6" t="s">
        <v>19</v>
      </c>
      <c r="B99" s="6" t="s">
        <v>20</v>
      </c>
      <c r="C99" s="6" t="s">
        <v>46</v>
      </c>
      <c r="D99" s="6" t="s">
        <v>31</v>
      </c>
      <c r="E99" s="6" t="s">
        <v>50</v>
      </c>
      <c r="F99" s="6" t="s">
        <v>37</v>
      </c>
      <c r="G99" s="6" t="s">
        <v>25</v>
      </c>
      <c r="H99" s="6" t="s">
        <v>109</v>
      </c>
      <c r="I99" s="6">
        <v>3.0</v>
      </c>
      <c r="J99" s="6" t="s">
        <v>39</v>
      </c>
      <c r="K99" s="6" t="s">
        <v>74</v>
      </c>
      <c r="L99" s="6" t="s">
        <v>169</v>
      </c>
      <c r="M99" s="6">
        <v>5.0</v>
      </c>
      <c r="N99" s="6" t="s">
        <v>30</v>
      </c>
      <c r="O99" s="6" t="s">
        <v>22</v>
      </c>
      <c r="P99" s="6" t="s">
        <v>42</v>
      </c>
      <c r="Q99" s="6" t="s">
        <v>43</v>
      </c>
      <c r="R99" s="6" t="s">
        <v>22</v>
      </c>
      <c r="S99" s="10"/>
    </row>
    <row r="100" ht="15.75" hidden="1" customHeight="1">
      <c r="A100" s="4" t="s">
        <v>49</v>
      </c>
      <c r="B100" s="4" t="s">
        <v>20</v>
      </c>
      <c r="C100" s="4" t="s">
        <v>94</v>
      </c>
      <c r="D100" s="4" t="s">
        <v>31</v>
      </c>
      <c r="E100" s="4" t="s">
        <v>36</v>
      </c>
      <c r="F100" s="4" t="s">
        <v>57</v>
      </c>
      <c r="G100" s="4" t="s">
        <v>25</v>
      </c>
      <c r="H100" s="4" t="s">
        <v>173</v>
      </c>
      <c r="I100" s="4">
        <v>4.0</v>
      </c>
      <c r="J100" s="4" t="s">
        <v>39</v>
      </c>
      <c r="K100" s="4" t="s">
        <v>82</v>
      </c>
      <c r="L100" s="4" t="s">
        <v>155</v>
      </c>
      <c r="M100" s="4">
        <v>4.0</v>
      </c>
      <c r="N100" s="4" t="s">
        <v>30</v>
      </c>
      <c r="O100" s="4" t="s">
        <v>63</v>
      </c>
      <c r="P100" s="4" t="s">
        <v>42</v>
      </c>
      <c r="Q100" s="4" t="s">
        <v>43</v>
      </c>
      <c r="R100" s="4" t="s">
        <v>31</v>
      </c>
      <c r="S100" s="5" t="s">
        <v>172</v>
      </c>
    </row>
    <row r="101" ht="15.75" hidden="1" customHeight="1">
      <c r="A101" s="6" t="s">
        <v>19</v>
      </c>
      <c r="B101" s="6" t="s">
        <v>20</v>
      </c>
      <c r="C101" s="6" t="s">
        <v>35</v>
      </c>
      <c r="D101" s="6" t="s">
        <v>31</v>
      </c>
      <c r="E101" s="6" t="s">
        <v>56</v>
      </c>
      <c r="F101" s="6" t="s">
        <v>37</v>
      </c>
      <c r="G101" s="6" t="s">
        <v>25</v>
      </c>
      <c r="H101" s="6" t="s">
        <v>58</v>
      </c>
      <c r="I101" s="6">
        <v>4.0</v>
      </c>
      <c r="J101" s="6" t="s">
        <v>39</v>
      </c>
      <c r="K101" s="6" t="s">
        <v>74</v>
      </c>
      <c r="L101" s="6" t="s">
        <v>156</v>
      </c>
      <c r="M101" s="6">
        <v>4.0</v>
      </c>
      <c r="N101" s="6" t="s">
        <v>30</v>
      </c>
      <c r="O101" s="6" t="s">
        <v>22</v>
      </c>
      <c r="P101" s="6" t="s">
        <v>42</v>
      </c>
      <c r="Q101" s="6" t="s">
        <v>43</v>
      </c>
      <c r="R101" s="6" t="s">
        <v>31</v>
      </c>
      <c r="S101" s="10"/>
    </row>
    <row r="102" ht="15.75" hidden="1" customHeight="1">
      <c r="A102" s="4" t="s">
        <v>49</v>
      </c>
      <c r="B102" s="4" t="s">
        <v>20</v>
      </c>
      <c r="C102" s="9" t="s">
        <v>112</v>
      </c>
      <c r="D102" s="4" t="s">
        <v>31</v>
      </c>
      <c r="E102" s="4" t="s">
        <v>50</v>
      </c>
      <c r="F102" s="4" t="s">
        <v>37</v>
      </c>
      <c r="G102" s="4" t="s">
        <v>25</v>
      </c>
      <c r="H102" s="4" t="s">
        <v>26</v>
      </c>
      <c r="I102" s="4">
        <v>4.0</v>
      </c>
      <c r="J102" s="4" t="s">
        <v>39</v>
      </c>
      <c r="K102" s="4" t="s">
        <v>40</v>
      </c>
      <c r="L102" s="4" t="s">
        <v>153</v>
      </c>
      <c r="M102" s="4">
        <v>4.0</v>
      </c>
      <c r="N102" s="4" t="s">
        <v>30</v>
      </c>
      <c r="O102" s="4" t="s">
        <v>22</v>
      </c>
      <c r="P102" s="4" t="s">
        <v>42</v>
      </c>
      <c r="Q102" s="4" t="s">
        <v>43</v>
      </c>
      <c r="R102" s="4" t="s">
        <v>31</v>
      </c>
      <c r="S102" s="5" t="s">
        <v>166</v>
      </c>
    </row>
    <row r="103" ht="15.75" hidden="1" customHeight="1">
      <c r="A103" s="6" t="s">
        <v>49</v>
      </c>
      <c r="B103" s="6" t="s">
        <v>20</v>
      </c>
      <c r="C103" s="6" t="s">
        <v>128</v>
      </c>
      <c r="D103" s="6" t="s">
        <v>31</v>
      </c>
      <c r="E103" s="6" t="s">
        <v>50</v>
      </c>
      <c r="F103" s="6" t="s">
        <v>57</v>
      </c>
      <c r="G103" s="6" t="s">
        <v>25</v>
      </c>
      <c r="H103" s="6" t="s">
        <v>95</v>
      </c>
      <c r="I103" s="6">
        <v>4.0</v>
      </c>
      <c r="J103" s="6" t="s">
        <v>39</v>
      </c>
      <c r="K103" s="6" t="s">
        <v>40</v>
      </c>
      <c r="L103" s="6" t="s">
        <v>144</v>
      </c>
      <c r="M103" s="6">
        <v>4.0</v>
      </c>
      <c r="N103" s="6" t="s">
        <v>78</v>
      </c>
      <c r="O103" s="6" t="s">
        <v>31</v>
      </c>
      <c r="P103" s="6" t="s">
        <v>70</v>
      </c>
      <c r="Q103" s="6" t="s">
        <v>43</v>
      </c>
      <c r="R103" s="6" t="s">
        <v>31</v>
      </c>
      <c r="S103" s="10"/>
    </row>
    <row r="104" ht="15.75" customHeight="1">
      <c r="A104" s="4" t="s">
        <v>19</v>
      </c>
      <c r="B104" s="4" t="s">
        <v>20</v>
      </c>
      <c r="C104" s="4" t="s">
        <v>128</v>
      </c>
      <c r="D104" s="4" t="s">
        <v>31</v>
      </c>
      <c r="E104" s="4" t="s">
        <v>36</v>
      </c>
      <c r="F104" s="4" t="s">
        <v>37</v>
      </c>
      <c r="G104" s="4" t="s">
        <v>25</v>
      </c>
      <c r="H104" s="4" t="s">
        <v>81</v>
      </c>
      <c r="I104" s="4">
        <v>3.0</v>
      </c>
      <c r="J104" s="4" t="s">
        <v>39</v>
      </c>
      <c r="K104" s="4" t="s">
        <v>40</v>
      </c>
      <c r="L104" s="4" t="s">
        <v>150</v>
      </c>
      <c r="M104" s="4">
        <v>4.0</v>
      </c>
      <c r="N104" s="4" t="s">
        <v>30</v>
      </c>
      <c r="O104" s="4" t="s">
        <v>22</v>
      </c>
      <c r="P104" s="4" t="s">
        <v>42</v>
      </c>
      <c r="Q104" s="4" t="s">
        <v>43</v>
      </c>
      <c r="R104" s="4" t="s">
        <v>31</v>
      </c>
      <c r="S104" s="5" t="s">
        <v>145</v>
      </c>
    </row>
    <row r="105" ht="15.75" hidden="1" customHeight="1">
      <c r="A105" s="6" t="s">
        <v>49</v>
      </c>
      <c r="B105" s="6" t="s">
        <v>20</v>
      </c>
      <c r="C105" s="6" t="s">
        <v>174</v>
      </c>
      <c r="D105" s="6" t="s">
        <v>31</v>
      </c>
      <c r="E105" s="6" t="s">
        <v>84</v>
      </c>
      <c r="F105" s="6" t="s">
        <v>57</v>
      </c>
      <c r="G105" s="6" t="s">
        <v>25</v>
      </c>
      <c r="H105" s="6" t="s">
        <v>151</v>
      </c>
      <c r="I105" s="6">
        <v>4.0</v>
      </c>
      <c r="J105" s="6" t="s">
        <v>39</v>
      </c>
      <c r="K105" s="6" t="s">
        <v>82</v>
      </c>
      <c r="L105" s="6" t="s">
        <v>156</v>
      </c>
      <c r="M105" s="6">
        <v>3.0</v>
      </c>
      <c r="N105" s="6" t="s">
        <v>30</v>
      </c>
      <c r="O105" s="6" t="s">
        <v>22</v>
      </c>
      <c r="P105" s="6" t="s">
        <v>125</v>
      </c>
      <c r="Q105" s="6" t="s">
        <v>64</v>
      </c>
      <c r="R105" s="6" t="s">
        <v>31</v>
      </c>
      <c r="S105" s="7" t="s">
        <v>175</v>
      </c>
    </row>
    <row r="106" ht="15.75" hidden="1" customHeight="1">
      <c r="A106" s="4" t="s">
        <v>19</v>
      </c>
      <c r="B106" s="4" t="s">
        <v>20</v>
      </c>
      <c r="C106" s="4" t="s">
        <v>46</v>
      </c>
      <c r="D106" s="4" t="s">
        <v>31</v>
      </c>
      <c r="E106" s="4" t="s">
        <v>50</v>
      </c>
      <c r="F106" s="4" t="s">
        <v>24</v>
      </c>
      <c r="G106" s="4" t="s">
        <v>25</v>
      </c>
      <c r="H106" s="4" t="s">
        <v>26</v>
      </c>
      <c r="I106" s="4">
        <v>4.0</v>
      </c>
      <c r="J106" s="4" t="s">
        <v>39</v>
      </c>
      <c r="K106" s="4" t="s">
        <v>40</v>
      </c>
      <c r="L106" s="4" t="s">
        <v>148</v>
      </c>
      <c r="M106" s="4">
        <v>3.0</v>
      </c>
      <c r="N106" s="4" t="s">
        <v>30</v>
      </c>
      <c r="O106" s="4" t="s">
        <v>63</v>
      </c>
      <c r="P106" s="4" t="s">
        <v>42</v>
      </c>
      <c r="Q106" s="4" t="s">
        <v>64</v>
      </c>
      <c r="R106" s="4" t="s">
        <v>31</v>
      </c>
      <c r="S106" s="5" t="s">
        <v>145</v>
      </c>
    </row>
    <row r="107" ht="15.75" customHeight="1">
      <c r="A107" s="6" t="s">
        <v>19</v>
      </c>
      <c r="B107" s="6" t="s">
        <v>20</v>
      </c>
      <c r="C107" s="6" t="s">
        <v>35</v>
      </c>
      <c r="D107" s="6" t="s">
        <v>31</v>
      </c>
      <c r="E107" s="6" t="s">
        <v>72</v>
      </c>
      <c r="F107" s="6" t="s">
        <v>37</v>
      </c>
      <c r="G107" s="6" t="s">
        <v>25</v>
      </c>
      <c r="H107" s="6" t="s">
        <v>126</v>
      </c>
      <c r="I107" s="6">
        <v>3.0</v>
      </c>
      <c r="J107" s="6" t="s">
        <v>39</v>
      </c>
      <c r="K107" s="6" t="s">
        <v>74</v>
      </c>
      <c r="L107" s="6" t="s">
        <v>29</v>
      </c>
      <c r="M107" s="6">
        <v>4.0</v>
      </c>
      <c r="N107" s="6" t="s">
        <v>30</v>
      </c>
      <c r="O107" s="6" t="s">
        <v>31</v>
      </c>
      <c r="P107" s="6" t="s">
        <v>79</v>
      </c>
      <c r="Q107" s="6" t="s">
        <v>43</v>
      </c>
      <c r="R107" s="6" t="s">
        <v>31</v>
      </c>
      <c r="S107" s="10"/>
    </row>
    <row r="108" ht="15.75" hidden="1" customHeight="1">
      <c r="A108" s="4" t="s">
        <v>49</v>
      </c>
      <c r="B108" s="4" t="s">
        <v>20</v>
      </c>
      <c r="C108" s="4" t="s">
        <v>46</v>
      </c>
      <c r="D108" s="4" t="s">
        <v>31</v>
      </c>
      <c r="E108" s="4" t="s">
        <v>56</v>
      </c>
      <c r="F108" s="4" t="s">
        <v>37</v>
      </c>
      <c r="G108" s="4" t="s">
        <v>25</v>
      </c>
      <c r="H108" s="4" t="s">
        <v>159</v>
      </c>
      <c r="I108" s="4">
        <v>4.0</v>
      </c>
      <c r="J108" s="4" t="s">
        <v>39</v>
      </c>
      <c r="K108" s="4" t="s">
        <v>40</v>
      </c>
      <c r="L108" s="4" t="s">
        <v>148</v>
      </c>
      <c r="M108" s="4">
        <v>4.0</v>
      </c>
      <c r="N108" s="4" t="s">
        <v>30</v>
      </c>
      <c r="O108" s="4" t="s">
        <v>22</v>
      </c>
      <c r="P108" s="4" t="s">
        <v>79</v>
      </c>
      <c r="Q108" s="4" t="s">
        <v>33</v>
      </c>
      <c r="R108" s="4" t="s">
        <v>31</v>
      </c>
      <c r="S108" s="11"/>
    </row>
    <row r="109" ht="15.75" hidden="1" customHeight="1">
      <c r="A109" s="6" t="s">
        <v>49</v>
      </c>
      <c r="B109" s="6" t="s">
        <v>20</v>
      </c>
      <c r="C109" s="6" t="s">
        <v>112</v>
      </c>
      <c r="D109" s="6" t="s">
        <v>31</v>
      </c>
      <c r="E109" s="6" t="s">
        <v>23</v>
      </c>
      <c r="F109" s="6" t="s">
        <v>57</v>
      </c>
      <c r="G109" s="6" t="s">
        <v>25</v>
      </c>
      <c r="H109" s="6" t="s">
        <v>151</v>
      </c>
      <c r="I109" s="6">
        <v>4.0</v>
      </c>
      <c r="J109" s="6" t="s">
        <v>39</v>
      </c>
      <c r="K109" s="6" t="s">
        <v>40</v>
      </c>
      <c r="L109" s="6" t="s">
        <v>144</v>
      </c>
      <c r="M109" s="6">
        <v>3.0</v>
      </c>
      <c r="N109" s="6" t="s">
        <v>78</v>
      </c>
      <c r="O109" s="6" t="s">
        <v>31</v>
      </c>
      <c r="P109" s="6" t="s">
        <v>54</v>
      </c>
      <c r="Q109" s="6" t="s">
        <v>43</v>
      </c>
      <c r="R109" s="6" t="s">
        <v>31</v>
      </c>
      <c r="S109" s="10"/>
    </row>
    <row r="110" ht="15.75" customHeight="1">
      <c r="A110" s="4" t="s">
        <v>19</v>
      </c>
      <c r="B110" s="4" t="s">
        <v>20</v>
      </c>
      <c r="C110" s="4" t="s">
        <v>96</v>
      </c>
      <c r="D110" s="4" t="s">
        <v>31</v>
      </c>
      <c r="E110" s="4" t="s">
        <v>176</v>
      </c>
      <c r="F110" s="4" t="s">
        <v>37</v>
      </c>
      <c r="G110" s="4" t="s">
        <v>25</v>
      </c>
      <c r="H110" s="4" t="s">
        <v>58</v>
      </c>
      <c r="I110" s="4">
        <v>3.0</v>
      </c>
      <c r="J110" s="4" t="s">
        <v>39</v>
      </c>
      <c r="K110" s="4" t="s">
        <v>74</v>
      </c>
      <c r="L110" s="4" t="s">
        <v>177</v>
      </c>
      <c r="M110" s="4">
        <v>3.0</v>
      </c>
      <c r="N110" s="4" t="s">
        <v>30</v>
      </c>
      <c r="O110" s="4" t="s">
        <v>22</v>
      </c>
      <c r="P110" s="4" t="s">
        <v>93</v>
      </c>
      <c r="Q110" s="4" t="s">
        <v>43</v>
      </c>
      <c r="R110" s="4" t="s">
        <v>31</v>
      </c>
      <c r="S110" s="5" t="s">
        <v>178</v>
      </c>
    </row>
    <row r="111" ht="15.75" hidden="1" customHeight="1">
      <c r="A111" s="14" t="s">
        <v>44</v>
      </c>
      <c r="B111" s="14" t="s">
        <v>45</v>
      </c>
      <c r="C111" s="14" t="s">
        <v>35</v>
      </c>
      <c r="D111" s="14" t="s">
        <v>31</v>
      </c>
      <c r="E111" s="14" t="s">
        <v>23</v>
      </c>
      <c r="F111" s="14" t="s">
        <v>37</v>
      </c>
      <c r="G111" s="14" t="s">
        <v>25</v>
      </c>
      <c r="H111" s="14" t="s">
        <v>109</v>
      </c>
      <c r="I111" s="15">
        <v>4.0</v>
      </c>
      <c r="J111" s="14" t="s">
        <v>39</v>
      </c>
      <c r="K111" s="14" t="s">
        <v>40</v>
      </c>
      <c r="L111" s="14" t="s">
        <v>179</v>
      </c>
      <c r="M111" s="15">
        <v>4.0</v>
      </c>
      <c r="N111" s="14" t="s">
        <v>30</v>
      </c>
      <c r="O111" s="14" t="s">
        <v>22</v>
      </c>
      <c r="P111" s="14" t="s">
        <v>42</v>
      </c>
      <c r="Q111" s="14" t="s">
        <v>43</v>
      </c>
      <c r="R111" s="14" t="s">
        <v>31</v>
      </c>
      <c r="S111" s="16" t="s">
        <v>180</v>
      </c>
    </row>
    <row r="112" ht="15.75" hidden="1" customHeight="1">
      <c r="A112" s="17" t="s">
        <v>19</v>
      </c>
      <c r="B112" s="17" t="s">
        <v>45</v>
      </c>
      <c r="C112" s="17" t="s">
        <v>112</v>
      </c>
      <c r="D112" s="17" t="s">
        <v>31</v>
      </c>
      <c r="E112" s="17" t="s">
        <v>23</v>
      </c>
      <c r="F112" s="17" t="s">
        <v>57</v>
      </c>
      <c r="G112" s="17" t="s">
        <v>25</v>
      </c>
      <c r="H112" s="17" t="s">
        <v>118</v>
      </c>
      <c r="I112" s="17">
        <v>3.0</v>
      </c>
      <c r="J112" s="17" t="s">
        <v>39</v>
      </c>
      <c r="K112" s="17" t="s">
        <v>82</v>
      </c>
      <c r="L112" s="17" t="s">
        <v>148</v>
      </c>
      <c r="M112" s="17">
        <v>3.0</v>
      </c>
      <c r="N112" s="17" t="s">
        <v>30</v>
      </c>
      <c r="O112" s="17" t="s">
        <v>22</v>
      </c>
      <c r="P112" s="17" t="s">
        <v>42</v>
      </c>
      <c r="Q112" s="17" t="s">
        <v>43</v>
      </c>
      <c r="R112" s="17" t="s">
        <v>31</v>
      </c>
      <c r="S112" s="18"/>
    </row>
    <row r="113" ht="15.75" hidden="1" customHeight="1">
      <c r="A113" s="14" t="s">
        <v>49</v>
      </c>
      <c r="B113" s="14" t="s">
        <v>20</v>
      </c>
      <c r="C113" s="14" t="s">
        <v>112</v>
      </c>
      <c r="D113" s="14" t="s">
        <v>31</v>
      </c>
      <c r="E113" s="14" t="s">
        <v>36</v>
      </c>
      <c r="F113" s="14" t="s">
        <v>37</v>
      </c>
      <c r="G113" s="14" t="s">
        <v>25</v>
      </c>
      <c r="H113" s="14" t="s">
        <v>97</v>
      </c>
      <c r="I113" s="15">
        <v>5.0</v>
      </c>
      <c r="J113" s="14" t="s">
        <v>27</v>
      </c>
      <c r="K113" s="14" t="s">
        <v>74</v>
      </c>
      <c r="L113" s="14" t="s">
        <v>150</v>
      </c>
      <c r="M113" s="15">
        <v>5.0</v>
      </c>
      <c r="N113" s="14" t="s">
        <v>30</v>
      </c>
      <c r="O113" s="14" t="s">
        <v>22</v>
      </c>
      <c r="P113" s="14" t="s">
        <v>91</v>
      </c>
      <c r="Q113" s="14" t="s">
        <v>64</v>
      </c>
      <c r="R113" s="14" t="s">
        <v>31</v>
      </c>
      <c r="S113" s="16"/>
    </row>
    <row r="114" ht="15.75" customHeight="1">
      <c r="A114" s="17" t="s">
        <v>19</v>
      </c>
      <c r="B114" s="8" t="s">
        <v>45</v>
      </c>
      <c r="C114" s="4" t="s">
        <v>112</v>
      </c>
      <c r="D114" s="17" t="s">
        <v>31</v>
      </c>
      <c r="E114" s="17" t="s">
        <v>36</v>
      </c>
      <c r="F114" s="17" t="s">
        <v>57</v>
      </c>
      <c r="G114" s="17" t="s">
        <v>25</v>
      </c>
      <c r="H114" s="17" t="s">
        <v>114</v>
      </c>
      <c r="I114" s="8">
        <v>3.0</v>
      </c>
      <c r="J114" s="17" t="s">
        <v>39</v>
      </c>
      <c r="K114" s="17" t="s">
        <v>82</v>
      </c>
      <c r="L114" s="17" t="s">
        <v>29</v>
      </c>
      <c r="M114" s="8">
        <v>3.0</v>
      </c>
      <c r="N114" s="17" t="s">
        <v>30</v>
      </c>
      <c r="O114" s="17" t="s">
        <v>63</v>
      </c>
      <c r="P114" s="17" t="s">
        <v>42</v>
      </c>
      <c r="Q114" s="17" t="s">
        <v>43</v>
      </c>
      <c r="R114" s="17" t="s">
        <v>31</v>
      </c>
      <c r="S114" s="18"/>
    </row>
    <row r="115" ht="15.75" hidden="1" customHeight="1">
      <c r="A115" s="14" t="s">
        <v>19</v>
      </c>
      <c r="B115" s="14" t="s">
        <v>45</v>
      </c>
      <c r="C115" s="14" t="s">
        <v>152</v>
      </c>
      <c r="D115" s="14" t="s">
        <v>31</v>
      </c>
      <c r="E115" s="14" t="s">
        <v>23</v>
      </c>
      <c r="F115" s="14" t="s">
        <v>57</v>
      </c>
      <c r="G115" s="14" t="s">
        <v>25</v>
      </c>
      <c r="H115" s="14" t="s">
        <v>120</v>
      </c>
      <c r="I115" s="15">
        <v>4.0</v>
      </c>
      <c r="J115" s="14" t="s">
        <v>39</v>
      </c>
      <c r="K115" s="14" t="s">
        <v>82</v>
      </c>
      <c r="L115" s="14" t="s">
        <v>83</v>
      </c>
      <c r="M115" s="15">
        <v>4.0</v>
      </c>
      <c r="N115" s="14" t="s">
        <v>30</v>
      </c>
      <c r="O115" s="14" t="s">
        <v>31</v>
      </c>
      <c r="P115" s="14" t="s">
        <v>125</v>
      </c>
      <c r="Q115" s="14" t="s">
        <v>43</v>
      </c>
      <c r="R115" s="14" t="s">
        <v>31</v>
      </c>
      <c r="S115" s="16"/>
    </row>
    <row r="116" ht="15.75" customHeight="1">
      <c r="A116" s="17"/>
      <c r="B116" s="17"/>
      <c r="C116" s="17"/>
      <c r="D116" s="17"/>
      <c r="E116" s="17"/>
      <c r="F116" s="4"/>
      <c r="G116" s="4"/>
      <c r="H116" s="4"/>
      <c r="I116" s="4"/>
      <c r="J116" s="4"/>
      <c r="K116" s="4"/>
      <c r="L116" s="4"/>
      <c r="M116" s="4"/>
      <c r="N116" s="4"/>
      <c r="O116" s="4"/>
      <c r="P116" s="4"/>
      <c r="Q116" s="4"/>
      <c r="R116" s="4"/>
      <c r="S116" s="5"/>
    </row>
    <row r="117" ht="15.75" customHeight="1">
      <c r="A117" s="19"/>
      <c r="B117" s="19"/>
      <c r="C117" s="19"/>
      <c r="D117" s="19"/>
      <c r="E117" s="19"/>
      <c r="F117" s="20"/>
      <c r="G117" s="20"/>
      <c r="H117" s="20"/>
      <c r="I117" s="20"/>
      <c r="J117" s="20"/>
      <c r="K117" s="20"/>
      <c r="L117" s="20"/>
      <c r="M117" s="20"/>
      <c r="N117" s="20"/>
      <c r="O117" s="20"/>
      <c r="P117" s="20"/>
      <c r="Q117" s="20"/>
      <c r="R117" s="20"/>
      <c r="S117" s="21"/>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S$115">
    <filterColumn colId="8">
      <filters>
        <filter val="3"/>
      </filters>
    </filterColumn>
    <filterColumn colId="17">
      <filters>
        <filter val="Yes"/>
      </filters>
    </filterColumn>
  </autoFilter>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1.0"/>
    <col customWidth="1" min="5" max="5" width="15.5"/>
  </cols>
  <sheetData>
    <row r="1">
      <c r="A1" s="22" t="s">
        <v>181</v>
      </c>
      <c r="B1" s="22" t="s">
        <v>182</v>
      </c>
    </row>
    <row r="2">
      <c r="A2" s="23" t="str">
        <f>SWITCH('Form Responses 1'!I2:I115, 3, "Half Trust", 4, "Good Trust", 5, "Complete Trust")</f>
        <v>Good Trust</v>
      </c>
      <c r="B2" s="24" t="s">
        <v>31</v>
      </c>
    </row>
    <row r="3">
      <c r="A3" s="23" t="s">
        <v>183</v>
      </c>
      <c r="B3" s="24" t="s">
        <v>31</v>
      </c>
      <c r="E3" s="22" t="s">
        <v>184</v>
      </c>
    </row>
    <row r="4">
      <c r="A4" s="23" t="s">
        <v>185</v>
      </c>
      <c r="B4" s="24" t="s">
        <v>31</v>
      </c>
    </row>
    <row r="5">
      <c r="A5" s="23" t="s">
        <v>183</v>
      </c>
      <c r="B5" s="24" t="s">
        <v>31</v>
      </c>
      <c r="F5" s="22" t="s">
        <v>31</v>
      </c>
      <c r="G5" s="22" t="s">
        <v>22</v>
      </c>
      <c r="H5" s="22" t="s">
        <v>117</v>
      </c>
    </row>
    <row r="6">
      <c r="A6" s="23" t="s">
        <v>186</v>
      </c>
      <c r="B6" s="24" t="s">
        <v>31</v>
      </c>
      <c r="E6" s="22" t="s">
        <v>186</v>
      </c>
      <c r="F6" s="23">
        <f t="array" ref="F6">COUNTIFS(
  TRIM(CLEAN(A2:A115)), "Half Trust",
  TRIM(CLEAN(B2:B115)), "Yes"
)</f>
        <v>35</v>
      </c>
      <c r="G6" s="23">
        <f t="array" ref="G6">COUNTIFS(
  TRIM(CLEAN(A2:A115)), "Half Trust",
  TRIM(CLEAN(B2:B115)), "No"
)</f>
        <v>1</v>
      </c>
      <c r="H6" s="23">
        <f t="array" ref="H6">COUNTIFS(
  TRIM(CLEAN(A2:A115)), "Half Trust",
  TRIM(CLEAN(B2:B115)), "Maybe"
)</f>
        <v>2</v>
      </c>
      <c r="I6" s="23">
        <f t="shared" ref="I6:I8" si="1">SUM(F6:H6)</f>
        <v>38</v>
      </c>
    </row>
    <row r="7">
      <c r="A7" s="23" t="s">
        <v>185</v>
      </c>
      <c r="B7" s="24" t="s">
        <v>31</v>
      </c>
      <c r="E7" s="22" t="s">
        <v>185</v>
      </c>
      <c r="F7" s="23">
        <f t="array" ref="F7">COUNTIFS(
  TRIM(CLEAN(A2:A115)), "Good Trust",
  TRIM(CLEAN(B2:B115)), "Yes"
)</f>
        <v>60</v>
      </c>
      <c r="G7" s="23">
        <f t="array" ref="G7">COUNTIFS(
  TRIM(CLEAN(A2:A115)), "Good Trust",
  TRIM(CLEAN(B2:B115)), "No"
)</f>
        <v>1</v>
      </c>
      <c r="H7" s="23">
        <f t="array" ref="H7">COUNTIFS(
  TRIM(CLEAN(A2:A115)), "Good Trust",
  TRIM(CLEAN(B2:B115)), "Maybe"
)</f>
        <v>2</v>
      </c>
      <c r="I7" s="23">
        <f t="shared" si="1"/>
        <v>63</v>
      </c>
    </row>
    <row r="8">
      <c r="A8" s="23" t="s">
        <v>186</v>
      </c>
      <c r="B8" s="24" t="s">
        <v>31</v>
      </c>
      <c r="E8" s="22" t="s">
        <v>187</v>
      </c>
      <c r="F8" s="23">
        <f t="array" ref="F8">COUNTIFS(
  TRIM(CLEAN(A2:A115)), "Complete Trust",
  TRIM(CLEAN(B2:B115)), "Yes"
)</f>
        <v>12</v>
      </c>
      <c r="G8" s="23">
        <f t="array" ref="G8">COUNTIFS(
  TRIM(CLEAN(A2:A115)), "Complete Trust",
  TRIM(CLEAN(B2:B115)), "No"
)</f>
        <v>1</v>
      </c>
      <c r="H8" s="23">
        <f t="array" ref="H8">COUNTIFS(
  TRIM(CLEAN(B2:B115)), "Complete Trust",
  TRIM(CLEAN(C2:C115)), "Maybe"
)</f>
        <v>0</v>
      </c>
      <c r="I8" s="23">
        <f t="shared" si="1"/>
        <v>13</v>
      </c>
    </row>
    <row r="9">
      <c r="A9" s="23" t="s">
        <v>186</v>
      </c>
      <c r="B9" s="24" t="s">
        <v>31</v>
      </c>
      <c r="F9" s="23">
        <f t="shared" ref="F9:H9" si="2">SUM(F6:F8)</f>
        <v>107</v>
      </c>
      <c r="G9" s="23">
        <f t="shared" si="2"/>
        <v>3</v>
      </c>
      <c r="H9" s="23">
        <f t="shared" si="2"/>
        <v>4</v>
      </c>
      <c r="I9" s="22">
        <v>114.0</v>
      </c>
    </row>
    <row r="10">
      <c r="A10" s="23" t="s">
        <v>186</v>
      </c>
      <c r="B10" s="24" t="s">
        <v>31</v>
      </c>
    </row>
    <row r="11">
      <c r="A11" s="23" t="s">
        <v>185</v>
      </c>
      <c r="B11" s="24" t="s">
        <v>31</v>
      </c>
    </row>
    <row r="12">
      <c r="A12" s="23" t="s">
        <v>186</v>
      </c>
      <c r="B12" s="24" t="s">
        <v>31</v>
      </c>
    </row>
    <row r="13">
      <c r="A13" s="23" t="s">
        <v>185</v>
      </c>
      <c r="B13" s="24" t="s">
        <v>31</v>
      </c>
    </row>
    <row r="14">
      <c r="A14" s="23" t="s">
        <v>183</v>
      </c>
      <c r="B14" s="24" t="s">
        <v>31</v>
      </c>
    </row>
    <row r="15">
      <c r="A15" s="23" t="s">
        <v>186</v>
      </c>
      <c r="B15" s="24" t="s">
        <v>31</v>
      </c>
      <c r="E15" s="22" t="s">
        <v>188</v>
      </c>
      <c r="F15" s="23">
        <f>(F9*I6)/I9</f>
        <v>35.66666667</v>
      </c>
      <c r="G15" s="23">
        <f t="array" ref="G15">COUNTIFS(
  TRIM(CLEAN(A2:A115)), "Half Trust",
  TRIM(CLEAN(B2:B115)), "Yes"
)</f>
        <v>35</v>
      </c>
      <c r="H15" s="23">
        <f t="shared" ref="H15:H23" si="3">(F15-G15)^2/F15</f>
        <v>0.01246105919</v>
      </c>
    </row>
    <row r="16">
      <c r="A16" s="23" t="s">
        <v>185</v>
      </c>
      <c r="B16" s="24" t="s">
        <v>31</v>
      </c>
      <c r="E16" s="22" t="s">
        <v>189</v>
      </c>
      <c r="F16" s="23">
        <f>(G9*I6)/I9</f>
        <v>1</v>
      </c>
      <c r="G16" s="23">
        <f t="array" ref="G16">COUNTIFS(
  TRIM(CLEAN(A2:A115)), "Half Trust",
  TRIM(CLEAN(B2:B115)), "No"
)</f>
        <v>1</v>
      </c>
      <c r="H16" s="23">
        <f t="shared" si="3"/>
        <v>0</v>
      </c>
    </row>
    <row r="17">
      <c r="A17" s="23" t="s">
        <v>186</v>
      </c>
      <c r="B17" s="24" t="s">
        <v>31</v>
      </c>
      <c r="E17" s="22" t="s">
        <v>190</v>
      </c>
      <c r="F17" s="23">
        <f>(H9*I6)/I9</f>
        <v>1.333333333</v>
      </c>
      <c r="G17" s="23">
        <f t="array" ref="G17">COUNTIFS(
  TRIM(CLEAN(A2:A115)), "Half Trust",
  TRIM(CLEAN(B2:B115)), "Maybe"
)</f>
        <v>2</v>
      </c>
      <c r="H17" s="23">
        <f t="shared" si="3"/>
        <v>0.3333333333</v>
      </c>
    </row>
    <row r="18">
      <c r="A18" s="23" t="s">
        <v>185</v>
      </c>
      <c r="B18" s="24" t="s">
        <v>31</v>
      </c>
      <c r="E18" s="22" t="s">
        <v>191</v>
      </c>
      <c r="F18" s="23">
        <f>(F9*I7)/I9</f>
        <v>59.13157895</v>
      </c>
      <c r="G18" s="23">
        <f t="array" ref="G18">COUNTIFS(
  TRIM(CLEAN(A2:A115)), "Good Trust",
  TRIM(CLEAN(B2:B115)), "Yes"
)</f>
        <v>60</v>
      </c>
      <c r="H18" s="23">
        <f t="shared" si="3"/>
        <v>0.01275384723</v>
      </c>
    </row>
    <row r="19">
      <c r="A19" s="23" t="s">
        <v>183</v>
      </c>
      <c r="B19" s="24" t="s">
        <v>22</v>
      </c>
      <c r="E19" s="22" t="s">
        <v>192</v>
      </c>
      <c r="F19" s="23">
        <f>(G9*I7)/I9</f>
        <v>1.657894737</v>
      </c>
      <c r="G19" s="23">
        <f t="array" ref="G19">COUNTIFS(
  TRIM(CLEAN(A2:A115)), "Good Trust",
  TRIM(CLEAN(B2:B115)), "No"
)</f>
        <v>1</v>
      </c>
      <c r="H19" s="23">
        <f t="shared" si="3"/>
        <v>0.26106934</v>
      </c>
    </row>
    <row r="20">
      <c r="A20" s="23" t="s">
        <v>185</v>
      </c>
      <c r="B20" s="24" t="s">
        <v>31</v>
      </c>
      <c r="E20" s="22" t="s">
        <v>193</v>
      </c>
      <c r="F20" s="23">
        <f>(H9*I7)/I9</f>
        <v>2.210526316</v>
      </c>
      <c r="G20" s="23">
        <f t="array" ref="G20">COUNTIFS(
  TRIM(CLEAN(A2:A115)), "Good Trust",
  TRIM(CLEAN(B2:B115)), "Maybe"
)</f>
        <v>2</v>
      </c>
      <c r="H20" s="23">
        <f t="shared" si="3"/>
        <v>0.02005012531</v>
      </c>
    </row>
    <row r="21">
      <c r="A21" s="23" t="s">
        <v>186</v>
      </c>
      <c r="B21" s="24" t="s">
        <v>31</v>
      </c>
      <c r="E21" s="22" t="s">
        <v>194</v>
      </c>
      <c r="F21" s="23">
        <f>(F9*I8)/I9</f>
        <v>12.20175439</v>
      </c>
      <c r="G21" s="23">
        <f t="array" ref="G21">COUNTIFS(
  TRIM(CLEAN(A2:A115)), "Complete Trust",
  TRIM(CLEAN(B2:B115)), "Yes"
)</f>
        <v>12</v>
      </c>
      <c r="H21" s="23">
        <f t="shared" si="3"/>
        <v>0.003335981939</v>
      </c>
    </row>
    <row r="22">
      <c r="A22" s="23" t="s">
        <v>185</v>
      </c>
      <c r="B22" s="24" t="s">
        <v>31</v>
      </c>
      <c r="E22" s="22" t="s">
        <v>195</v>
      </c>
      <c r="F22" s="23">
        <f>(G9*I8)/I9</f>
        <v>0.3421052632</v>
      </c>
      <c r="G22" s="23">
        <f t="array" ref="G22">COUNTIFS(
  TRIM(CLEAN(A2:A115)), "Complete Trust",
  TRIM(CLEAN(B2:B115)), "No"
)</f>
        <v>1</v>
      </c>
      <c r="H22" s="23">
        <f t="shared" si="3"/>
        <v>1.265182186</v>
      </c>
    </row>
    <row r="23">
      <c r="A23" s="23" t="s">
        <v>185</v>
      </c>
      <c r="B23" s="24" t="s">
        <v>31</v>
      </c>
      <c r="E23" s="22" t="s">
        <v>196</v>
      </c>
      <c r="F23" s="23">
        <f>(H9*I8)/I9</f>
        <v>0.4561403509</v>
      </c>
      <c r="G23" s="23">
        <f t="array" ref="G23">COUNTIFS(
  TRIM(CLEAN(B2:B115)), "Complete Trust",
  TRIM(CLEAN(C2:C115)), "Maybe"
)</f>
        <v>0</v>
      </c>
      <c r="H23" s="23">
        <f t="shared" si="3"/>
        <v>0.4561403509</v>
      </c>
    </row>
    <row r="24">
      <c r="A24" s="23" t="s">
        <v>185</v>
      </c>
      <c r="B24" s="24" t="s">
        <v>31</v>
      </c>
      <c r="G24" s="22" t="s">
        <v>197</v>
      </c>
      <c r="H24" s="23">
        <f>SUM(H15:H23)</f>
        <v>2.364326224</v>
      </c>
    </row>
    <row r="25">
      <c r="A25" s="23" t="s">
        <v>185</v>
      </c>
      <c r="B25" s="24" t="s">
        <v>31</v>
      </c>
      <c r="G25" s="22" t="s">
        <v>198</v>
      </c>
      <c r="H25" s="22">
        <v>4.0</v>
      </c>
    </row>
    <row r="26">
      <c r="A26" s="23" t="s">
        <v>186</v>
      </c>
      <c r="B26" s="24" t="s">
        <v>117</v>
      </c>
      <c r="G26" s="22" t="s">
        <v>199</v>
      </c>
      <c r="H26" s="23">
        <f>_xlfn.CHISQ.DIST.RT(H24, H25)</f>
        <v>0.6690834595</v>
      </c>
    </row>
    <row r="27">
      <c r="A27" s="23" t="s">
        <v>185</v>
      </c>
      <c r="B27" s="24" t="s">
        <v>31</v>
      </c>
      <c r="G27" s="22" t="s">
        <v>200</v>
      </c>
      <c r="H27" s="22">
        <v>9.458</v>
      </c>
    </row>
    <row r="28">
      <c r="A28" s="23" t="s">
        <v>185</v>
      </c>
      <c r="B28" s="24" t="s">
        <v>31</v>
      </c>
    </row>
    <row r="29">
      <c r="A29" s="23" t="s">
        <v>185</v>
      </c>
      <c r="B29" s="24" t="s">
        <v>31</v>
      </c>
      <c r="E29" s="25" t="s">
        <v>201</v>
      </c>
    </row>
    <row r="30">
      <c r="A30" s="23" t="s">
        <v>185</v>
      </c>
      <c r="B30" s="24" t="s">
        <v>31</v>
      </c>
    </row>
    <row r="31">
      <c r="A31" s="23" t="s">
        <v>186</v>
      </c>
      <c r="B31" s="24" t="s">
        <v>31</v>
      </c>
    </row>
    <row r="32">
      <c r="A32" s="23" t="s">
        <v>186</v>
      </c>
      <c r="B32" s="24" t="s">
        <v>31</v>
      </c>
    </row>
    <row r="33">
      <c r="A33" s="23" t="s">
        <v>186</v>
      </c>
      <c r="B33" s="24" t="s">
        <v>31</v>
      </c>
    </row>
    <row r="34">
      <c r="A34" s="23" t="s">
        <v>185</v>
      </c>
      <c r="B34" s="24" t="s">
        <v>31</v>
      </c>
    </row>
    <row r="35">
      <c r="A35" s="23" t="s">
        <v>185</v>
      </c>
      <c r="B35" s="24" t="s">
        <v>31</v>
      </c>
    </row>
    <row r="36">
      <c r="A36" s="23" t="s">
        <v>185</v>
      </c>
      <c r="B36" s="24" t="s">
        <v>31</v>
      </c>
    </row>
    <row r="37">
      <c r="A37" s="23" t="s">
        <v>186</v>
      </c>
      <c r="B37" s="24" t="s">
        <v>31</v>
      </c>
    </row>
    <row r="38">
      <c r="A38" s="23" t="s">
        <v>183</v>
      </c>
      <c r="B38" s="24" t="s">
        <v>31</v>
      </c>
    </row>
    <row r="39">
      <c r="A39" s="23" t="s">
        <v>186</v>
      </c>
      <c r="B39" s="24" t="s">
        <v>117</v>
      </c>
    </row>
    <row r="40">
      <c r="A40" s="23" t="s">
        <v>186</v>
      </c>
      <c r="B40" s="24" t="s">
        <v>31</v>
      </c>
    </row>
    <row r="41">
      <c r="A41" s="23" t="s">
        <v>183</v>
      </c>
      <c r="B41" s="24" t="s">
        <v>31</v>
      </c>
    </row>
    <row r="42">
      <c r="A42" s="23" t="s">
        <v>186</v>
      </c>
      <c r="B42" s="24" t="s">
        <v>31</v>
      </c>
    </row>
    <row r="43">
      <c r="A43" s="23" t="s">
        <v>185</v>
      </c>
      <c r="B43" s="24" t="s">
        <v>31</v>
      </c>
    </row>
    <row r="44">
      <c r="A44" s="23" t="s">
        <v>185</v>
      </c>
      <c r="B44" s="24" t="s">
        <v>31</v>
      </c>
    </row>
    <row r="45">
      <c r="A45" s="23" t="s">
        <v>186</v>
      </c>
      <c r="B45" s="24" t="s">
        <v>31</v>
      </c>
    </row>
    <row r="46">
      <c r="A46" s="23" t="s">
        <v>185</v>
      </c>
      <c r="B46" s="24" t="s">
        <v>31</v>
      </c>
    </row>
    <row r="47">
      <c r="A47" s="23" t="s">
        <v>185</v>
      </c>
      <c r="B47" s="24" t="s">
        <v>31</v>
      </c>
    </row>
    <row r="48">
      <c r="A48" s="23" t="s">
        <v>185</v>
      </c>
      <c r="B48" s="24" t="s">
        <v>31</v>
      </c>
    </row>
    <row r="49">
      <c r="A49" s="23" t="s">
        <v>186</v>
      </c>
      <c r="B49" s="24" t="s">
        <v>31</v>
      </c>
    </row>
    <row r="50">
      <c r="A50" s="23" t="s">
        <v>185</v>
      </c>
      <c r="B50" s="24" t="s">
        <v>31</v>
      </c>
    </row>
    <row r="51">
      <c r="A51" s="23" t="s">
        <v>185</v>
      </c>
      <c r="B51" s="24" t="s">
        <v>31</v>
      </c>
    </row>
    <row r="52">
      <c r="A52" s="23" t="s">
        <v>186</v>
      </c>
      <c r="B52" s="24" t="s">
        <v>31</v>
      </c>
    </row>
    <row r="53">
      <c r="A53" s="23" t="s">
        <v>185</v>
      </c>
      <c r="B53" s="24" t="s">
        <v>117</v>
      </c>
    </row>
    <row r="54">
      <c r="A54" s="23" t="s">
        <v>185</v>
      </c>
      <c r="B54" s="24" t="s">
        <v>31</v>
      </c>
    </row>
    <row r="55">
      <c r="A55" s="23" t="s">
        <v>185</v>
      </c>
      <c r="B55" s="24" t="s">
        <v>31</v>
      </c>
    </row>
    <row r="56">
      <c r="A56" s="23" t="s">
        <v>185</v>
      </c>
      <c r="B56" s="24" t="s">
        <v>31</v>
      </c>
    </row>
    <row r="57">
      <c r="A57" s="23" t="s">
        <v>185</v>
      </c>
      <c r="B57" s="24" t="s">
        <v>31</v>
      </c>
    </row>
    <row r="58">
      <c r="A58" s="23" t="s">
        <v>186</v>
      </c>
      <c r="B58" s="24" t="s">
        <v>31</v>
      </c>
    </row>
    <row r="59">
      <c r="A59" s="23" t="s">
        <v>186</v>
      </c>
      <c r="B59" s="24" t="s">
        <v>31</v>
      </c>
    </row>
    <row r="60">
      <c r="A60" s="23" t="s">
        <v>183</v>
      </c>
      <c r="B60" s="24" t="s">
        <v>31</v>
      </c>
    </row>
    <row r="61">
      <c r="A61" s="23" t="s">
        <v>185</v>
      </c>
      <c r="B61" s="24" t="s">
        <v>31</v>
      </c>
    </row>
    <row r="62">
      <c r="A62" s="23" t="s">
        <v>185</v>
      </c>
      <c r="B62" s="24" t="s">
        <v>31</v>
      </c>
    </row>
    <row r="63">
      <c r="A63" s="23" t="s">
        <v>185</v>
      </c>
      <c r="B63" s="24" t="s">
        <v>22</v>
      </c>
    </row>
    <row r="64">
      <c r="A64" s="23" t="s">
        <v>185</v>
      </c>
      <c r="B64" s="24" t="s">
        <v>117</v>
      </c>
    </row>
    <row r="65">
      <c r="A65" s="23" t="s">
        <v>186</v>
      </c>
      <c r="B65" s="24" t="s">
        <v>31</v>
      </c>
    </row>
    <row r="66">
      <c r="A66" s="23" t="s">
        <v>185</v>
      </c>
      <c r="B66" s="24" t="s">
        <v>31</v>
      </c>
    </row>
    <row r="67">
      <c r="A67" s="23" t="s">
        <v>186</v>
      </c>
      <c r="B67" s="24" t="s">
        <v>31</v>
      </c>
    </row>
    <row r="68">
      <c r="A68" s="23" t="s">
        <v>185</v>
      </c>
      <c r="B68" s="24" t="s">
        <v>31</v>
      </c>
    </row>
    <row r="69">
      <c r="A69" s="23" t="s">
        <v>185</v>
      </c>
      <c r="B69" s="24" t="s">
        <v>31</v>
      </c>
    </row>
    <row r="70">
      <c r="A70" s="23" t="s">
        <v>185</v>
      </c>
      <c r="B70" s="24" t="s">
        <v>31</v>
      </c>
    </row>
    <row r="71">
      <c r="A71" s="23" t="s">
        <v>185</v>
      </c>
      <c r="B71" s="24" t="s">
        <v>31</v>
      </c>
    </row>
    <row r="72">
      <c r="A72" s="23" t="s">
        <v>186</v>
      </c>
      <c r="B72" s="24" t="s">
        <v>31</v>
      </c>
    </row>
    <row r="73">
      <c r="A73" s="23" t="s">
        <v>186</v>
      </c>
      <c r="B73" s="24" t="s">
        <v>31</v>
      </c>
    </row>
    <row r="74">
      <c r="A74" s="23" t="s">
        <v>185</v>
      </c>
      <c r="B74" s="24" t="s">
        <v>31</v>
      </c>
    </row>
    <row r="75">
      <c r="A75" s="23" t="s">
        <v>185</v>
      </c>
      <c r="B75" s="24" t="s">
        <v>31</v>
      </c>
    </row>
    <row r="76">
      <c r="A76" s="23" t="s">
        <v>185</v>
      </c>
      <c r="B76" s="24" t="s">
        <v>31</v>
      </c>
    </row>
    <row r="77">
      <c r="A77" s="23" t="s">
        <v>186</v>
      </c>
      <c r="B77" s="24" t="s">
        <v>31</v>
      </c>
    </row>
    <row r="78">
      <c r="A78" s="23" t="s">
        <v>185</v>
      </c>
      <c r="B78" s="24" t="s">
        <v>31</v>
      </c>
    </row>
    <row r="79">
      <c r="A79" s="23" t="s">
        <v>183</v>
      </c>
      <c r="B79" s="24" t="s">
        <v>31</v>
      </c>
    </row>
    <row r="80">
      <c r="A80" s="23" t="s">
        <v>186</v>
      </c>
      <c r="B80" s="24" t="s">
        <v>31</v>
      </c>
    </row>
    <row r="81">
      <c r="A81" s="23" t="s">
        <v>183</v>
      </c>
      <c r="B81" s="24" t="s">
        <v>31</v>
      </c>
    </row>
    <row r="82">
      <c r="A82" s="23" t="s">
        <v>185</v>
      </c>
      <c r="B82" s="24" t="s">
        <v>31</v>
      </c>
    </row>
    <row r="83">
      <c r="A83" s="23" t="s">
        <v>186</v>
      </c>
      <c r="B83" s="24" t="s">
        <v>31</v>
      </c>
    </row>
    <row r="84">
      <c r="A84" s="23" t="s">
        <v>186</v>
      </c>
      <c r="B84" s="24" t="s">
        <v>31</v>
      </c>
    </row>
    <row r="85">
      <c r="A85" s="23" t="s">
        <v>186</v>
      </c>
      <c r="B85" s="24" t="s">
        <v>31</v>
      </c>
    </row>
    <row r="86">
      <c r="A86" s="23" t="s">
        <v>185</v>
      </c>
      <c r="B86" s="24" t="s">
        <v>31</v>
      </c>
    </row>
    <row r="87">
      <c r="A87" s="23" t="s">
        <v>183</v>
      </c>
      <c r="B87" s="24" t="s">
        <v>31</v>
      </c>
    </row>
    <row r="88">
      <c r="A88" s="23" t="s">
        <v>185</v>
      </c>
      <c r="B88" s="24" t="s">
        <v>31</v>
      </c>
    </row>
    <row r="89">
      <c r="A89" s="23" t="s">
        <v>185</v>
      </c>
      <c r="B89" s="24" t="s">
        <v>31</v>
      </c>
    </row>
    <row r="90">
      <c r="A90" s="23" t="s">
        <v>185</v>
      </c>
      <c r="B90" s="24" t="s">
        <v>31</v>
      </c>
    </row>
    <row r="91">
      <c r="A91" s="23" t="s">
        <v>186</v>
      </c>
      <c r="B91" s="24" t="s">
        <v>31</v>
      </c>
    </row>
    <row r="92">
      <c r="A92" s="23" t="s">
        <v>185</v>
      </c>
      <c r="B92" s="24" t="s">
        <v>31</v>
      </c>
    </row>
    <row r="93">
      <c r="A93" s="23" t="s">
        <v>185</v>
      </c>
      <c r="B93" s="24" t="s">
        <v>31</v>
      </c>
    </row>
    <row r="94">
      <c r="A94" s="23" t="s">
        <v>186</v>
      </c>
      <c r="B94" s="24" t="s">
        <v>31</v>
      </c>
    </row>
    <row r="95">
      <c r="A95" s="23" t="s">
        <v>183</v>
      </c>
      <c r="B95" s="24" t="s">
        <v>31</v>
      </c>
    </row>
    <row r="96">
      <c r="A96" s="23" t="s">
        <v>183</v>
      </c>
      <c r="B96" s="24" t="s">
        <v>31</v>
      </c>
    </row>
    <row r="97">
      <c r="A97" s="23" t="s">
        <v>185</v>
      </c>
      <c r="B97" s="24" t="s">
        <v>31</v>
      </c>
    </row>
    <row r="98">
      <c r="A98" s="23" t="s">
        <v>185</v>
      </c>
      <c r="B98" s="24" t="s">
        <v>31</v>
      </c>
    </row>
    <row r="99">
      <c r="A99" s="23" t="s">
        <v>186</v>
      </c>
      <c r="B99" s="24" t="s">
        <v>22</v>
      </c>
    </row>
    <row r="100">
      <c r="A100" s="23" t="s">
        <v>185</v>
      </c>
      <c r="B100" s="24" t="s">
        <v>31</v>
      </c>
    </row>
    <row r="101">
      <c r="A101" s="23" t="s">
        <v>185</v>
      </c>
      <c r="B101" s="24" t="s">
        <v>31</v>
      </c>
    </row>
    <row r="102">
      <c r="A102" s="23" t="s">
        <v>185</v>
      </c>
      <c r="B102" s="24" t="s">
        <v>31</v>
      </c>
    </row>
    <row r="103">
      <c r="A103" s="23" t="s">
        <v>185</v>
      </c>
      <c r="B103" s="24" t="s">
        <v>31</v>
      </c>
    </row>
    <row r="104">
      <c r="A104" s="23" t="s">
        <v>186</v>
      </c>
      <c r="B104" s="24" t="s">
        <v>31</v>
      </c>
    </row>
    <row r="105">
      <c r="A105" s="23" t="s">
        <v>185</v>
      </c>
      <c r="B105" s="24" t="s">
        <v>31</v>
      </c>
    </row>
    <row r="106">
      <c r="A106" s="23" t="s">
        <v>185</v>
      </c>
      <c r="B106" s="24" t="s">
        <v>31</v>
      </c>
    </row>
    <row r="107">
      <c r="A107" s="23" t="s">
        <v>186</v>
      </c>
      <c r="B107" s="24" t="s">
        <v>31</v>
      </c>
    </row>
    <row r="108">
      <c r="A108" s="23" t="s">
        <v>185</v>
      </c>
      <c r="B108" s="24" t="s">
        <v>31</v>
      </c>
    </row>
    <row r="109">
      <c r="A109" s="23" t="s">
        <v>185</v>
      </c>
      <c r="B109" s="24" t="s">
        <v>31</v>
      </c>
    </row>
    <row r="110">
      <c r="A110" s="23" t="s">
        <v>186</v>
      </c>
      <c r="B110" s="24" t="s">
        <v>31</v>
      </c>
    </row>
    <row r="111">
      <c r="A111" s="23" t="s">
        <v>185</v>
      </c>
      <c r="B111" s="26" t="s">
        <v>31</v>
      </c>
    </row>
    <row r="112">
      <c r="A112" s="23" t="s">
        <v>186</v>
      </c>
      <c r="B112" s="26" t="s">
        <v>31</v>
      </c>
    </row>
    <row r="113">
      <c r="A113" s="23" t="s">
        <v>183</v>
      </c>
      <c r="B113" s="26" t="s">
        <v>31</v>
      </c>
    </row>
    <row r="114">
      <c r="A114" s="23" t="s">
        <v>186</v>
      </c>
      <c r="B114" s="26" t="s">
        <v>31</v>
      </c>
    </row>
    <row r="115">
      <c r="A115" s="23" t="s">
        <v>185</v>
      </c>
      <c r="B115" s="26" t="s">
        <v>31</v>
      </c>
    </row>
  </sheetData>
  <autoFilter ref="$A$1:$B$1000"/>
  <mergeCells count="1">
    <mergeCell ref="E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14.75"/>
    <col customWidth="1" min="3" max="3" width="18.13"/>
    <col customWidth="1" min="4" max="4" width="18.25"/>
    <col customWidth="1" min="5" max="5" width="20.5"/>
    <col customWidth="1" min="7" max="12" width="15.0"/>
  </cols>
  <sheetData>
    <row r="1">
      <c r="A1" s="22" t="s">
        <v>202</v>
      </c>
      <c r="B1" s="22" t="s">
        <v>203</v>
      </c>
      <c r="C1" s="22" t="s">
        <v>204</v>
      </c>
      <c r="D1" s="22" t="s">
        <v>205</v>
      </c>
      <c r="E1" s="22" t="s">
        <v>206</v>
      </c>
      <c r="F1" s="22" t="s">
        <v>207</v>
      </c>
      <c r="H1" s="25" t="s">
        <v>208</v>
      </c>
      <c r="I1" s="25" t="s">
        <v>209</v>
      </c>
      <c r="J1" s="25" t="s">
        <v>210</v>
      </c>
      <c r="K1" s="25" t="s">
        <v>211</v>
      </c>
      <c r="L1" s="25" t="s">
        <v>212</v>
      </c>
      <c r="M1" s="25" t="s">
        <v>213</v>
      </c>
      <c r="W1" s="25" t="s">
        <v>208</v>
      </c>
      <c r="X1" s="25" t="s">
        <v>209</v>
      </c>
      <c r="Y1" s="25" t="s">
        <v>210</v>
      </c>
      <c r="Z1" s="25" t="s">
        <v>211</v>
      </c>
      <c r="AA1" s="25" t="s">
        <v>212</v>
      </c>
      <c r="AB1" s="25" t="s">
        <v>213</v>
      </c>
    </row>
    <row r="2">
      <c r="A2" s="23">
        <f>SWITCH('Form Responses 1'!F2:F115, "Occasionally",2, "Daily",4,"A few times a week",3,"Rarely",1)</f>
        <v>2</v>
      </c>
      <c r="B2" s="23">
        <f> SWITCH('Form Responses 1'!J2:J115, "Yes, they are usually accurate",1, "Sometimes they are helpful, sometimes not",0)</f>
        <v>1</v>
      </c>
      <c r="C2" s="23">
        <f>SWITCH('Form Responses 1'!K2:K115, "Sometimes",3, "Often",2, "Always",1, "Never",5, "Rarely",4)</f>
        <v>4</v>
      </c>
      <c r="D2" s="23">
        <f>SWITCH('Form Responses 1'!N2:N115, "Yes, significantly", 5, "Yes, but only for basic topics",4,"No, it sometimes confuses me more",3)</f>
        <v>5</v>
      </c>
      <c r="E2" s="24">
        <v>4.0</v>
      </c>
      <c r="F2" s="24">
        <v>4.0</v>
      </c>
      <c r="H2" s="23">
        <f>SWITCH(A2:A115,4,1,3,2,2,3,1,4)</f>
        <v>3</v>
      </c>
      <c r="I2" s="23">
        <f>SWITCH(B2:B115,1,1,0,2)</f>
        <v>1</v>
      </c>
      <c r="J2" s="23">
        <f>SWITCH(C2:C115,5,1,4,2,3,3,2,4,1,5)</f>
        <v>2</v>
      </c>
      <c r="K2" s="23">
        <f t="shared" ref="K2:M2" si="1">SWITCH(D2:D115,5,1,4,2,3,3,)</f>
        <v>1</v>
      </c>
      <c r="L2" s="23">
        <f t="shared" si="1"/>
        <v>2</v>
      </c>
      <c r="M2" s="23">
        <f t="shared" si="1"/>
        <v>2</v>
      </c>
      <c r="W2" s="23">
        <f t="shared" ref="W2:AB2" si="2">_xlfn.RANK.EQ(A2, A$2:A$115,0)
</f>
        <v>103</v>
      </c>
      <c r="X2" s="23">
        <f t="shared" si="2"/>
        <v>1</v>
      </c>
      <c r="Y2" s="23">
        <f t="shared" si="2"/>
        <v>4</v>
      </c>
      <c r="Z2" s="23">
        <f t="shared" si="2"/>
        <v>1</v>
      </c>
      <c r="AA2" s="23">
        <f t="shared" si="2"/>
        <v>18</v>
      </c>
      <c r="AB2" s="23">
        <f t="shared" si="2"/>
        <v>14</v>
      </c>
    </row>
    <row r="3">
      <c r="A3" s="23">
        <v>4.0</v>
      </c>
      <c r="B3" s="23">
        <v>0.0</v>
      </c>
      <c r="C3" s="23">
        <v>1.0</v>
      </c>
      <c r="D3" s="23">
        <v>5.0</v>
      </c>
      <c r="E3" s="24">
        <v>5.0</v>
      </c>
      <c r="F3" s="24">
        <v>5.0</v>
      </c>
      <c r="H3" s="23">
        <v>1.0</v>
      </c>
      <c r="I3" s="23">
        <v>2.0</v>
      </c>
      <c r="J3" s="23">
        <v>5.0</v>
      </c>
      <c r="K3" s="23">
        <v>1.0</v>
      </c>
      <c r="L3" s="23">
        <v>1.0</v>
      </c>
      <c r="M3" s="23">
        <v>1.0</v>
      </c>
      <c r="W3" s="23">
        <f t="shared" ref="W3:AB3" si="3">_xlfn.RANK.EQ(A3, A$2:A$115,0)
</f>
        <v>1</v>
      </c>
      <c r="X3" s="23">
        <f t="shared" si="3"/>
        <v>21</v>
      </c>
      <c r="Y3" s="23">
        <f t="shared" si="3"/>
        <v>74</v>
      </c>
      <c r="Z3" s="23">
        <f t="shared" si="3"/>
        <v>1</v>
      </c>
      <c r="AA3" s="23">
        <f t="shared" si="3"/>
        <v>1</v>
      </c>
      <c r="AB3" s="23">
        <f t="shared" si="3"/>
        <v>1</v>
      </c>
    </row>
    <row r="4">
      <c r="A4" s="23">
        <v>4.0</v>
      </c>
      <c r="B4" s="23">
        <v>0.0</v>
      </c>
      <c r="C4" s="23">
        <v>1.0</v>
      </c>
      <c r="D4" s="23">
        <v>5.0</v>
      </c>
      <c r="E4" s="24">
        <v>5.0</v>
      </c>
      <c r="F4" s="24">
        <v>4.0</v>
      </c>
      <c r="H4" s="23">
        <v>1.0</v>
      </c>
      <c r="I4" s="23">
        <v>2.0</v>
      </c>
      <c r="J4" s="23">
        <v>5.0</v>
      </c>
      <c r="K4" s="23">
        <v>1.0</v>
      </c>
      <c r="L4" s="23">
        <v>1.0</v>
      </c>
      <c r="M4" s="23">
        <v>2.0</v>
      </c>
      <c r="W4" s="23">
        <f t="shared" ref="W4:AB4" si="4">_xlfn.RANK.EQ(A4, A$2:A$115,0)
</f>
        <v>1</v>
      </c>
      <c r="X4" s="23">
        <f t="shared" si="4"/>
        <v>21</v>
      </c>
      <c r="Y4" s="23">
        <f t="shared" si="4"/>
        <v>74</v>
      </c>
      <c r="Z4" s="23">
        <f t="shared" si="4"/>
        <v>1</v>
      </c>
      <c r="AA4" s="23">
        <f t="shared" si="4"/>
        <v>1</v>
      </c>
      <c r="AB4" s="23">
        <f t="shared" si="4"/>
        <v>14</v>
      </c>
    </row>
    <row r="5">
      <c r="A5" s="23">
        <v>4.0</v>
      </c>
      <c r="B5" s="23">
        <v>0.0</v>
      </c>
      <c r="C5" s="23">
        <v>5.0</v>
      </c>
      <c r="D5" s="23">
        <v>5.0</v>
      </c>
      <c r="E5" s="24">
        <v>5.0</v>
      </c>
      <c r="F5" s="24">
        <v>5.0</v>
      </c>
      <c r="H5" s="23">
        <v>1.0</v>
      </c>
      <c r="I5" s="23">
        <v>2.0</v>
      </c>
      <c r="J5" s="23">
        <v>1.0</v>
      </c>
      <c r="K5" s="23">
        <v>1.0</v>
      </c>
      <c r="L5" s="23">
        <v>1.0</v>
      </c>
      <c r="M5" s="23">
        <v>1.0</v>
      </c>
      <c r="W5" s="23">
        <f t="shared" ref="W5:AB5" si="5">_xlfn.RANK.EQ(A5, A$2:A$115,0)
</f>
        <v>1</v>
      </c>
      <c r="X5" s="23">
        <f t="shared" si="5"/>
        <v>21</v>
      </c>
      <c r="Y5" s="23">
        <f t="shared" si="5"/>
        <v>1</v>
      </c>
      <c r="Z5" s="23">
        <f t="shared" si="5"/>
        <v>1</v>
      </c>
      <c r="AA5" s="23">
        <f t="shared" si="5"/>
        <v>1</v>
      </c>
      <c r="AB5" s="23">
        <f t="shared" si="5"/>
        <v>1</v>
      </c>
    </row>
    <row r="6">
      <c r="A6" s="23">
        <v>3.0</v>
      </c>
      <c r="B6" s="23">
        <v>0.0</v>
      </c>
      <c r="C6" s="23">
        <v>1.0</v>
      </c>
      <c r="D6" s="23">
        <v>5.0</v>
      </c>
      <c r="E6" s="24">
        <v>3.0</v>
      </c>
      <c r="F6" s="24">
        <v>3.0</v>
      </c>
      <c r="H6" s="23">
        <v>2.0</v>
      </c>
      <c r="I6" s="23">
        <v>2.0</v>
      </c>
      <c r="J6" s="23">
        <v>5.0</v>
      </c>
      <c r="K6" s="23">
        <v>1.0</v>
      </c>
      <c r="L6" s="23">
        <v>3.0</v>
      </c>
      <c r="M6" s="23">
        <v>3.0</v>
      </c>
      <c r="W6" s="23">
        <f t="shared" ref="W6:AB6" si="6">_xlfn.RANK.EQ(A6, A$2:A$115,0)
</f>
        <v>64</v>
      </c>
      <c r="X6" s="23">
        <f t="shared" si="6"/>
        <v>21</v>
      </c>
      <c r="Y6" s="23">
        <f t="shared" si="6"/>
        <v>74</v>
      </c>
      <c r="Z6" s="23">
        <f t="shared" si="6"/>
        <v>1</v>
      </c>
      <c r="AA6" s="23">
        <f t="shared" si="6"/>
        <v>87</v>
      </c>
      <c r="AB6" s="23">
        <f t="shared" si="6"/>
        <v>77</v>
      </c>
    </row>
    <row r="7">
      <c r="A7" s="23">
        <v>3.0</v>
      </c>
      <c r="B7" s="23">
        <v>0.0</v>
      </c>
      <c r="C7" s="23">
        <v>1.0</v>
      </c>
      <c r="D7" s="23">
        <v>5.0</v>
      </c>
      <c r="E7" s="24">
        <v>4.0</v>
      </c>
      <c r="F7" s="24">
        <v>4.0</v>
      </c>
      <c r="H7" s="23">
        <v>2.0</v>
      </c>
      <c r="I7" s="23">
        <v>2.0</v>
      </c>
      <c r="J7" s="23">
        <v>5.0</v>
      </c>
      <c r="K7" s="23">
        <v>1.0</v>
      </c>
      <c r="L7" s="23">
        <v>2.0</v>
      </c>
      <c r="M7" s="23">
        <v>2.0</v>
      </c>
      <c r="W7" s="23">
        <f t="shared" ref="W7:AB7" si="7">_xlfn.RANK.EQ(A7, A$2:A$115,0)
</f>
        <v>64</v>
      </c>
      <c r="X7" s="23">
        <f t="shared" si="7"/>
        <v>21</v>
      </c>
      <c r="Y7" s="23">
        <f t="shared" si="7"/>
        <v>74</v>
      </c>
      <c r="Z7" s="23">
        <f t="shared" si="7"/>
        <v>1</v>
      </c>
      <c r="AA7" s="23">
        <f t="shared" si="7"/>
        <v>18</v>
      </c>
      <c r="AB7" s="23">
        <f t="shared" si="7"/>
        <v>14</v>
      </c>
    </row>
    <row r="8">
      <c r="A8" s="23">
        <v>4.0</v>
      </c>
      <c r="B8" s="23">
        <v>0.0</v>
      </c>
      <c r="C8" s="23">
        <v>1.0</v>
      </c>
      <c r="D8" s="23">
        <v>5.0</v>
      </c>
      <c r="E8" s="24">
        <v>4.0</v>
      </c>
      <c r="F8" s="24">
        <v>3.0</v>
      </c>
      <c r="H8" s="23">
        <v>1.0</v>
      </c>
      <c r="I8" s="23">
        <v>2.0</v>
      </c>
      <c r="J8" s="23">
        <v>5.0</v>
      </c>
      <c r="K8" s="23">
        <v>1.0</v>
      </c>
      <c r="L8" s="23">
        <v>2.0</v>
      </c>
      <c r="M8" s="23">
        <v>3.0</v>
      </c>
      <c r="W8" s="23">
        <f t="shared" ref="W8:AB8" si="8">_xlfn.RANK.EQ(A8, A$2:A$115,0)
</f>
        <v>1</v>
      </c>
      <c r="X8" s="23">
        <f t="shared" si="8"/>
        <v>21</v>
      </c>
      <c r="Y8" s="23">
        <f t="shared" si="8"/>
        <v>74</v>
      </c>
      <c r="Z8" s="23">
        <f t="shared" si="8"/>
        <v>1</v>
      </c>
      <c r="AA8" s="23">
        <f t="shared" si="8"/>
        <v>18</v>
      </c>
      <c r="AB8" s="23">
        <f t="shared" si="8"/>
        <v>77</v>
      </c>
    </row>
    <row r="9">
      <c r="A9" s="23">
        <v>4.0</v>
      </c>
      <c r="B9" s="23">
        <v>0.0</v>
      </c>
      <c r="C9" s="23">
        <v>1.0</v>
      </c>
      <c r="D9" s="23">
        <v>5.0</v>
      </c>
      <c r="E9" s="24">
        <v>4.0</v>
      </c>
      <c r="F9" s="24">
        <v>3.0</v>
      </c>
      <c r="H9" s="23">
        <v>1.0</v>
      </c>
      <c r="I9" s="23">
        <v>2.0</v>
      </c>
      <c r="J9" s="23">
        <v>5.0</v>
      </c>
      <c r="K9" s="23">
        <v>1.0</v>
      </c>
      <c r="L9" s="23">
        <v>2.0</v>
      </c>
      <c r="M9" s="23">
        <v>3.0</v>
      </c>
      <c r="W9" s="23">
        <f t="shared" ref="W9:AB9" si="9">_xlfn.RANK.EQ(A9, A$2:A$115,0)
</f>
        <v>1</v>
      </c>
      <c r="X9" s="23">
        <f t="shared" si="9"/>
        <v>21</v>
      </c>
      <c r="Y9" s="23">
        <f t="shared" si="9"/>
        <v>74</v>
      </c>
      <c r="Z9" s="23">
        <f t="shared" si="9"/>
        <v>1</v>
      </c>
      <c r="AA9" s="23">
        <f t="shared" si="9"/>
        <v>18</v>
      </c>
      <c r="AB9" s="23">
        <f t="shared" si="9"/>
        <v>77</v>
      </c>
    </row>
    <row r="10">
      <c r="A10" s="23">
        <v>3.0</v>
      </c>
      <c r="B10" s="23">
        <v>0.0</v>
      </c>
      <c r="C10" s="23">
        <v>2.0</v>
      </c>
      <c r="D10" s="23">
        <v>5.0</v>
      </c>
      <c r="E10" s="24">
        <v>4.0</v>
      </c>
      <c r="F10" s="24">
        <v>3.0</v>
      </c>
      <c r="H10" s="23">
        <v>2.0</v>
      </c>
      <c r="I10" s="23">
        <v>2.0</v>
      </c>
      <c r="J10" s="23">
        <v>4.0</v>
      </c>
      <c r="K10" s="23">
        <v>1.0</v>
      </c>
      <c r="L10" s="23">
        <v>2.0</v>
      </c>
      <c r="M10" s="23">
        <v>3.0</v>
      </c>
      <c r="W10" s="23">
        <f t="shared" ref="W10:AB10" si="10">_xlfn.RANK.EQ(A10, A$2:A$115,0)
</f>
        <v>64</v>
      </c>
      <c r="X10" s="23">
        <f t="shared" si="10"/>
        <v>21</v>
      </c>
      <c r="Y10" s="23">
        <f t="shared" si="10"/>
        <v>30</v>
      </c>
      <c r="Z10" s="23">
        <f t="shared" si="10"/>
        <v>1</v>
      </c>
      <c r="AA10" s="23">
        <f t="shared" si="10"/>
        <v>18</v>
      </c>
      <c r="AB10" s="23">
        <f t="shared" si="10"/>
        <v>77</v>
      </c>
    </row>
    <row r="11">
      <c r="A11" s="23">
        <v>3.0</v>
      </c>
      <c r="B11" s="23">
        <v>0.0</v>
      </c>
      <c r="C11" s="23">
        <v>1.0</v>
      </c>
      <c r="D11" s="23">
        <v>4.0</v>
      </c>
      <c r="E11" s="24">
        <v>4.0</v>
      </c>
      <c r="F11" s="24">
        <v>4.0</v>
      </c>
      <c r="H11" s="23">
        <v>2.0</v>
      </c>
      <c r="I11" s="23">
        <v>2.0</v>
      </c>
      <c r="J11" s="23">
        <v>5.0</v>
      </c>
      <c r="K11" s="23">
        <v>2.0</v>
      </c>
      <c r="L11" s="23">
        <v>2.0</v>
      </c>
      <c r="M11" s="23">
        <v>2.0</v>
      </c>
      <c r="W11" s="23">
        <f t="shared" ref="W11:AB11" si="11">_xlfn.RANK.EQ(A11, A$2:A$115,0)
</f>
        <v>64</v>
      </c>
      <c r="X11" s="23">
        <f t="shared" si="11"/>
        <v>21</v>
      </c>
      <c r="Y11" s="23">
        <f t="shared" si="11"/>
        <v>74</v>
      </c>
      <c r="Z11" s="23">
        <f t="shared" si="11"/>
        <v>102</v>
      </c>
      <c r="AA11" s="23">
        <f t="shared" si="11"/>
        <v>18</v>
      </c>
      <c r="AB11" s="23">
        <f t="shared" si="11"/>
        <v>14</v>
      </c>
    </row>
    <row r="12">
      <c r="A12" s="23">
        <v>4.0</v>
      </c>
      <c r="B12" s="23">
        <v>0.0</v>
      </c>
      <c r="C12" s="23">
        <v>3.0</v>
      </c>
      <c r="D12" s="23">
        <v>5.0</v>
      </c>
      <c r="E12" s="24">
        <v>4.0</v>
      </c>
      <c r="F12" s="24">
        <v>3.0</v>
      </c>
      <c r="H12" s="23">
        <v>1.0</v>
      </c>
      <c r="I12" s="23">
        <v>2.0</v>
      </c>
      <c r="J12" s="23">
        <v>3.0</v>
      </c>
      <c r="K12" s="23">
        <v>1.0</v>
      </c>
      <c r="L12" s="23">
        <v>2.0</v>
      </c>
      <c r="M12" s="23">
        <v>3.0</v>
      </c>
      <c r="W12" s="23">
        <f t="shared" ref="W12:AB12" si="12">_xlfn.RANK.EQ(A12, A$2:A$115,0)
</f>
        <v>1</v>
      </c>
      <c r="X12" s="23">
        <f t="shared" si="12"/>
        <v>21</v>
      </c>
      <c r="Y12" s="23">
        <f t="shared" si="12"/>
        <v>8</v>
      </c>
      <c r="Z12" s="23">
        <f t="shared" si="12"/>
        <v>1</v>
      </c>
      <c r="AA12" s="23">
        <f t="shared" si="12"/>
        <v>18</v>
      </c>
      <c r="AB12" s="23">
        <f t="shared" si="12"/>
        <v>77</v>
      </c>
    </row>
    <row r="13">
      <c r="A13" s="23">
        <v>4.0</v>
      </c>
      <c r="B13" s="23">
        <v>1.0</v>
      </c>
      <c r="C13" s="23">
        <v>2.0</v>
      </c>
      <c r="D13" s="23">
        <v>5.0</v>
      </c>
      <c r="E13" s="24">
        <v>4.0</v>
      </c>
      <c r="F13" s="24">
        <v>4.0</v>
      </c>
      <c r="H13" s="23">
        <v>1.0</v>
      </c>
      <c r="I13" s="23">
        <v>1.0</v>
      </c>
      <c r="J13" s="23">
        <v>4.0</v>
      </c>
      <c r="K13" s="23">
        <v>1.0</v>
      </c>
      <c r="L13" s="23">
        <v>2.0</v>
      </c>
      <c r="M13" s="23">
        <v>2.0</v>
      </c>
      <c r="W13" s="23">
        <f t="shared" ref="W13:AB13" si="13">_xlfn.RANK.EQ(A13, A$2:A$115,0)
</f>
        <v>1</v>
      </c>
      <c r="X13" s="23">
        <f t="shared" si="13"/>
        <v>1</v>
      </c>
      <c r="Y13" s="23">
        <f t="shared" si="13"/>
        <v>30</v>
      </c>
      <c r="Z13" s="23">
        <f t="shared" si="13"/>
        <v>1</v>
      </c>
      <c r="AA13" s="23">
        <f t="shared" si="13"/>
        <v>18</v>
      </c>
      <c r="AB13" s="23">
        <f t="shared" si="13"/>
        <v>14</v>
      </c>
    </row>
    <row r="14">
      <c r="A14" s="23">
        <v>4.0</v>
      </c>
      <c r="B14" s="23">
        <v>1.0</v>
      </c>
      <c r="C14" s="23">
        <v>3.0</v>
      </c>
      <c r="D14" s="23">
        <v>5.0</v>
      </c>
      <c r="E14" s="24">
        <v>3.0</v>
      </c>
      <c r="F14" s="24">
        <v>5.0</v>
      </c>
      <c r="H14" s="23">
        <v>1.0</v>
      </c>
      <c r="I14" s="23">
        <v>1.0</v>
      </c>
      <c r="J14" s="23">
        <v>3.0</v>
      </c>
      <c r="K14" s="23">
        <v>1.0</v>
      </c>
      <c r="L14" s="23">
        <v>3.0</v>
      </c>
      <c r="M14" s="23">
        <v>1.0</v>
      </c>
      <c r="W14" s="23">
        <f t="shared" ref="W14:AB14" si="14">_xlfn.RANK.EQ(A14, A$2:A$115,0)
</f>
        <v>1</v>
      </c>
      <c r="X14" s="23">
        <f t="shared" si="14"/>
        <v>1</v>
      </c>
      <c r="Y14" s="23">
        <f t="shared" si="14"/>
        <v>8</v>
      </c>
      <c r="Z14" s="23">
        <f t="shared" si="14"/>
        <v>1</v>
      </c>
      <c r="AA14" s="23">
        <f t="shared" si="14"/>
        <v>87</v>
      </c>
      <c r="AB14" s="23">
        <f t="shared" si="14"/>
        <v>1</v>
      </c>
    </row>
    <row r="15">
      <c r="A15" s="23">
        <v>4.0</v>
      </c>
      <c r="B15" s="23">
        <v>0.0</v>
      </c>
      <c r="C15" s="23">
        <v>2.0</v>
      </c>
      <c r="D15" s="23">
        <v>5.0</v>
      </c>
      <c r="E15" s="24">
        <v>4.0</v>
      </c>
      <c r="F15" s="24">
        <v>3.0</v>
      </c>
      <c r="H15" s="23">
        <v>1.0</v>
      </c>
      <c r="I15" s="23">
        <v>2.0</v>
      </c>
      <c r="J15" s="23">
        <v>4.0</v>
      </c>
      <c r="K15" s="23">
        <v>1.0</v>
      </c>
      <c r="L15" s="23">
        <v>2.0</v>
      </c>
      <c r="M15" s="23">
        <v>3.0</v>
      </c>
      <c r="W15" s="23">
        <f t="shared" ref="W15:AB15" si="15">_xlfn.RANK.EQ(A15, A$2:A$115,0)
</f>
        <v>1</v>
      </c>
      <c r="X15" s="23">
        <f t="shared" si="15"/>
        <v>21</v>
      </c>
      <c r="Y15" s="23">
        <f t="shared" si="15"/>
        <v>30</v>
      </c>
      <c r="Z15" s="23">
        <f t="shared" si="15"/>
        <v>1</v>
      </c>
      <c r="AA15" s="23">
        <f t="shared" si="15"/>
        <v>18</v>
      </c>
      <c r="AB15" s="23">
        <f t="shared" si="15"/>
        <v>77</v>
      </c>
    </row>
    <row r="16">
      <c r="A16" s="23">
        <v>3.0</v>
      </c>
      <c r="B16" s="23">
        <v>0.0</v>
      </c>
      <c r="C16" s="23">
        <v>2.0</v>
      </c>
      <c r="D16" s="23">
        <v>5.0</v>
      </c>
      <c r="E16" s="24">
        <v>4.0</v>
      </c>
      <c r="F16" s="24">
        <v>4.0</v>
      </c>
      <c r="H16" s="23">
        <v>2.0</v>
      </c>
      <c r="I16" s="23">
        <v>2.0</v>
      </c>
      <c r="J16" s="23">
        <v>4.0</v>
      </c>
      <c r="K16" s="23">
        <v>1.0</v>
      </c>
      <c r="L16" s="23">
        <v>2.0</v>
      </c>
      <c r="M16" s="23">
        <v>2.0</v>
      </c>
      <c r="W16" s="23">
        <f t="shared" ref="W16:AB16" si="16">_xlfn.RANK.EQ(A16, A$2:A$115,0)
</f>
        <v>64</v>
      </c>
      <c r="X16" s="23">
        <f t="shared" si="16"/>
        <v>21</v>
      </c>
      <c r="Y16" s="23">
        <f t="shared" si="16"/>
        <v>30</v>
      </c>
      <c r="Z16" s="23">
        <f t="shared" si="16"/>
        <v>1</v>
      </c>
      <c r="AA16" s="23">
        <f t="shared" si="16"/>
        <v>18</v>
      </c>
      <c r="AB16" s="23">
        <f t="shared" si="16"/>
        <v>14</v>
      </c>
    </row>
    <row r="17">
      <c r="A17" s="23">
        <v>2.0</v>
      </c>
      <c r="B17" s="23">
        <v>0.0</v>
      </c>
      <c r="C17" s="23">
        <v>2.0</v>
      </c>
      <c r="D17" s="23">
        <v>5.0</v>
      </c>
      <c r="E17" s="24">
        <v>3.0</v>
      </c>
      <c r="F17" s="24">
        <v>3.0</v>
      </c>
      <c r="H17" s="23">
        <v>3.0</v>
      </c>
      <c r="I17" s="23">
        <v>2.0</v>
      </c>
      <c r="J17" s="23">
        <v>4.0</v>
      </c>
      <c r="K17" s="23">
        <v>1.0</v>
      </c>
      <c r="L17" s="23">
        <v>3.0</v>
      </c>
      <c r="M17" s="23">
        <v>3.0</v>
      </c>
      <c r="W17" s="23">
        <f t="shared" ref="W17:AB17" si="17">_xlfn.RANK.EQ(A17, A$2:A$115,0)
</f>
        <v>103</v>
      </c>
      <c r="X17" s="23">
        <f t="shared" si="17"/>
        <v>21</v>
      </c>
      <c r="Y17" s="23">
        <f t="shared" si="17"/>
        <v>30</v>
      </c>
      <c r="Z17" s="23">
        <f t="shared" si="17"/>
        <v>1</v>
      </c>
      <c r="AA17" s="23">
        <f t="shared" si="17"/>
        <v>87</v>
      </c>
      <c r="AB17" s="23">
        <f t="shared" si="17"/>
        <v>77</v>
      </c>
    </row>
    <row r="18">
      <c r="A18" s="23">
        <v>3.0</v>
      </c>
      <c r="B18" s="23">
        <v>0.0</v>
      </c>
      <c r="C18" s="23">
        <v>1.0</v>
      </c>
      <c r="D18" s="23">
        <v>5.0</v>
      </c>
      <c r="E18" s="24">
        <v>4.0</v>
      </c>
      <c r="F18" s="24">
        <v>4.0</v>
      </c>
      <c r="H18" s="23">
        <v>2.0</v>
      </c>
      <c r="I18" s="23">
        <v>2.0</v>
      </c>
      <c r="J18" s="23">
        <v>5.0</v>
      </c>
      <c r="K18" s="23">
        <v>1.0</v>
      </c>
      <c r="L18" s="23">
        <v>2.0</v>
      </c>
      <c r="M18" s="23">
        <v>2.0</v>
      </c>
      <c r="W18" s="23">
        <f t="shared" ref="W18:AB18" si="18">_xlfn.RANK.EQ(A18, A$2:A$115,0)
</f>
        <v>64</v>
      </c>
      <c r="X18" s="23">
        <f t="shared" si="18"/>
        <v>21</v>
      </c>
      <c r="Y18" s="23">
        <f t="shared" si="18"/>
        <v>74</v>
      </c>
      <c r="Z18" s="23">
        <f t="shared" si="18"/>
        <v>1</v>
      </c>
      <c r="AA18" s="23">
        <f t="shared" si="18"/>
        <v>18</v>
      </c>
      <c r="AB18" s="23">
        <f t="shared" si="18"/>
        <v>14</v>
      </c>
    </row>
    <row r="19">
      <c r="A19" s="23">
        <v>4.0</v>
      </c>
      <c r="B19" s="23">
        <v>1.0</v>
      </c>
      <c r="C19" s="23">
        <v>1.0</v>
      </c>
      <c r="D19" s="23">
        <v>3.0</v>
      </c>
      <c r="E19" s="24">
        <v>5.0</v>
      </c>
      <c r="F19" s="24">
        <v>5.0</v>
      </c>
      <c r="H19" s="23">
        <v>1.0</v>
      </c>
      <c r="I19" s="23">
        <v>1.0</v>
      </c>
      <c r="J19" s="23">
        <v>5.0</v>
      </c>
      <c r="K19" s="23">
        <v>3.0</v>
      </c>
      <c r="L19" s="23">
        <v>1.0</v>
      </c>
      <c r="M19" s="23">
        <v>1.0</v>
      </c>
      <c r="W19" s="23">
        <f t="shared" ref="W19:AB19" si="19">_xlfn.RANK.EQ(A19, A$2:A$115,0)
</f>
        <v>1</v>
      </c>
      <c r="X19" s="23">
        <f t="shared" si="19"/>
        <v>1</v>
      </c>
      <c r="Y19" s="23">
        <f t="shared" si="19"/>
        <v>74</v>
      </c>
      <c r="Z19" s="23">
        <f t="shared" si="19"/>
        <v>113</v>
      </c>
      <c r="AA19" s="23">
        <f t="shared" si="19"/>
        <v>1</v>
      </c>
      <c r="AB19" s="23">
        <f t="shared" si="19"/>
        <v>1</v>
      </c>
    </row>
    <row r="20">
      <c r="A20" s="23">
        <v>3.0</v>
      </c>
      <c r="B20" s="23">
        <v>0.0</v>
      </c>
      <c r="C20" s="23">
        <v>3.0</v>
      </c>
      <c r="D20" s="23">
        <v>4.0</v>
      </c>
      <c r="E20" s="24">
        <v>4.0</v>
      </c>
      <c r="F20" s="24">
        <v>4.0</v>
      </c>
      <c r="H20" s="23">
        <v>2.0</v>
      </c>
      <c r="I20" s="23">
        <v>2.0</v>
      </c>
      <c r="J20" s="23">
        <v>3.0</v>
      </c>
      <c r="K20" s="23">
        <v>2.0</v>
      </c>
      <c r="L20" s="23">
        <v>2.0</v>
      </c>
      <c r="M20" s="23">
        <v>2.0</v>
      </c>
      <c r="W20" s="23">
        <f t="shared" ref="W20:AB20" si="20">_xlfn.RANK.EQ(A20, A$2:A$115,0)
</f>
        <v>64</v>
      </c>
      <c r="X20" s="23">
        <f t="shared" si="20"/>
        <v>21</v>
      </c>
      <c r="Y20" s="23">
        <f t="shared" si="20"/>
        <v>8</v>
      </c>
      <c r="Z20" s="23">
        <f t="shared" si="20"/>
        <v>102</v>
      </c>
      <c r="AA20" s="23">
        <f t="shared" si="20"/>
        <v>18</v>
      </c>
      <c r="AB20" s="23">
        <f t="shared" si="20"/>
        <v>14</v>
      </c>
    </row>
    <row r="21">
      <c r="A21" s="23">
        <v>4.0</v>
      </c>
      <c r="B21" s="23">
        <v>0.0</v>
      </c>
      <c r="C21" s="23">
        <v>1.0</v>
      </c>
      <c r="D21" s="23">
        <v>5.0</v>
      </c>
      <c r="E21" s="24">
        <v>4.0</v>
      </c>
      <c r="F21" s="24">
        <v>3.0</v>
      </c>
      <c r="H21" s="23">
        <v>1.0</v>
      </c>
      <c r="I21" s="23">
        <v>2.0</v>
      </c>
      <c r="J21" s="23">
        <v>5.0</v>
      </c>
      <c r="K21" s="23">
        <v>1.0</v>
      </c>
      <c r="L21" s="23">
        <v>2.0</v>
      </c>
      <c r="M21" s="23">
        <v>3.0</v>
      </c>
      <c r="W21" s="23">
        <f t="shared" ref="W21:AB21" si="21">_xlfn.RANK.EQ(A21, A$2:A$115,0)
</f>
        <v>1</v>
      </c>
      <c r="X21" s="23">
        <f t="shared" si="21"/>
        <v>21</v>
      </c>
      <c r="Y21" s="23">
        <f t="shared" si="21"/>
        <v>74</v>
      </c>
      <c r="Z21" s="23">
        <f t="shared" si="21"/>
        <v>1</v>
      </c>
      <c r="AA21" s="23">
        <f t="shared" si="21"/>
        <v>18</v>
      </c>
      <c r="AB21" s="23">
        <f t="shared" si="21"/>
        <v>77</v>
      </c>
    </row>
    <row r="22">
      <c r="A22" s="23">
        <v>3.0</v>
      </c>
      <c r="B22" s="23">
        <v>0.0</v>
      </c>
      <c r="C22" s="23">
        <v>2.0</v>
      </c>
      <c r="D22" s="23">
        <v>4.0</v>
      </c>
      <c r="E22" s="24">
        <v>3.0</v>
      </c>
      <c r="F22" s="24">
        <v>4.0</v>
      </c>
      <c r="H22" s="23">
        <v>2.0</v>
      </c>
      <c r="I22" s="23">
        <v>2.0</v>
      </c>
      <c r="J22" s="23">
        <v>4.0</v>
      </c>
      <c r="K22" s="23">
        <v>2.0</v>
      </c>
      <c r="L22" s="23">
        <v>3.0</v>
      </c>
      <c r="M22" s="23">
        <v>2.0</v>
      </c>
      <c r="W22" s="23">
        <f t="shared" ref="W22:AB22" si="22">_xlfn.RANK.EQ(A22, A$2:A$115,0)
</f>
        <v>64</v>
      </c>
      <c r="X22" s="23">
        <f t="shared" si="22"/>
        <v>21</v>
      </c>
      <c r="Y22" s="23">
        <f t="shared" si="22"/>
        <v>30</v>
      </c>
      <c r="Z22" s="23">
        <f t="shared" si="22"/>
        <v>102</v>
      </c>
      <c r="AA22" s="23">
        <f t="shared" si="22"/>
        <v>87</v>
      </c>
      <c r="AB22" s="23">
        <f t="shared" si="22"/>
        <v>14</v>
      </c>
    </row>
    <row r="23">
      <c r="A23" s="23">
        <v>4.0</v>
      </c>
      <c r="B23" s="23">
        <v>0.0</v>
      </c>
      <c r="C23" s="23">
        <v>2.0</v>
      </c>
      <c r="D23" s="23">
        <v>4.0</v>
      </c>
      <c r="E23" s="24">
        <v>4.0</v>
      </c>
      <c r="F23" s="24">
        <v>4.0</v>
      </c>
      <c r="H23" s="23">
        <v>1.0</v>
      </c>
      <c r="I23" s="23">
        <v>2.0</v>
      </c>
      <c r="J23" s="23">
        <v>4.0</v>
      </c>
      <c r="K23" s="23">
        <v>2.0</v>
      </c>
      <c r="L23" s="23">
        <v>2.0</v>
      </c>
      <c r="M23" s="23">
        <v>2.0</v>
      </c>
      <c r="W23" s="23">
        <f t="shared" ref="W23:AB23" si="23">_xlfn.RANK.EQ(A23, A$2:A$115,0)
</f>
        <v>1</v>
      </c>
      <c r="X23" s="23">
        <f t="shared" si="23"/>
        <v>21</v>
      </c>
      <c r="Y23" s="23">
        <f t="shared" si="23"/>
        <v>30</v>
      </c>
      <c r="Z23" s="23">
        <f t="shared" si="23"/>
        <v>102</v>
      </c>
      <c r="AA23" s="23">
        <f t="shared" si="23"/>
        <v>18</v>
      </c>
      <c r="AB23" s="23">
        <f t="shared" si="23"/>
        <v>14</v>
      </c>
    </row>
    <row r="24">
      <c r="A24" s="23">
        <v>4.0</v>
      </c>
      <c r="B24" s="23">
        <v>1.0</v>
      </c>
      <c r="C24" s="23">
        <v>2.0</v>
      </c>
      <c r="D24" s="23">
        <v>5.0</v>
      </c>
      <c r="E24" s="24">
        <v>4.0</v>
      </c>
      <c r="F24" s="24">
        <v>4.0</v>
      </c>
      <c r="H24" s="23">
        <v>1.0</v>
      </c>
      <c r="I24" s="23">
        <v>1.0</v>
      </c>
      <c r="J24" s="23">
        <v>4.0</v>
      </c>
      <c r="K24" s="23">
        <v>1.0</v>
      </c>
      <c r="L24" s="23">
        <v>2.0</v>
      </c>
      <c r="M24" s="23">
        <v>2.0</v>
      </c>
      <c r="W24" s="23">
        <f t="shared" ref="W24:AB24" si="24">_xlfn.RANK.EQ(A24, A$2:A$115,0)
</f>
        <v>1</v>
      </c>
      <c r="X24" s="23">
        <f t="shared" si="24"/>
        <v>1</v>
      </c>
      <c r="Y24" s="23">
        <f t="shared" si="24"/>
        <v>30</v>
      </c>
      <c r="Z24" s="23">
        <f t="shared" si="24"/>
        <v>1</v>
      </c>
      <c r="AA24" s="23">
        <f t="shared" si="24"/>
        <v>18</v>
      </c>
      <c r="AB24" s="23">
        <f t="shared" si="24"/>
        <v>14</v>
      </c>
    </row>
    <row r="25">
      <c r="A25" s="23">
        <v>4.0</v>
      </c>
      <c r="B25" s="23">
        <v>1.0</v>
      </c>
      <c r="C25" s="23">
        <v>1.0</v>
      </c>
      <c r="D25" s="23">
        <v>5.0</v>
      </c>
      <c r="E25" s="24">
        <v>4.0</v>
      </c>
      <c r="F25" s="24">
        <v>4.0</v>
      </c>
      <c r="H25" s="23">
        <v>1.0</v>
      </c>
      <c r="I25" s="23">
        <v>1.0</v>
      </c>
      <c r="J25" s="23">
        <v>5.0</v>
      </c>
      <c r="K25" s="23">
        <v>1.0</v>
      </c>
      <c r="L25" s="23">
        <v>2.0</v>
      </c>
      <c r="M25" s="23">
        <v>2.0</v>
      </c>
      <c r="W25" s="23">
        <f t="shared" ref="W25:AB25" si="25">_xlfn.RANK.EQ(A25, A$2:A$115,0)
</f>
        <v>1</v>
      </c>
      <c r="X25" s="23">
        <f t="shared" si="25"/>
        <v>1</v>
      </c>
      <c r="Y25" s="23">
        <f t="shared" si="25"/>
        <v>74</v>
      </c>
      <c r="Z25" s="23">
        <f t="shared" si="25"/>
        <v>1</v>
      </c>
      <c r="AA25" s="23">
        <f t="shared" si="25"/>
        <v>18</v>
      </c>
      <c r="AB25" s="23">
        <f t="shared" si="25"/>
        <v>14</v>
      </c>
    </row>
    <row r="26">
      <c r="A26" s="23">
        <v>4.0</v>
      </c>
      <c r="B26" s="23">
        <v>0.0</v>
      </c>
      <c r="C26" s="23">
        <v>1.0</v>
      </c>
      <c r="D26" s="23">
        <v>5.0</v>
      </c>
      <c r="E26" s="24">
        <v>5.0</v>
      </c>
      <c r="F26" s="24">
        <v>3.0</v>
      </c>
      <c r="H26" s="23">
        <v>1.0</v>
      </c>
      <c r="I26" s="23">
        <v>2.0</v>
      </c>
      <c r="J26" s="23">
        <v>5.0</v>
      </c>
      <c r="K26" s="23">
        <v>1.0</v>
      </c>
      <c r="L26" s="23">
        <v>1.0</v>
      </c>
      <c r="M26" s="23">
        <v>3.0</v>
      </c>
      <c r="W26" s="23">
        <f t="shared" ref="W26:AB26" si="26">_xlfn.RANK.EQ(A26, A$2:A$115,0)
</f>
        <v>1</v>
      </c>
      <c r="X26" s="23">
        <f t="shared" si="26"/>
        <v>21</v>
      </c>
      <c r="Y26" s="23">
        <f t="shared" si="26"/>
        <v>74</v>
      </c>
      <c r="Z26" s="23">
        <f t="shared" si="26"/>
        <v>1</v>
      </c>
      <c r="AA26" s="23">
        <f t="shared" si="26"/>
        <v>1</v>
      </c>
      <c r="AB26" s="23">
        <f t="shared" si="26"/>
        <v>77</v>
      </c>
    </row>
    <row r="27">
      <c r="A27" s="23">
        <v>4.0</v>
      </c>
      <c r="B27" s="23">
        <v>1.0</v>
      </c>
      <c r="C27" s="23">
        <v>3.0</v>
      </c>
      <c r="D27" s="23">
        <v>5.0</v>
      </c>
      <c r="E27" s="24">
        <v>4.0</v>
      </c>
      <c r="F27" s="24">
        <v>4.0</v>
      </c>
      <c r="H27" s="23">
        <v>1.0</v>
      </c>
      <c r="I27" s="23">
        <v>1.0</v>
      </c>
      <c r="J27" s="23">
        <v>3.0</v>
      </c>
      <c r="K27" s="23">
        <v>1.0</v>
      </c>
      <c r="L27" s="23">
        <v>2.0</v>
      </c>
      <c r="M27" s="23">
        <v>2.0</v>
      </c>
      <c r="W27" s="23">
        <f t="shared" ref="W27:AB27" si="27">_xlfn.RANK.EQ(A27, A$2:A$115,0)
</f>
        <v>1</v>
      </c>
      <c r="X27" s="23">
        <f t="shared" si="27"/>
        <v>1</v>
      </c>
      <c r="Y27" s="23">
        <f t="shared" si="27"/>
        <v>8</v>
      </c>
      <c r="Z27" s="23">
        <f t="shared" si="27"/>
        <v>1</v>
      </c>
      <c r="AA27" s="23">
        <f t="shared" si="27"/>
        <v>18</v>
      </c>
      <c r="AB27" s="23">
        <f t="shared" si="27"/>
        <v>14</v>
      </c>
    </row>
    <row r="28">
      <c r="A28" s="23">
        <v>3.0</v>
      </c>
      <c r="B28" s="23">
        <v>1.0</v>
      </c>
      <c r="C28" s="23">
        <v>2.0</v>
      </c>
      <c r="D28" s="23">
        <v>5.0</v>
      </c>
      <c r="E28" s="24">
        <v>4.0</v>
      </c>
      <c r="F28" s="24">
        <v>4.0</v>
      </c>
      <c r="H28" s="23">
        <v>2.0</v>
      </c>
      <c r="I28" s="23">
        <v>1.0</v>
      </c>
      <c r="J28" s="23">
        <v>4.0</v>
      </c>
      <c r="K28" s="23">
        <v>1.0</v>
      </c>
      <c r="L28" s="23">
        <v>2.0</v>
      </c>
      <c r="M28" s="23">
        <v>2.0</v>
      </c>
      <c r="W28" s="23">
        <f t="shared" ref="W28:AB28" si="28">_xlfn.RANK.EQ(A28, A$2:A$115,0)
</f>
        <v>64</v>
      </c>
      <c r="X28" s="23">
        <f t="shared" si="28"/>
        <v>1</v>
      </c>
      <c r="Y28" s="23">
        <f t="shared" si="28"/>
        <v>30</v>
      </c>
      <c r="Z28" s="23">
        <f t="shared" si="28"/>
        <v>1</v>
      </c>
      <c r="AA28" s="23">
        <f t="shared" si="28"/>
        <v>18</v>
      </c>
      <c r="AB28" s="23">
        <f t="shared" si="28"/>
        <v>14</v>
      </c>
    </row>
    <row r="29">
      <c r="A29" s="23">
        <v>4.0</v>
      </c>
      <c r="B29" s="23">
        <v>0.0</v>
      </c>
      <c r="C29" s="23">
        <v>3.0</v>
      </c>
      <c r="D29" s="23">
        <v>5.0</v>
      </c>
      <c r="E29" s="24">
        <v>5.0</v>
      </c>
      <c r="F29" s="24">
        <v>4.0</v>
      </c>
      <c r="H29" s="23">
        <v>1.0</v>
      </c>
      <c r="I29" s="23">
        <v>2.0</v>
      </c>
      <c r="J29" s="23">
        <v>3.0</v>
      </c>
      <c r="K29" s="23">
        <v>1.0</v>
      </c>
      <c r="L29" s="23">
        <v>1.0</v>
      </c>
      <c r="M29" s="23">
        <v>2.0</v>
      </c>
      <c r="W29" s="23">
        <f t="shared" ref="W29:AB29" si="29">_xlfn.RANK.EQ(A29, A$2:A$115,0)
</f>
        <v>1</v>
      </c>
      <c r="X29" s="23">
        <f t="shared" si="29"/>
        <v>21</v>
      </c>
      <c r="Y29" s="23">
        <f t="shared" si="29"/>
        <v>8</v>
      </c>
      <c r="Z29" s="23">
        <f t="shared" si="29"/>
        <v>1</v>
      </c>
      <c r="AA29" s="23">
        <f t="shared" si="29"/>
        <v>1</v>
      </c>
      <c r="AB29" s="23">
        <f t="shared" si="29"/>
        <v>14</v>
      </c>
    </row>
    <row r="30">
      <c r="A30" s="23">
        <v>4.0</v>
      </c>
      <c r="B30" s="23">
        <v>0.0</v>
      </c>
      <c r="C30" s="23">
        <v>3.0</v>
      </c>
      <c r="D30" s="23">
        <v>5.0</v>
      </c>
      <c r="E30" s="24">
        <v>4.0</v>
      </c>
      <c r="F30" s="24">
        <v>4.0</v>
      </c>
      <c r="H30" s="23">
        <v>1.0</v>
      </c>
      <c r="I30" s="23">
        <v>2.0</v>
      </c>
      <c r="J30" s="23">
        <v>3.0</v>
      </c>
      <c r="K30" s="23">
        <v>1.0</v>
      </c>
      <c r="L30" s="23">
        <v>2.0</v>
      </c>
      <c r="M30" s="23">
        <v>2.0</v>
      </c>
      <c r="W30" s="23">
        <f t="shared" ref="W30:AB30" si="30">_xlfn.RANK.EQ(A30, A$2:A$115,0)
</f>
        <v>1</v>
      </c>
      <c r="X30" s="23">
        <f t="shared" si="30"/>
        <v>21</v>
      </c>
      <c r="Y30" s="23">
        <f t="shared" si="30"/>
        <v>8</v>
      </c>
      <c r="Z30" s="23">
        <f t="shared" si="30"/>
        <v>1</v>
      </c>
      <c r="AA30" s="23">
        <f t="shared" si="30"/>
        <v>18</v>
      </c>
      <c r="AB30" s="23">
        <f t="shared" si="30"/>
        <v>14</v>
      </c>
    </row>
    <row r="31">
      <c r="A31" s="23">
        <v>2.0</v>
      </c>
      <c r="B31" s="23">
        <v>0.0</v>
      </c>
      <c r="C31" s="23">
        <v>2.0</v>
      </c>
      <c r="D31" s="23">
        <v>5.0</v>
      </c>
      <c r="E31" s="24">
        <v>3.0</v>
      </c>
      <c r="F31" s="24">
        <v>3.0</v>
      </c>
      <c r="H31" s="23">
        <v>3.0</v>
      </c>
      <c r="I31" s="23">
        <v>2.0</v>
      </c>
      <c r="J31" s="23">
        <v>4.0</v>
      </c>
      <c r="K31" s="23">
        <v>1.0</v>
      </c>
      <c r="L31" s="23">
        <v>3.0</v>
      </c>
      <c r="M31" s="23">
        <v>3.0</v>
      </c>
      <c r="W31" s="23">
        <f t="shared" ref="W31:AB31" si="31">_xlfn.RANK.EQ(A31, A$2:A$115,0)
</f>
        <v>103</v>
      </c>
      <c r="X31" s="23">
        <f t="shared" si="31"/>
        <v>21</v>
      </c>
      <c r="Y31" s="23">
        <f t="shared" si="31"/>
        <v>30</v>
      </c>
      <c r="Z31" s="23">
        <f t="shared" si="31"/>
        <v>1</v>
      </c>
      <c r="AA31" s="23">
        <f t="shared" si="31"/>
        <v>87</v>
      </c>
      <c r="AB31" s="23">
        <f t="shared" si="31"/>
        <v>77</v>
      </c>
    </row>
    <row r="32">
      <c r="A32" s="23">
        <v>3.0</v>
      </c>
      <c r="B32" s="23">
        <v>0.0</v>
      </c>
      <c r="C32" s="23">
        <v>2.0</v>
      </c>
      <c r="D32" s="23">
        <v>5.0</v>
      </c>
      <c r="E32" s="24">
        <v>4.0</v>
      </c>
      <c r="F32" s="24">
        <v>3.0</v>
      </c>
      <c r="H32" s="23">
        <v>2.0</v>
      </c>
      <c r="I32" s="23">
        <v>2.0</v>
      </c>
      <c r="J32" s="23">
        <v>4.0</v>
      </c>
      <c r="K32" s="23">
        <v>1.0</v>
      </c>
      <c r="L32" s="23">
        <v>2.0</v>
      </c>
      <c r="M32" s="23">
        <v>3.0</v>
      </c>
      <c r="W32" s="23">
        <f t="shared" ref="W32:AB32" si="32">_xlfn.RANK.EQ(A32, A$2:A$115,0)
</f>
        <v>64</v>
      </c>
      <c r="X32" s="23">
        <f t="shared" si="32"/>
        <v>21</v>
      </c>
      <c r="Y32" s="23">
        <f t="shared" si="32"/>
        <v>30</v>
      </c>
      <c r="Z32" s="23">
        <f t="shared" si="32"/>
        <v>1</v>
      </c>
      <c r="AA32" s="23">
        <f t="shared" si="32"/>
        <v>18</v>
      </c>
      <c r="AB32" s="23">
        <f t="shared" si="32"/>
        <v>77</v>
      </c>
    </row>
    <row r="33">
      <c r="A33" s="23">
        <v>3.0</v>
      </c>
      <c r="B33" s="23">
        <v>0.0</v>
      </c>
      <c r="C33" s="23">
        <v>2.0</v>
      </c>
      <c r="D33" s="23">
        <v>5.0</v>
      </c>
      <c r="E33" s="24">
        <v>3.0</v>
      </c>
      <c r="F33" s="24">
        <v>3.0</v>
      </c>
      <c r="H33" s="23">
        <v>2.0</v>
      </c>
      <c r="I33" s="23">
        <v>2.0</v>
      </c>
      <c r="J33" s="23">
        <v>4.0</v>
      </c>
      <c r="K33" s="23">
        <v>1.0</v>
      </c>
      <c r="L33" s="23">
        <v>3.0</v>
      </c>
      <c r="M33" s="23">
        <v>3.0</v>
      </c>
      <c r="W33" s="23">
        <f t="shared" ref="W33:AB33" si="33">_xlfn.RANK.EQ(A33, A$2:A$115,0)
</f>
        <v>64</v>
      </c>
      <c r="X33" s="23">
        <f t="shared" si="33"/>
        <v>21</v>
      </c>
      <c r="Y33" s="23">
        <f t="shared" si="33"/>
        <v>30</v>
      </c>
      <c r="Z33" s="23">
        <f t="shared" si="33"/>
        <v>1</v>
      </c>
      <c r="AA33" s="23">
        <f t="shared" si="33"/>
        <v>87</v>
      </c>
      <c r="AB33" s="23">
        <f t="shared" si="33"/>
        <v>77</v>
      </c>
    </row>
    <row r="34">
      <c r="A34" s="23">
        <v>4.0</v>
      </c>
      <c r="B34" s="23">
        <v>1.0</v>
      </c>
      <c r="C34" s="23">
        <v>2.0</v>
      </c>
      <c r="D34" s="23">
        <v>5.0</v>
      </c>
      <c r="E34" s="24">
        <v>3.0</v>
      </c>
      <c r="F34" s="24">
        <v>4.0</v>
      </c>
      <c r="H34" s="23">
        <v>1.0</v>
      </c>
      <c r="I34" s="23">
        <v>1.0</v>
      </c>
      <c r="J34" s="23">
        <v>4.0</v>
      </c>
      <c r="K34" s="23">
        <v>1.0</v>
      </c>
      <c r="L34" s="23">
        <v>3.0</v>
      </c>
      <c r="M34" s="23">
        <v>2.0</v>
      </c>
      <c r="W34" s="23">
        <f t="shared" ref="W34:AB34" si="34">_xlfn.RANK.EQ(A34, A$2:A$115,0)
</f>
        <v>1</v>
      </c>
      <c r="X34" s="23">
        <f t="shared" si="34"/>
        <v>1</v>
      </c>
      <c r="Y34" s="23">
        <f t="shared" si="34"/>
        <v>30</v>
      </c>
      <c r="Z34" s="23">
        <f t="shared" si="34"/>
        <v>1</v>
      </c>
      <c r="AA34" s="23">
        <f t="shared" si="34"/>
        <v>87</v>
      </c>
      <c r="AB34" s="23">
        <f t="shared" si="34"/>
        <v>14</v>
      </c>
    </row>
    <row r="35">
      <c r="A35" s="23">
        <v>4.0</v>
      </c>
      <c r="B35" s="23">
        <v>0.0</v>
      </c>
      <c r="C35" s="23">
        <v>2.0</v>
      </c>
      <c r="D35" s="23">
        <v>5.0</v>
      </c>
      <c r="E35" s="24">
        <v>3.0</v>
      </c>
      <c r="F35" s="24">
        <v>4.0</v>
      </c>
      <c r="H35" s="23">
        <v>1.0</v>
      </c>
      <c r="I35" s="23">
        <v>2.0</v>
      </c>
      <c r="J35" s="23">
        <v>4.0</v>
      </c>
      <c r="K35" s="23">
        <v>1.0</v>
      </c>
      <c r="L35" s="23">
        <v>3.0</v>
      </c>
      <c r="M35" s="23">
        <v>2.0</v>
      </c>
      <c r="W35" s="23">
        <f t="shared" ref="W35:AB35" si="35">_xlfn.RANK.EQ(A35, A$2:A$115,0)
</f>
        <v>1</v>
      </c>
      <c r="X35" s="23">
        <f t="shared" si="35"/>
        <v>21</v>
      </c>
      <c r="Y35" s="23">
        <f t="shared" si="35"/>
        <v>30</v>
      </c>
      <c r="Z35" s="23">
        <f t="shared" si="35"/>
        <v>1</v>
      </c>
      <c r="AA35" s="23">
        <f t="shared" si="35"/>
        <v>87</v>
      </c>
      <c r="AB35" s="23">
        <f t="shared" si="35"/>
        <v>14</v>
      </c>
    </row>
    <row r="36">
      <c r="A36" s="23">
        <v>4.0</v>
      </c>
      <c r="B36" s="23">
        <v>1.0</v>
      </c>
      <c r="C36" s="23">
        <v>2.0</v>
      </c>
      <c r="D36" s="23">
        <v>5.0</v>
      </c>
      <c r="E36" s="24">
        <v>4.0</v>
      </c>
      <c r="F36" s="24">
        <v>4.0</v>
      </c>
      <c r="H36" s="23">
        <v>1.0</v>
      </c>
      <c r="I36" s="23">
        <v>1.0</v>
      </c>
      <c r="J36" s="23">
        <v>4.0</v>
      </c>
      <c r="K36" s="23">
        <v>1.0</v>
      </c>
      <c r="L36" s="23">
        <v>2.0</v>
      </c>
      <c r="M36" s="23">
        <v>2.0</v>
      </c>
      <c r="W36" s="23">
        <f t="shared" ref="W36:AB36" si="36">_xlfn.RANK.EQ(A36, A$2:A$115,0)
</f>
        <v>1</v>
      </c>
      <c r="X36" s="23">
        <f t="shared" si="36"/>
        <v>1</v>
      </c>
      <c r="Y36" s="23">
        <f t="shared" si="36"/>
        <v>30</v>
      </c>
      <c r="Z36" s="23">
        <f t="shared" si="36"/>
        <v>1</v>
      </c>
      <c r="AA36" s="23">
        <f t="shared" si="36"/>
        <v>18</v>
      </c>
      <c r="AB36" s="23">
        <f t="shared" si="36"/>
        <v>14</v>
      </c>
    </row>
    <row r="37">
      <c r="A37" s="23">
        <v>4.0</v>
      </c>
      <c r="B37" s="23">
        <v>0.0</v>
      </c>
      <c r="C37" s="23">
        <v>2.0</v>
      </c>
      <c r="D37" s="23">
        <v>5.0</v>
      </c>
      <c r="E37" s="24">
        <v>3.0</v>
      </c>
      <c r="F37" s="24">
        <v>3.0</v>
      </c>
      <c r="H37" s="23">
        <v>1.0</v>
      </c>
      <c r="I37" s="23">
        <v>2.0</v>
      </c>
      <c r="J37" s="23">
        <v>4.0</v>
      </c>
      <c r="K37" s="23">
        <v>1.0</v>
      </c>
      <c r="L37" s="23">
        <v>3.0</v>
      </c>
      <c r="M37" s="23">
        <v>3.0</v>
      </c>
      <c r="W37" s="23">
        <f t="shared" ref="W37:AB37" si="37">_xlfn.RANK.EQ(A37, A$2:A$115,0)
</f>
        <v>1</v>
      </c>
      <c r="X37" s="23">
        <f t="shared" si="37"/>
        <v>21</v>
      </c>
      <c r="Y37" s="23">
        <f t="shared" si="37"/>
        <v>30</v>
      </c>
      <c r="Z37" s="23">
        <f t="shared" si="37"/>
        <v>1</v>
      </c>
      <c r="AA37" s="23">
        <f t="shared" si="37"/>
        <v>87</v>
      </c>
      <c r="AB37" s="23">
        <f t="shared" si="37"/>
        <v>77</v>
      </c>
    </row>
    <row r="38">
      <c r="A38" s="23">
        <v>4.0</v>
      </c>
      <c r="B38" s="23">
        <v>0.0</v>
      </c>
      <c r="C38" s="23">
        <v>3.0</v>
      </c>
      <c r="D38" s="23">
        <v>5.0</v>
      </c>
      <c r="E38" s="24">
        <v>5.0</v>
      </c>
      <c r="F38" s="24">
        <v>5.0</v>
      </c>
      <c r="H38" s="23">
        <v>1.0</v>
      </c>
      <c r="I38" s="23">
        <v>2.0</v>
      </c>
      <c r="J38" s="23">
        <v>3.0</v>
      </c>
      <c r="K38" s="23">
        <v>1.0</v>
      </c>
      <c r="L38" s="23">
        <v>1.0</v>
      </c>
      <c r="M38" s="23">
        <v>1.0</v>
      </c>
      <c r="W38" s="23">
        <f t="shared" ref="W38:AB38" si="38">_xlfn.RANK.EQ(A38, A$2:A$115,0)
</f>
        <v>1</v>
      </c>
      <c r="X38" s="23">
        <f t="shared" si="38"/>
        <v>21</v>
      </c>
      <c r="Y38" s="23">
        <f t="shared" si="38"/>
        <v>8</v>
      </c>
      <c r="Z38" s="23">
        <f t="shared" si="38"/>
        <v>1</v>
      </c>
      <c r="AA38" s="23">
        <f t="shared" si="38"/>
        <v>1</v>
      </c>
      <c r="AB38" s="23">
        <f t="shared" si="38"/>
        <v>1</v>
      </c>
    </row>
    <row r="39">
      <c r="A39" s="23">
        <v>1.0</v>
      </c>
      <c r="B39" s="23">
        <v>0.0</v>
      </c>
      <c r="C39" s="23">
        <v>1.0</v>
      </c>
      <c r="D39" s="23">
        <v>4.0</v>
      </c>
      <c r="E39" s="24">
        <v>4.0</v>
      </c>
      <c r="F39" s="24">
        <v>3.0</v>
      </c>
      <c r="H39" s="23">
        <v>4.0</v>
      </c>
      <c r="I39" s="23">
        <v>2.0</v>
      </c>
      <c r="J39" s="23">
        <v>5.0</v>
      </c>
      <c r="K39" s="23">
        <v>2.0</v>
      </c>
      <c r="L39" s="23">
        <v>2.0</v>
      </c>
      <c r="M39" s="23">
        <v>3.0</v>
      </c>
      <c r="W39" s="23">
        <f t="shared" ref="W39:AB39" si="39">_xlfn.RANK.EQ(A39, A$2:A$115,0)
</f>
        <v>114</v>
      </c>
      <c r="X39" s="23">
        <f t="shared" si="39"/>
        <v>21</v>
      </c>
      <c r="Y39" s="23">
        <f t="shared" si="39"/>
        <v>74</v>
      </c>
      <c r="Z39" s="23">
        <f t="shared" si="39"/>
        <v>102</v>
      </c>
      <c r="AA39" s="23">
        <f t="shared" si="39"/>
        <v>18</v>
      </c>
      <c r="AB39" s="23">
        <f t="shared" si="39"/>
        <v>77</v>
      </c>
    </row>
    <row r="40">
      <c r="A40" s="23">
        <v>3.0</v>
      </c>
      <c r="B40" s="23">
        <v>0.0</v>
      </c>
      <c r="C40" s="23">
        <v>3.0</v>
      </c>
      <c r="D40" s="23">
        <v>5.0</v>
      </c>
      <c r="E40" s="24">
        <v>4.0</v>
      </c>
      <c r="F40" s="24">
        <v>3.0</v>
      </c>
      <c r="H40" s="23">
        <v>2.0</v>
      </c>
      <c r="I40" s="23">
        <v>2.0</v>
      </c>
      <c r="J40" s="23">
        <v>3.0</v>
      </c>
      <c r="K40" s="23">
        <v>1.0</v>
      </c>
      <c r="L40" s="23">
        <v>2.0</v>
      </c>
      <c r="M40" s="23">
        <v>3.0</v>
      </c>
      <c r="W40" s="23">
        <f t="shared" ref="W40:AB40" si="40">_xlfn.RANK.EQ(A40, A$2:A$115,0)
</f>
        <v>64</v>
      </c>
      <c r="X40" s="23">
        <f t="shared" si="40"/>
        <v>21</v>
      </c>
      <c r="Y40" s="23">
        <f t="shared" si="40"/>
        <v>8</v>
      </c>
      <c r="Z40" s="23">
        <f t="shared" si="40"/>
        <v>1</v>
      </c>
      <c r="AA40" s="23">
        <f t="shared" si="40"/>
        <v>18</v>
      </c>
      <c r="AB40" s="23">
        <f t="shared" si="40"/>
        <v>77</v>
      </c>
    </row>
    <row r="41">
      <c r="A41" s="23">
        <v>4.0</v>
      </c>
      <c r="B41" s="23">
        <v>0.0</v>
      </c>
      <c r="C41" s="23">
        <v>1.0</v>
      </c>
      <c r="D41" s="23">
        <v>5.0</v>
      </c>
      <c r="E41" s="24">
        <v>3.0</v>
      </c>
      <c r="F41" s="24">
        <v>5.0</v>
      </c>
      <c r="H41" s="23">
        <v>1.0</v>
      </c>
      <c r="I41" s="23">
        <v>2.0</v>
      </c>
      <c r="J41" s="23">
        <v>5.0</v>
      </c>
      <c r="K41" s="23">
        <v>1.0</v>
      </c>
      <c r="L41" s="23">
        <v>3.0</v>
      </c>
      <c r="M41" s="23">
        <v>1.0</v>
      </c>
      <c r="W41" s="23">
        <f t="shared" ref="W41:AB41" si="41">_xlfn.RANK.EQ(A41, A$2:A$115,0)
</f>
        <v>1</v>
      </c>
      <c r="X41" s="23">
        <f t="shared" si="41"/>
        <v>21</v>
      </c>
      <c r="Y41" s="23">
        <f t="shared" si="41"/>
        <v>74</v>
      </c>
      <c r="Z41" s="23">
        <f t="shared" si="41"/>
        <v>1</v>
      </c>
      <c r="AA41" s="23">
        <f t="shared" si="41"/>
        <v>87</v>
      </c>
      <c r="AB41" s="23">
        <f t="shared" si="41"/>
        <v>1</v>
      </c>
    </row>
    <row r="42">
      <c r="A42" s="23">
        <v>3.0</v>
      </c>
      <c r="B42" s="23">
        <v>0.0</v>
      </c>
      <c r="C42" s="23">
        <v>3.0</v>
      </c>
      <c r="D42" s="23">
        <v>5.0</v>
      </c>
      <c r="E42" s="24">
        <v>4.0</v>
      </c>
      <c r="F42" s="24">
        <v>3.0</v>
      </c>
      <c r="H42" s="23">
        <v>2.0</v>
      </c>
      <c r="I42" s="23">
        <v>2.0</v>
      </c>
      <c r="J42" s="23">
        <v>3.0</v>
      </c>
      <c r="K42" s="23">
        <v>1.0</v>
      </c>
      <c r="L42" s="23">
        <v>2.0</v>
      </c>
      <c r="M42" s="23">
        <v>3.0</v>
      </c>
      <c r="W42" s="23">
        <f t="shared" ref="W42:AB42" si="42">_xlfn.RANK.EQ(A42, A$2:A$115,0)
</f>
        <v>64</v>
      </c>
      <c r="X42" s="23">
        <f t="shared" si="42"/>
        <v>21</v>
      </c>
      <c r="Y42" s="23">
        <f t="shared" si="42"/>
        <v>8</v>
      </c>
      <c r="Z42" s="23">
        <f t="shared" si="42"/>
        <v>1</v>
      </c>
      <c r="AA42" s="23">
        <f t="shared" si="42"/>
        <v>18</v>
      </c>
      <c r="AB42" s="23">
        <f t="shared" si="42"/>
        <v>77</v>
      </c>
    </row>
    <row r="43">
      <c r="A43" s="23">
        <v>4.0</v>
      </c>
      <c r="B43" s="23">
        <v>1.0</v>
      </c>
      <c r="C43" s="23">
        <v>2.0</v>
      </c>
      <c r="D43" s="23">
        <v>5.0</v>
      </c>
      <c r="E43" s="24">
        <v>5.0</v>
      </c>
      <c r="F43" s="24">
        <v>4.0</v>
      </c>
      <c r="H43" s="23">
        <v>1.0</v>
      </c>
      <c r="I43" s="23">
        <v>1.0</v>
      </c>
      <c r="J43" s="23">
        <v>4.0</v>
      </c>
      <c r="K43" s="23">
        <v>1.0</v>
      </c>
      <c r="L43" s="23">
        <v>1.0</v>
      </c>
      <c r="M43" s="23">
        <v>2.0</v>
      </c>
      <c r="W43" s="23">
        <f t="shared" ref="W43:AB43" si="43">_xlfn.RANK.EQ(A43, A$2:A$115,0)
</f>
        <v>1</v>
      </c>
      <c r="X43" s="23">
        <f t="shared" si="43"/>
        <v>1</v>
      </c>
      <c r="Y43" s="23">
        <f t="shared" si="43"/>
        <v>30</v>
      </c>
      <c r="Z43" s="23">
        <f t="shared" si="43"/>
        <v>1</v>
      </c>
      <c r="AA43" s="23">
        <f t="shared" si="43"/>
        <v>1</v>
      </c>
      <c r="AB43" s="23">
        <f t="shared" si="43"/>
        <v>14</v>
      </c>
    </row>
    <row r="44">
      <c r="A44" s="23">
        <v>3.0</v>
      </c>
      <c r="B44" s="23">
        <v>0.0</v>
      </c>
      <c r="C44" s="23">
        <v>3.0</v>
      </c>
      <c r="D44" s="23">
        <v>5.0</v>
      </c>
      <c r="E44" s="24">
        <v>4.0</v>
      </c>
      <c r="F44" s="24">
        <v>4.0</v>
      </c>
      <c r="H44" s="23">
        <v>2.0</v>
      </c>
      <c r="I44" s="23">
        <v>2.0</v>
      </c>
      <c r="J44" s="23">
        <v>3.0</v>
      </c>
      <c r="K44" s="23">
        <v>1.0</v>
      </c>
      <c r="L44" s="23">
        <v>2.0</v>
      </c>
      <c r="M44" s="23">
        <v>2.0</v>
      </c>
      <c r="W44" s="23">
        <f t="shared" ref="W44:AB44" si="44">_xlfn.RANK.EQ(A44, A$2:A$115,0)
</f>
        <v>64</v>
      </c>
      <c r="X44" s="23">
        <f t="shared" si="44"/>
        <v>21</v>
      </c>
      <c r="Y44" s="23">
        <f t="shared" si="44"/>
        <v>8</v>
      </c>
      <c r="Z44" s="23">
        <f t="shared" si="44"/>
        <v>1</v>
      </c>
      <c r="AA44" s="23">
        <f t="shared" si="44"/>
        <v>18</v>
      </c>
      <c r="AB44" s="23">
        <f t="shared" si="44"/>
        <v>14</v>
      </c>
    </row>
    <row r="45">
      <c r="A45" s="23">
        <v>3.0</v>
      </c>
      <c r="B45" s="23">
        <v>0.0</v>
      </c>
      <c r="C45" s="23">
        <v>3.0</v>
      </c>
      <c r="D45" s="23">
        <v>5.0</v>
      </c>
      <c r="E45" s="24">
        <v>4.0</v>
      </c>
      <c r="F45" s="24">
        <v>3.0</v>
      </c>
      <c r="H45" s="23">
        <v>2.0</v>
      </c>
      <c r="I45" s="23">
        <v>2.0</v>
      </c>
      <c r="J45" s="23">
        <v>3.0</v>
      </c>
      <c r="K45" s="23">
        <v>1.0</v>
      </c>
      <c r="L45" s="23">
        <v>2.0</v>
      </c>
      <c r="M45" s="23">
        <v>3.0</v>
      </c>
      <c r="W45" s="23">
        <f t="shared" ref="W45:AB45" si="45">_xlfn.RANK.EQ(A45, A$2:A$115,0)
</f>
        <v>64</v>
      </c>
      <c r="X45" s="23">
        <f t="shared" si="45"/>
        <v>21</v>
      </c>
      <c r="Y45" s="23">
        <f t="shared" si="45"/>
        <v>8</v>
      </c>
      <c r="Z45" s="23">
        <f t="shared" si="45"/>
        <v>1</v>
      </c>
      <c r="AA45" s="23">
        <f t="shared" si="45"/>
        <v>18</v>
      </c>
      <c r="AB45" s="23">
        <f t="shared" si="45"/>
        <v>77</v>
      </c>
    </row>
    <row r="46">
      <c r="A46" s="23">
        <v>3.0</v>
      </c>
      <c r="B46" s="23">
        <v>0.0</v>
      </c>
      <c r="C46" s="23">
        <v>2.0</v>
      </c>
      <c r="D46" s="23">
        <v>5.0</v>
      </c>
      <c r="E46" s="24">
        <v>4.0</v>
      </c>
      <c r="F46" s="24">
        <v>4.0</v>
      </c>
      <c r="H46" s="23">
        <v>2.0</v>
      </c>
      <c r="I46" s="23">
        <v>2.0</v>
      </c>
      <c r="J46" s="23">
        <v>4.0</v>
      </c>
      <c r="K46" s="23">
        <v>1.0</v>
      </c>
      <c r="L46" s="23">
        <v>2.0</v>
      </c>
      <c r="M46" s="23">
        <v>2.0</v>
      </c>
      <c r="W46" s="23">
        <f t="shared" ref="W46:AB46" si="46">_xlfn.RANK.EQ(A46, A$2:A$115,0)
</f>
        <v>64</v>
      </c>
      <c r="X46" s="23">
        <f t="shared" si="46"/>
        <v>21</v>
      </c>
      <c r="Y46" s="23">
        <f t="shared" si="46"/>
        <v>30</v>
      </c>
      <c r="Z46" s="23">
        <f t="shared" si="46"/>
        <v>1</v>
      </c>
      <c r="AA46" s="23">
        <f t="shared" si="46"/>
        <v>18</v>
      </c>
      <c r="AB46" s="23">
        <f t="shared" si="46"/>
        <v>14</v>
      </c>
    </row>
    <row r="47">
      <c r="A47" s="23">
        <v>3.0</v>
      </c>
      <c r="B47" s="23">
        <v>1.0</v>
      </c>
      <c r="C47" s="23">
        <v>2.0</v>
      </c>
      <c r="D47" s="23">
        <v>3.0</v>
      </c>
      <c r="E47" s="24">
        <v>4.0</v>
      </c>
      <c r="F47" s="24">
        <v>4.0</v>
      </c>
      <c r="H47" s="23">
        <v>2.0</v>
      </c>
      <c r="I47" s="23">
        <v>1.0</v>
      </c>
      <c r="J47" s="23">
        <v>4.0</v>
      </c>
      <c r="K47" s="23">
        <v>3.0</v>
      </c>
      <c r="L47" s="23">
        <v>2.0</v>
      </c>
      <c r="M47" s="23">
        <v>2.0</v>
      </c>
      <c r="W47" s="23">
        <f t="shared" ref="W47:AB47" si="47">_xlfn.RANK.EQ(A47, A$2:A$115,0)
</f>
        <v>64</v>
      </c>
      <c r="X47" s="23">
        <f t="shared" si="47"/>
        <v>1</v>
      </c>
      <c r="Y47" s="23">
        <f t="shared" si="47"/>
        <v>30</v>
      </c>
      <c r="Z47" s="23">
        <f t="shared" si="47"/>
        <v>113</v>
      </c>
      <c r="AA47" s="23">
        <f t="shared" si="47"/>
        <v>18</v>
      </c>
      <c r="AB47" s="23">
        <f t="shared" si="47"/>
        <v>14</v>
      </c>
    </row>
    <row r="48">
      <c r="A48" s="23">
        <v>4.0</v>
      </c>
      <c r="B48" s="23">
        <v>0.0</v>
      </c>
      <c r="C48" s="23">
        <v>2.0</v>
      </c>
      <c r="D48" s="23">
        <v>5.0</v>
      </c>
      <c r="E48" s="24">
        <v>4.0</v>
      </c>
      <c r="F48" s="24">
        <v>4.0</v>
      </c>
      <c r="H48" s="23">
        <v>1.0</v>
      </c>
      <c r="I48" s="23">
        <v>2.0</v>
      </c>
      <c r="J48" s="23">
        <v>4.0</v>
      </c>
      <c r="K48" s="23">
        <v>1.0</v>
      </c>
      <c r="L48" s="23">
        <v>2.0</v>
      </c>
      <c r="M48" s="23">
        <v>2.0</v>
      </c>
      <c r="W48" s="23">
        <f t="shared" ref="W48:AB48" si="48">_xlfn.RANK.EQ(A48, A$2:A$115,0)
</f>
        <v>1</v>
      </c>
      <c r="X48" s="23">
        <f t="shared" si="48"/>
        <v>21</v>
      </c>
      <c r="Y48" s="23">
        <f t="shared" si="48"/>
        <v>30</v>
      </c>
      <c r="Z48" s="23">
        <f t="shared" si="48"/>
        <v>1</v>
      </c>
      <c r="AA48" s="23">
        <f t="shared" si="48"/>
        <v>18</v>
      </c>
      <c r="AB48" s="23">
        <f t="shared" si="48"/>
        <v>14</v>
      </c>
    </row>
    <row r="49">
      <c r="A49" s="23">
        <v>4.0</v>
      </c>
      <c r="B49" s="23">
        <v>0.0</v>
      </c>
      <c r="C49" s="23">
        <v>1.0</v>
      </c>
      <c r="D49" s="23">
        <v>5.0</v>
      </c>
      <c r="E49" s="24">
        <v>4.0</v>
      </c>
      <c r="F49" s="24">
        <v>3.0</v>
      </c>
      <c r="H49" s="23">
        <v>1.0</v>
      </c>
      <c r="I49" s="23">
        <v>2.0</v>
      </c>
      <c r="J49" s="23">
        <v>5.0</v>
      </c>
      <c r="K49" s="23">
        <v>1.0</v>
      </c>
      <c r="L49" s="23">
        <v>2.0</v>
      </c>
      <c r="M49" s="23">
        <v>3.0</v>
      </c>
      <c r="W49" s="23">
        <f t="shared" ref="W49:AB49" si="49">_xlfn.RANK.EQ(A49, A$2:A$115,0)
</f>
        <v>1</v>
      </c>
      <c r="X49" s="23">
        <f t="shared" si="49"/>
        <v>21</v>
      </c>
      <c r="Y49" s="23">
        <f t="shared" si="49"/>
        <v>74</v>
      </c>
      <c r="Z49" s="23">
        <f t="shared" si="49"/>
        <v>1</v>
      </c>
      <c r="AA49" s="23">
        <f t="shared" si="49"/>
        <v>18</v>
      </c>
      <c r="AB49" s="23">
        <f t="shared" si="49"/>
        <v>77</v>
      </c>
    </row>
    <row r="50">
      <c r="A50" s="23">
        <v>3.0</v>
      </c>
      <c r="B50" s="23">
        <v>0.0</v>
      </c>
      <c r="C50" s="23">
        <v>1.0</v>
      </c>
      <c r="D50" s="23">
        <v>5.0</v>
      </c>
      <c r="E50" s="24">
        <v>4.0</v>
      </c>
      <c r="F50" s="24">
        <v>4.0</v>
      </c>
      <c r="H50" s="23">
        <v>2.0</v>
      </c>
      <c r="I50" s="23">
        <v>2.0</v>
      </c>
      <c r="J50" s="23">
        <v>5.0</v>
      </c>
      <c r="K50" s="23">
        <v>1.0</v>
      </c>
      <c r="L50" s="23">
        <v>2.0</v>
      </c>
      <c r="M50" s="23">
        <v>2.0</v>
      </c>
      <c r="W50" s="23">
        <f t="shared" ref="W50:AB50" si="50">_xlfn.RANK.EQ(A50, A$2:A$115,0)
</f>
        <v>64</v>
      </c>
      <c r="X50" s="23">
        <f t="shared" si="50"/>
        <v>21</v>
      </c>
      <c r="Y50" s="23">
        <f t="shared" si="50"/>
        <v>74</v>
      </c>
      <c r="Z50" s="23">
        <f t="shared" si="50"/>
        <v>1</v>
      </c>
      <c r="AA50" s="23">
        <f t="shared" si="50"/>
        <v>18</v>
      </c>
      <c r="AB50" s="23">
        <f t="shared" si="50"/>
        <v>14</v>
      </c>
    </row>
    <row r="51">
      <c r="A51" s="23">
        <v>3.0</v>
      </c>
      <c r="B51" s="23">
        <v>0.0</v>
      </c>
      <c r="C51" s="23">
        <v>1.0</v>
      </c>
      <c r="D51" s="23">
        <v>5.0</v>
      </c>
      <c r="E51" s="24">
        <v>5.0</v>
      </c>
      <c r="F51" s="24">
        <v>4.0</v>
      </c>
      <c r="H51" s="23">
        <v>2.0</v>
      </c>
      <c r="I51" s="23">
        <v>2.0</v>
      </c>
      <c r="J51" s="23">
        <v>5.0</v>
      </c>
      <c r="K51" s="23">
        <v>1.0</v>
      </c>
      <c r="L51" s="23">
        <v>1.0</v>
      </c>
      <c r="M51" s="23">
        <v>2.0</v>
      </c>
      <c r="W51" s="23">
        <f t="shared" ref="W51:AB51" si="51">_xlfn.RANK.EQ(A51, A$2:A$115,0)
</f>
        <v>64</v>
      </c>
      <c r="X51" s="23">
        <f t="shared" si="51"/>
        <v>21</v>
      </c>
      <c r="Y51" s="23">
        <f t="shared" si="51"/>
        <v>74</v>
      </c>
      <c r="Z51" s="23">
        <f t="shared" si="51"/>
        <v>1</v>
      </c>
      <c r="AA51" s="23">
        <f t="shared" si="51"/>
        <v>1</v>
      </c>
      <c r="AB51" s="23">
        <f t="shared" si="51"/>
        <v>14</v>
      </c>
    </row>
    <row r="52">
      <c r="A52" s="23">
        <v>3.0</v>
      </c>
      <c r="B52" s="23">
        <v>1.0</v>
      </c>
      <c r="C52" s="23">
        <v>3.0</v>
      </c>
      <c r="D52" s="23">
        <v>5.0</v>
      </c>
      <c r="E52" s="24">
        <v>4.0</v>
      </c>
      <c r="F52" s="24">
        <v>3.0</v>
      </c>
      <c r="H52" s="23">
        <v>2.0</v>
      </c>
      <c r="I52" s="23">
        <v>1.0</v>
      </c>
      <c r="J52" s="23">
        <v>3.0</v>
      </c>
      <c r="K52" s="23">
        <v>1.0</v>
      </c>
      <c r="L52" s="23">
        <v>2.0</v>
      </c>
      <c r="M52" s="23">
        <v>3.0</v>
      </c>
      <c r="W52" s="23">
        <f t="shared" ref="W52:AB52" si="52">_xlfn.RANK.EQ(A52, A$2:A$115,0)
</f>
        <v>64</v>
      </c>
      <c r="X52" s="23">
        <f t="shared" si="52"/>
        <v>1</v>
      </c>
      <c r="Y52" s="23">
        <f t="shared" si="52"/>
        <v>8</v>
      </c>
      <c r="Z52" s="23">
        <f t="shared" si="52"/>
        <v>1</v>
      </c>
      <c r="AA52" s="23">
        <f t="shared" si="52"/>
        <v>18</v>
      </c>
      <c r="AB52" s="23">
        <f t="shared" si="52"/>
        <v>77</v>
      </c>
    </row>
    <row r="53">
      <c r="A53" s="23">
        <v>4.0</v>
      </c>
      <c r="B53" s="23">
        <v>0.0</v>
      </c>
      <c r="C53" s="23">
        <v>2.0</v>
      </c>
      <c r="D53" s="23">
        <v>5.0</v>
      </c>
      <c r="E53" s="24">
        <v>3.0</v>
      </c>
      <c r="F53" s="24">
        <v>4.0</v>
      </c>
      <c r="H53" s="23">
        <v>1.0</v>
      </c>
      <c r="I53" s="23">
        <v>2.0</v>
      </c>
      <c r="J53" s="23">
        <v>4.0</v>
      </c>
      <c r="K53" s="23">
        <v>1.0</v>
      </c>
      <c r="L53" s="23">
        <v>3.0</v>
      </c>
      <c r="M53" s="23">
        <v>2.0</v>
      </c>
      <c r="W53" s="23">
        <f t="shared" ref="W53:AB53" si="53">_xlfn.RANK.EQ(A53, A$2:A$115,0)
</f>
        <v>1</v>
      </c>
      <c r="X53" s="23">
        <f t="shared" si="53"/>
        <v>21</v>
      </c>
      <c r="Y53" s="23">
        <f t="shared" si="53"/>
        <v>30</v>
      </c>
      <c r="Z53" s="23">
        <f t="shared" si="53"/>
        <v>1</v>
      </c>
      <c r="AA53" s="23">
        <f t="shared" si="53"/>
        <v>87</v>
      </c>
      <c r="AB53" s="23">
        <f t="shared" si="53"/>
        <v>14</v>
      </c>
    </row>
    <row r="54">
      <c r="A54" s="23">
        <v>3.0</v>
      </c>
      <c r="B54" s="23">
        <v>1.0</v>
      </c>
      <c r="C54" s="23">
        <v>2.0</v>
      </c>
      <c r="D54" s="23">
        <v>4.0</v>
      </c>
      <c r="E54" s="24">
        <v>4.0</v>
      </c>
      <c r="F54" s="24">
        <v>4.0</v>
      </c>
      <c r="H54" s="23">
        <v>2.0</v>
      </c>
      <c r="I54" s="23">
        <v>1.0</v>
      </c>
      <c r="J54" s="23">
        <v>4.0</v>
      </c>
      <c r="K54" s="23">
        <v>2.0</v>
      </c>
      <c r="L54" s="23">
        <v>2.0</v>
      </c>
      <c r="M54" s="23">
        <v>2.0</v>
      </c>
      <c r="W54" s="23">
        <f t="shared" ref="W54:AB54" si="54">_xlfn.RANK.EQ(A54, A$2:A$115,0)
</f>
        <v>64</v>
      </c>
      <c r="X54" s="23">
        <f t="shared" si="54"/>
        <v>1</v>
      </c>
      <c r="Y54" s="23">
        <f t="shared" si="54"/>
        <v>30</v>
      </c>
      <c r="Z54" s="23">
        <f t="shared" si="54"/>
        <v>102</v>
      </c>
      <c r="AA54" s="23">
        <f t="shared" si="54"/>
        <v>18</v>
      </c>
      <c r="AB54" s="23">
        <f t="shared" si="54"/>
        <v>14</v>
      </c>
    </row>
    <row r="55">
      <c r="A55" s="23">
        <v>4.0</v>
      </c>
      <c r="B55" s="23">
        <v>0.0</v>
      </c>
      <c r="C55" s="23">
        <v>2.0</v>
      </c>
      <c r="D55" s="23">
        <v>5.0</v>
      </c>
      <c r="E55" s="24">
        <v>5.0</v>
      </c>
      <c r="F55" s="24">
        <v>4.0</v>
      </c>
      <c r="H55" s="23">
        <v>1.0</v>
      </c>
      <c r="I55" s="23">
        <v>2.0</v>
      </c>
      <c r="J55" s="23">
        <v>4.0</v>
      </c>
      <c r="K55" s="23">
        <v>1.0</v>
      </c>
      <c r="L55" s="23">
        <v>1.0</v>
      </c>
      <c r="M55" s="23">
        <v>2.0</v>
      </c>
      <c r="W55" s="23">
        <f t="shared" ref="W55:AB55" si="55">_xlfn.RANK.EQ(A55, A$2:A$115,0)
</f>
        <v>1</v>
      </c>
      <c r="X55" s="23">
        <f t="shared" si="55"/>
        <v>21</v>
      </c>
      <c r="Y55" s="23">
        <f t="shared" si="55"/>
        <v>30</v>
      </c>
      <c r="Z55" s="23">
        <f t="shared" si="55"/>
        <v>1</v>
      </c>
      <c r="AA55" s="23">
        <f t="shared" si="55"/>
        <v>1</v>
      </c>
      <c r="AB55" s="23">
        <f t="shared" si="55"/>
        <v>14</v>
      </c>
    </row>
    <row r="56">
      <c r="A56" s="23">
        <v>3.0</v>
      </c>
      <c r="B56" s="23">
        <v>1.0</v>
      </c>
      <c r="C56" s="23">
        <v>5.0</v>
      </c>
      <c r="D56" s="23">
        <v>5.0</v>
      </c>
      <c r="E56" s="24">
        <v>5.0</v>
      </c>
      <c r="F56" s="24">
        <v>4.0</v>
      </c>
      <c r="H56" s="23">
        <v>2.0</v>
      </c>
      <c r="I56" s="23">
        <v>1.0</v>
      </c>
      <c r="J56" s="23">
        <v>1.0</v>
      </c>
      <c r="K56" s="23">
        <v>1.0</v>
      </c>
      <c r="L56" s="23">
        <v>1.0</v>
      </c>
      <c r="M56" s="23">
        <v>2.0</v>
      </c>
      <c r="W56" s="23">
        <f t="shared" ref="W56:AB56" si="56">_xlfn.RANK.EQ(A56, A$2:A$115,0)
</f>
        <v>64</v>
      </c>
      <c r="X56" s="23">
        <f t="shared" si="56"/>
        <v>1</v>
      </c>
      <c r="Y56" s="23">
        <f t="shared" si="56"/>
        <v>1</v>
      </c>
      <c r="Z56" s="23">
        <f t="shared" si="56"/>
        <v>1</v>
      </c>
      <c r="AA56" s="23">
        <f t="shared" si="56"/>
        <v>1</v>
      </c>
      <c r="AB56" s="23">
        <f t="shared" si="56"/>
        <v>14</v>
      </c>
    </row>
    <row r="57">
      <c r="A57" s="23">
        <v>3.0</v>
      </c>
      <c r="B57" s="23">
        <v>0.0</v>
      </c>
      <c r="C57" s="23">
        <v>3.0</v>
      </c>
      <c r="D57" s="23">
        <v>5.0</v>
      </c>
      <c r="E57" s="24">
        <v>4.0</v>
      </c>
      <c r="F57" s="24">
        <v>4.0</v>
      </c>
      <c r="H57" s="23">
        <v>2.0</v>
      </c>
      <c r="I57" s="23">
        <v>2.0</v>
      </c>
      <c r="J57" s="23">
        <v>3.0</v>
      </c>
      <c r="K57" s="23">
        <v>1.0</v>
      </c>
      <c r="L57" s="23">
        <v>2.0</v>
      </c>
      <c r="M57" s="23">
        <v>2.0</v>
      </c>
      <c r="W57" s="23">
        <f t="shared" ref="W57:AB57" si="57">_xlfn.RANK.EQ(A57, A$2:A$115,0)
</f>
        <v>64</v>
      </c>
      <c r="X57" s="23">
        <f t="shared" si="57"/>
        <v>21</v>
      </c>
      <c r="Y57" s="23">
        <f t="shared" si="57"/>
        <v>8</v>
      </c>
      <c r="Z57" s="23">
        <f t="shared" si="57"/>
        <v>1</v>
      </c>
      <c r="AA57" s="23">
        <f t="shared" si="57"/>
        <v>18</v>
      </c>
      <c r="AB57" s="23">
        <f t="shared" si="57"/>
        <v>14</v>
      </c>
    </row>
    <row r="58">
      <c r="A58" s="23">
        <v>4.0</v>
      </c>
      <c r="B58" s="23">
        <v>0.0</v>
      </c>
      <c r="C58" s="23">
        <v>1.0</v>
      </c>
      <c r="D58" s="23">
        <v>5.0</v>
      </c>
      <c r="E58" s="24">
        <v>4.0</v>
      </c>
      <c r="F58" s="24">
        <v>3.0</v>
      </c>
      <c r="H58" s="23">
        <v>1.0</v>
      </c>
      <c r="I58" s="23">
        <v>2.0</v>
      </c>
      <c r="J58" s="23">
        <v>5.0</v>
      </c>
      <c r="K58" s="23">
        <v>1.0</v>
      </c>
      <c r="L58" s="23">
        <v>2.0</v>
      </c>
      <c r="M58" s="23">
        <v>3.0</v>
      </c>
      <c r="W58" s="23">
        <f t="shared" ref="W58:AB58" si="58">_xlfn.RANK.EQ(A58, A$2:A$115,0)
</f>
        <v>1</v>
      </c>
      <c r="X58" s="23">
        <f t="shared" si="58"/>
        <v>21</v>
      </c>
      <c r="Y58" s="23">
        <f t="shared" si="58"/>
        <v>74</v>
      </c>
      <c r="Z58" s="23">
        <f t="shared" si="58"/>
        <v>1</v>
      </c>
      <c r="AA58" s="23">
        <f t="shared" si="58"/>
        <v>18</v>
      </c>
      <c r="AB58" s="23">
        <f t="shared" si="58"/>
        <v>77</v>
      </c>
    </row>
    <row r="59">
      <c r="A59" s="23">
        <v>4.0</v>
      </c>
      <c r="B59" s="23">
        <v>0.0</v>
      </c>
      <c r="C59" s="23">
        <v>1.0</v>
      </c>
      <c r="D59" s="23">
        <v>5.0</v>
      </c>
      <c r="E59" s="24">
        <v>3.0</v>
      </c>
      <c r="F59" s="24">
        <v>3.0</v>
      </c>
      <c r="H59" s="23">
        <v>1.0</v>
      </c>
      <c r="I59" s="23">
        <v>2.0</v>
      </c>
      <c r="J59" s="23">
        <v>5.0</v>
      </c>
      <c r="K59" s="23">
        <v>1.0</v>
      </c>
      <c r="L59" s="23">
        <v>3.0</v>
      </c>
      <c r="M59" s="23">
        <v>3.0</v>
      </c>
      <c r="W59" s="23">
        <f t="shared" ref="W59:AB59" si="59">_xlfn.RANK.EQ(A59, A$2:A$115,0)
</f>
        <v>1</v>
      </c>
      <c r="X59" s="23">
        <f t="shared" si="59"/>
        <v>21</v>
      </c>
      <c r="Y59" s="23">
        <f t="shared" si="59"/>
        <v>74</v>
      </c>
      <c r="Z59" s="23">
        <f t="shared" si="59"/>
        <v>1</v>
      </c>
      <c r="AA59" s="23">
        <f t="shared" si="59"/>
        <v>87</v>
      </c>
      <c r="AB59" s="23">
        <f t="shared" si="59"/>
        <v>77</v>
      </c>
    </row>
    <row r="60">
      <c r="A60" s="23">
        <v>2.0</v>
      </c>
      <c r="B60" s="23">
        <v>0.0</v>
      </c>
      <c r="C60" s="23">
        <v>2.0</v>
      </c>
      <c r="D60" s="23">
        <v>5.0</v>
      </c>
      <c r="E60" s="24">
        <v>4.0</v>
      </c>
      <c r="F60" s="24">
        <v>5.0</v>
      </c>
      <c r="H60" s="23">
        <v>3.0</v>
      </c>
      <c r="I60" s="23">
        <v>2.0</v>
      </c>
      <c r="J60" s="23">
        <v>4.0</v>
      </c>
      <c r="K60" s="23">
        <v>1.0</v>
      </c>
      <c r="L60" s="23">
        <v>2.0</v>
      </c>
      <c r="M60" s="23">
        <v>1.0</v>
      </c>
      <c r="W60" s="23">
        <f t="shared" ref="W60:AB60" si="60">_xlfn.RANK.EQ(A60, A$2:A$115,0)
</f>
        <v>103</v>
      </c>
      <c r="X60" s="23">
        <f t="shared" si="60"/>
        <v>21</v>
      </c>
      <c r="Y60" s="23">
        <f t="shared" si="60"/>
        <v>30</v>
      </c>
      <c r="Z60" s="23">
        <f t="shared" si="60"/>
        <v>1</v>
      </c>
      <c r="AA60" s="23">
        <f t="shared" si="60"/>
        <v>18</v>
      </c>
      <c r="AB60" s="23">
        <f t="shared" si="60"/>
        <v>1</v>
      </c>
    </row>
    <row r="61">
      <c r="A61" s="23">
        <v>3.0</v>
      </c>
      <c r="B61" s="23">
        <v>0.0</v>
      </c>
      <c r="C61" s="23">
        <v>1.0</v>
      </c>
      <c r="D61" s="23">
        <v>4.0</v>
      </c>
      <c r="E61" s="24">
        <v>4.0</v>
      </c>
      <c r="F61" s="24">
        <v>4.0</v>
      </c>
      <c r="H61" s="23">
        <v>2.0</v>
      </c>
      <c r="I61" s="23">
        <v>2.0</v>
      </c>
      <c r="J61" s="23">
        <v>5.0</v>
      </c>
      <c r="K61" s="23">
        <v>2.0</v>
      </c>
      <c r="L61" s="23">
        <v>2.0</v>
      </c>
      <c r="M61" s="23">
        <v>2.0</v>
      </c>
      <c r="W61" s="23">
        <f t="shared" ref="W61:AB61" si="61">_xlfn.RANK.EQ(A61, A$2:A$115,0)
</f>
        <v>64</v>
      </c>
      <c r="X61" s="23">
        <f t="shared" si="61"/>
        <v>21</v>
      </c>
      <c r="Y61" s="23">
        <f t="shared" si="61"/>
        <v>74</v>
      </c>
      <c r="Z61" s="23">
        <f t="shared" si="61"/>
        <v>102</v>
      </c>
      <c r="AA61" s="23">
        <f t="shared" si="61"/>
        <v>18</v>
      </c>
      <c r="AB61" s="23">
        <f t="shared" si="61"/>
        <v>14</v>
      </c>
    </row>
    <row r="62">
      <c r="A62" s="23">
        <v>4.0</v>
      </c>
      <c r="B62" s="23">
        <v>1.0</v>
      </c>
      <c r="C62" s="23">
        <v>4.0</v>
      </c>
      <c r="D62" s="23">
        <v>5.0</v>
      </c>
      <c r="E62" s="24">
        <v>3.0</v>
      </c>
      <c r="F62" s="24">
        <v>4.0</v>
      </c>
      <c r="H62" s="23">
        <v>1.0</v>
      </c>
      <c r="I62" s="23">
        <v>1.0</v>
      </c>
      <c r="J62" s="23">
        <v>2.0</v>
      </c>
      <c r="K62" s="23">
        <v>1.0</v>
      </c>
      <c r="L62" s="23">
        <v>3.0</v>
      </c>
      <c r="M62" s="23">
        <v>2.0</v>
      </c>
      <c r="W62" s="23">
        <f t="shared" ref="W62:AB62" si="62">_xlfn.RANK.EQ(A62, A$2:A$115,0)
</f>
        <v>1</v>
      </c>
      <c r="X62" s="23">
        <f t="shared" si="62"/>
        <v>1</v>
      </c>
      <c r="Y62" s="23">
        <f t="shared" si="62"/>
        <v>4</v>
      </c>
      <c r="Z62" s="23">
        <f t="shared" si="62"/>
        <v>1</v>
      </c>
      <c r="AA62" s="23">
        <f t="shared" si="62"/>
        <v>87</v>
      </c>
      <c r="AB62" s="23">
        <f t="shared" si="62"/>
        <v>14</v>
      </c>
    </row>
    <row r="63">
      <c r="A63" s="23">
        <v>2.0</v>
      </c>
      <c r="B63" s="23">
        <v>0.0</v>
      </c>
      <c r="C63" s="23">
        <v>2.0</v>
      </c>
      <c r="D63" s="23">
        <v>5.0</v>
      </c>
      <c r="E63" s="24">
        <v>4.0</v>
      </c>
      <c r="F63" s="24">
        <v>4.0</v>
      </c>
      <c r="H63" s="23">
        <v>3.0</v>
      </c>
      <c r="I63" s="23">
        <v>2.0</v>
      </c>
      <c r="J63" s="23">
        <v>4.0</v>
      </c>
      <c r="K63" s="23">
        <v>1.0</v>
      </c>
      <c r="L63" s="23">
        <v>2.0</v>
      </c>
      <c r="M63" s="23">
        <v>2.0</v>
      </c>
      <c r="W63" s="23">
        <f t="shared" ref="W63:AB63" si="63">_xlfn.RANK.EQ(A63, A$2:A$115,0)
</f>
        <v>103</v>
      </c>
      <c r="X63" s="23">
        <f t="shared" si="63"/>
        <v>21</v>
      </c>
      <c r="Y63" s="23">
        <f t="shared" si="63"/>
        <v>30</v>
      </c>
      <c r="Z63" s="23">
        <f t="shared" si="63"/>
        <v>1</v>
      </c>
      <c r="AA63" s="23">
        <f t="shared" si="63"/>
        <v>18</v>
      </c>
      <c r="AB63" s="23">
        <f t="shared" si="63"/>
        <v>14</v>
      </c>
    </row>
    <row r="64">
      <c r="A64" s="23">
        <v>4.0</v>
      </c>
      <c r="B64" s="23">
        <v>0.0</v>
      </c>
      <c r="C64" s="23">
        <v>1.0</v>
      </c>
      <c r="D64" s="23">
        <v>5.0</v>
      </c>
      <c r="E64" s="24">
        <v>3.0</v>
      </c>
      <c r="F64" s="24">
        <v>4.0</v>
      </c>
      <c r="H64" s="23">
        <v>1.0</v>
      </c>
      <c r="I64" s="23">
        <v>2.0</v>
      </c>
      <c r="J64" s="23">
        <v>5.0</v>
      </c>
      <c r="K64" s="23">
        <v>1.0</v>
      </c>
      <c r="L64" s="23">
        <v>3.0</v>
      </c>
      <c r="M64" s="23">
        <v>2.0</v>
      </c>
      <c r="W64" s="23">
        <f t="shared" ref="W64:AB64" si="64">_xlfn.RANK.EQ(A64, A$2:A$115,0)
</f>
        <v>1</v>
      </c>
      <c r="X64" s="23">
        <f t="shared" si="64"/>
        <v>21</v>
      </c>
      <c r="Y64" s="23">
        <f t="shared" si="64"/>
        <v>74</v>
      </c>
      <c r="Z64" s="23">
        <f t="shared" si="64"/>
        <v>1</v>
      </c>
      <c r="AA64" s="23">
        <f t="shared" si="64"/>
        <v>87</v>
      </c>
      <c r="AB64" s="23">
        <f t="shared" si="64"/>
        <v>14</v>
      </c>
    </row>
    <row r="65">
      <c r="A65" s="23">
        <v>4.0</v>
      </c>
      <c r="B65" s="23">
        <v>0.0</v>
      </c>
      <c r="C65" s="23">
        <v>2.0</v>
      </c>
      <c r="D65" s="23">
        <v>5.0</v>
      </c>
      <c r="E65" s="24">
        <v>4.0</v>
      </c>
      <c r="F65" s="24">
        <v>3.0</v>
      </c>
      <c r="H65" s="23">
        <v>1.0</v>
      </c>
      <c r="I65" s="23">
        <v>2.0</v>
      </c>
      <c r="J65" s="23">
        <v>4.0</v>
      </c>
      <c r="K65" s="23">
        <v>1.0</v>
      </c>
      <c r="L65" s="23">
        <v>2.0</v>
      </c>
      <c r="M65" s="23">
        <v>3.0</v>
      </c>
      <c r="W65" s="23">
        <f t="shared" ref="W65:AB65" si="65">_xlfn.RANK.EQ(A65, A$2:A$115,0)
</f>
        <v>1</v>
      </c>
      <c r="X65" s="23">
        <f t="shared" si="65"/>
        <v>21</v>
      </c>
      <c r="Y65" s="23">
        <f t="shared" si="65"/>
        <v>30</v>
      </c>
      <c r="Z65" s="23">
        <f t="shared" si="65"/>
        <v>1</v>
      </c>
      <c r="AA65" s="23">
        <f t="shared" si="65"/>
        <v>18</v>
      </c>
      <c r="AB65" s="23">
        <f t="shared" si="65"/>
        <v>77</v>
      </c>
    </row>
    <row r="66">
      <c r="A66" s="23">
        <v>2.0</v>
      </c>
      <c r="B66" s="23">
        <v>0.0</v>
      </c>
      <c r="C66" s="23">
        <v>1.0</v>
      </c>
      <c r="D66" s="23">
        <v>5.0</v>
      </c>
      <c r="E66" s="24">
        <v>5.0</v>
      </c>
      <c r="F66" s="24">
        <v>4.0</v>
      </c>
      <c r="H66" s="23">
        <v>3.0</v>
      </c>
      <c r="I66" s="23">
        <v>2.0</v>
      </c>
      <c r="J66" s="23">
        <v>5.0</v>
      </c>
      <c r="K66" s="23">
        <v>1.0</v>
      </c>
      <c r="L66" s="23">
        <v>1.0</v>
      </c>
      <c r="M66" s="23">
        <v>2.0</v>
      </c>
      <c r="W66" s="23">
        <f t="shared" ref="W66:AB66" si="66">_xlfn.RANK.EQ(A66, A$2:A$115,0)
</f>
        <v>103</v>
      </c>
      <c r="X66" s="23">
        <f t="shared" si="66"/>
        <v>21</v>
      </c>
      <c r="Y66" s="23">
        <f t="shared" si="66"/>
        <v>74</v>
      </c>
      <c r="Z66" s="23">
        <f t="shared" si="66"/>
        <v>1</v>
      </c>
      <c r="AA66" s="23">
        <f t="shared" si="66"/>
        <v>1</v>
      </c>
      <c r="AB66" s="23">
        <f t="shared" si="66"/>
        <v>14</v>
      </c>
    </row>
    <row r="67">
      <c r="A67" s="23">
        <v>4.0</v>
      </c>
      <c r="B67" s="23">
        <v>0.0</v>
      </c>
      <c r="C67" s="23">
        <v>1.0</v>
      </c>
      <c r="D67" s="23">
        <v>5.0</v>
      </c>
      <c r="E67" s="24">
        <v>4.0</v>
      </c>
      <c r="F67" s="24">
        <v>3.0</v>
      </c>
      <c r="H67" s="23">
        <v>1.0</v>
      </c>
      <c r="I67" s="23">
        <v>2.0</v>
      </c>
      <c r="J67" s="23">
        <v>5.0</v>
      </c>
      <c r="K67" s="23">
        <v>1.0</v>
      </c>
      <c r="L67" s="23">
        <v>2.0</v>
      </c>
      <c r="M67" s="23">
        <v>3.0</v>
      </c>
      <c r="W67" s="23">
        <f t="shared" ref="W67:AB67" si="67">_xlfn.RANK.EQ(A67, A$2:A$115,0)
</f>
        <v>1</v>
      </c>
      <c r="X67" s="23">
        <f t="shared" si="67"/>
        <v>21</v>
      </c>
      <c r="Y67" s="23">
        <f t="shared" si="67"/>
        <v>74</v>
      </c>
      <c r="Z67" s="23">
        <f t="shared" si="67"/>
        <v>1</v>
      </c>
      <c r="AA67" s="23">
        <f t="shared" si="67"/>
        <v>18</v>
      </c>
      <c r="AB67" s="23">
        <f t="shared" si="67"/>
        <v>77</v>
      </c>
    </row>
    <row r="68">
      <c r="A68" s="23">
        <v>4.0</v>
      </c>
      <c r="B68" s="23">
        <v>1.0</v>
      </c>
      <c r="C68" s="23">
        <v>1.0</v>
      </c>
      <c r="D68" s="23">
        <v>5.0</v>
      </c>
      <c r="E68" s="24">
        <v>4.0</v>
      </c>
      <c r="F68" s="24">
        <v>4.0</v>
      </c>
      <c r="H68" s="23">
        <v>1.0</v>
      </c>
      <c r="I68" s="23">
        <v>1.0</v>
      </c>
      <c r="J68" s="23">
        <v>5.0</v>
      </c>
      <c r="K68" s="23">
        <v>1.0</v>
      </c>
      <c r="L68" s="23">
        <v>2.0</v>
      </c>
      <c r="M68" s="23">
        <v>2.0</v>
      </c>
      <c r="W68" s="23">
        <f t="shared" ref="W68:AB68" si="68">_xlfn.RANK.EQ(A68, A$2:A$115,0)
</f>
        <v>1</v>
      </c>
      <c r="X68" s="23">
        <f t="shared" si="68"/>
        <v>1</v>
      </c>
      <c r="Y68" s="23">
        <f t="shared" si="68"/>
        <v>74</v>
      </c>
      <c r="Z68" s="23">
        <f t="shared" si="68"/>
        <v>1</v>
      </c>
      <c r="AA68" s="23">
        <f t="shared" si="68"/>
        <v>18</v>
      </c>
      <c r="AB68" s="23">
        <f t="shared" si="68"/>
        <v>14</v>
      </c>
    </row>
    <row r="69">
      <c r="A69" s="23">
        <v>4.0</v>
      </c>
      <c r="B69" s="23">
        <v>0.0</v>
      </c>
      <c r="C69" s="23">
        <v>5.0</v>
      </c>
      <c r="D69" s="23">
        <v>5.0</v>
      </c>
      <c r="E69" s="24">
        <v>4.0</v>
      </c>
      <c r="F69" s="24">
        <v>4.0</v>
      </c>
      <c r="H69" s="23">
        <v>1.0</v>
      </c>
      <c r="I69" s="23">
        <v>2.0</v>
      </c>
      <c r="J69" s="23">
        <v>1.0</v>
      </c>
      <c r="K69" s="23">
        <v>1.0</v>
      </c>
      <c r="L69" s="23">
        <v>2.0</v>
      </c>
      <c r="M69" s="23">
        <v>2.0</v>
      </c>
      <c r="W69" s="23">
        <f t="shared" ref="W69:AB69" si="69">_xlfn.RANK.EQ(A69, A$2:A$115,0)
</f>
        <v>1</v>
      </c>
      <c r="X69" s="23">
        <f t="shared" si="69"/>
        <v>21</v>
      </c>
      <c r="Y69" s="23">
        <f t="shared" si="69"/>
        <v>1</v>
      </c>
      <c r="Z69" s="23">
        <f t="shared" si="69"/>
        <v>1</v>
      </c>
      <c r="AA69" s="23">
        <f t="shared" si="69"/>
        <v>18</v>
      </c>
      <c r="AB69" s="23">
        <f t="shared" si="69"/>
        <v>14</v>
      </c>
    </row>
    <row r="70">
      <c r="A70" s="23">
        <v>2.0</v>
      </c>
      <c r="B70" s="23">
        <v>0.0</v>
      </c>
      <c r="C70" s="23">
        <v>4.0</v>
      </c>
      <c r="D70" s="23">
        <v>5.0</v>
      </c>
      <c r="E70" s="24">
        <v>4.0</v>
      </c>
      <c r="F70" s="24">
        <v>4.0</v>
      </c>
      <c r="H70" s="23">
        <v>3.0</v>
      </c>
      <c r="I70" s="23">
        <v>2.0</v>
      </c>
      <c r="J70" s="23">
        <v>2.0</v>
      </c>
      <c r="K70" s="23">
        <v>1.0</v>
      </c>
      <c r="L70" s="23">
        <v>2.0</v>
      </c>
      <c r="M70" s="23">
        <v>2.0</v>
      </c>
      <c r="W70" s="23">
        <f t="shared" ref="W70:AB70" si="70">_xlfn.RANK.EQ(A70, A$2:A$115,0)
</f>
        <v>103</v>
      </c>
      <c r="X70" s="23">
        <f t="shared" si="70"/>
        <v>21</v>
      </c>
      <c r="Y70" s="23">
        <f t="shared" si="70"/>
        <v>4</v>
      </c>
      <c r="Z70" s="23">
        <f t="shared" si="70"/>
        <v>1</v>
      </c>
      <c r="AA70" s="23">
        <f t="shared" si="70"/>
        <v>18</v>
      </c>
      <c r="AB70" s="23">
        <f t="shared" si="70"/>
        <v>14</v>
      </c>
    </row>
    <row r="71">
      <c r="A71" s="23">
        <v>4.0</v>
      </c>
      <c r="B71" s="23">
        <v>0.0</v>
      </c>
      <c r="C71" s="23">
        <v>1.0</v>
      </c>
      <c r="D71" s="23">
        <v>5.0</v>
      </c>
      <c r="E71" s="24">
        <v>4.0</v>
      </c>
      <c r="F71" s="24">
        <v>4.0</v>
      </c>
      <c r="H71" s="23">
        <v>1.0</v>
      </c>
      <c r="I71" s="23">
        <v>2.0</v>
      </c>
      <c r="J71" s="23">
        <v>5.0</v>
      </c>
      <c r="K71" s="23">
        <v>1.0</v>
      </c>
      <c r="L71" s="23">
        <v>2.0</v>
      </c>
      <c r="M71" s="23">
        <v>2.0</v>
      </c>
      <c r="W71" s="23">
        <f t="shared" ref="W71:AB71" si="71">_xlfn.RANK.EQ(A71, A$2:A$115,0)
</f>
        <v>1</v>
      </c>
      <c r="X71" s="23">
        <f t="shared" si="71"/>
        <v>21</v>
      </c>
      <c r="Y71" s="23">
        <f t="shared" si="71"/>
        <v>74</v>
      </c>
      <c r="Z71" s="23">
        <f t="shared" si="71"/>
        <v>1</v>
      </c>
      <c r="AA71" s="23">
        <f t="shared" si="71"/>
        <v>18</v>
      </c>
      <c r="AB71" s="23">
        <f t="shared" si="71"/>
        <v>14</v>
      </c>
    </row>
    <row r="72">
      <c r="A72" s="23">
        <v>2.0</v>
      </c>
      <c r="B72" s="23">
        <v>0.0</v>
      </c>
      <c r="C72" s="23">
        <v>1.0</v>
      </c>
      <c r="D72" s="23">
        <v>4.0</v>
      </c>
      <c r="E72" s="24">
        <v>3.0</v>
      </c>
      <c r="F72" s="24">
        <v>3.0</v>
      </c>
      <c r="H72" s="23">
        <v>3.0</v>
      </c>
      <c r="I72" s="23">
        <v>2.0</v>
      </c>
      <c r="J72" s="23">
        <v>5.0</v>
      </c>
      <c r="K72" s="23">
        <v>2.0</v>
      </c>
      <c r="L72" s="23">
        <v>3.0</v>
      </c>
      <c r="M72" s="23">
        <v>3.0</v>
      </c>
      <c r="W72" s="23">
        <f t="shared" ref="W72:AB72" si="72">_xlfn.RANK.EQ(A72, A$2:A$115,0)
</f>
        <v>103</v>
      </c>
      <c r="X72" s="23">
        <f t="shared" si="72"/>
        <v>21</v>
      </c>
      <c r="Y72" s="23">
        <f t="shared" si="72"/>
        <v>74</v>
      </c>
      <c r="Z72" s="23">
        <f t="shared" si="72"/>
        <v>102</v>
      </c>
      <c r="AA72" s="23">
        <f t="shared" si="72"/>
        <v>87</v>
      </c>
      <c r="AB72" s="23">
        <f t="shared" si="72"/>
        <v>77</v>
      </c>
    </row>
    <row r="73">
      <c r="A73" s="23">
        <v>4.0</v>
      </c>
      <c r="B73" s="23">
        <v>0.0</v>
      </c>
      <c r="C73" s="23">
        <v>2.0</v>
      </c>
      <c r="D73" s="23">
        <v>5.0</v>
      </c>
      <c r="E73" s="24">
        <v>4.0</v>
      </c>
      <c r="F73" s="24">
        <v>3.0</v>
      </c>
      <c r="H73" s="23">
        <v>1.0</v>
      </c>
      <c r="I73" s="23">
        <v>2.0</v>
      </c>
      <c r="J73" s="23">
        <v>4.0</v>
      </c>
      <c r="K73" s="23">
        <v>1.0</v>
      </c>
      <c r="L73" s="23">
        <v>2.0</v>
      </c>
      <c r="M73" s="23">
        <v>3.0</v>
      </c>
      <c r="W73" s="23">
        <f t="shared" ref="W73:AB73" si="73">_xlfn.RANK.EQ(A73, A$2:A$115,0)
</f>
        <v>1</v>
      </c>
      <c r="X73" s="23">
        <f t="shared" si="73"/>
        <v>21</v>
      </c>
      <c r="Y73" s="23">
        <f t="shared" si="73"/>
        <v>30</v>
      </c>
      <c r="Z73" s="23">
        <f t="shared" si="73"/>
        <v>1</v>
      </c>
      <c r="AA73" s="23">
        <f t="shared" si="73"/>
        <v>18</v>
      </c>
      <c r="AB73" s="23">
        <f t="shared" si="73"/>
        <v>77</v>
      </c>
    </row>
    <row r="74">
      <c r="A74" s="23">
        <v>4.0</v>
      </c>
      <c r="B74" s="23">
        <v>0.0</v>
      </c>
      <c r="C74" s="23">
        <v>1.0</v>
      </c>
      <c r="D74" s="23">
        <v>5.0</v>
      </c>
      <c r="E74" s="24">
        <v>4.0</v>
      </c>
      <c r="F74" s="24">
        <v>4.0</v>
      </c>
      <c r="H74" s="23">
        <v>1.0</v>
      </c>
      <c r="I74" s="23">
        <v>2.0</v>
      </c>
      <c r="J74" s="23">
        <v>5.0</v>
      </c>
      <c r="K74" s="23">
        <v>1.0</v>
      </c>
      <c r="L74" s="23">
        <v>2.0</v>
      </c>
      <c r="M74" s="23">
        <v>2.0</v>
      </c>
      <c r="W74" s="23">
        <f t="shared" ref="W74:AB74" si="74">_xlfn.RANK.EQ(A74, A$2:A$115,0)
</f>
        <v>1</v>
      </c>
      <c r="X74" s="23">
        <f t="shared" si="74"/>
        <v>21</v>
      </c>
      <c r="Y74" s="23">
        <f t="shared" si="74"/>
        <v>74</v>
      </c>
      <c r="Z74" s="23">
        <f t="shared" si="74"/>
        <v>1</v>
      </c>
      <c r="AA74" s="23">
        <f t="shared" si="74"/>
        <v>18</v>
      </c>
      <c r="AB74" s="23">
        <f t="shared" si="74"/>
        <v>14</v>
      </c>
    </row>
    <row r="75">
      <c r="A75" s="23">
        <v>4.0</v>
      </c>
      <c r="B75" s="23">
        <v>0.0</v>
      </c>
      <c r="C75" s="23">
        <v>2.0</v>
      </c>
      <c r="D75" s="23">
        <v>5.0</v>
      </c>
      <c r="E75" s="24">
        <v>3.0</v>
      </c>
      <c r="F75" s="24">
        <v>4.0</v>
      </c>
      <c r="H75" s="23">
        <v>1.0</v>
      </c>
      <c r="I75" s="23">
        <v>2.0</v>
      </c>
      <c r="J75" s="23">
        <v>4.0</v>
      </c>
      <c r="K75" s="23">
        <v>1.0</v>
      </c>
      <c r="L75" s="23">
        <v>3.0</v>
      </c>
      <c r="M75" s="23">
        <v>2.0</v>
      </c>
      <c r="W75" s="23">
        <f t="shared" ref="W75:AB75" si="75">_xlfn.RANK.EQ(A75, A$2:A$115,0)
</f>
        <v>1</v>
      </c>
      <c r="X75" s="23">
        <f t="shared" si="75"/>
        <v>21</v>
      </c>
      <c r="Y75" s="23">
        <f t="shared" si="75"/>
        <v>30</v>
      </c>
      <c r="Z75" s="23">
        <f t="shared" si="75"/>
        <v>1</v>
      </c>
      <c r="AA75" s="23">
        <f t="shared" si="75"/>
        <v>87</v>
      </c>
      <c r="AB75" s="23">
        <f t="shared" si="75"/>
        <v>14</v>
      </c>
    </row>
    <row r="76">
      <c r="A76" s="23">
        <v>4.0</v>
      </c>
      <c r="B76" s="23">
        <v>0.0</v>
      </c>
      <c r="C76" s="23">
        <v>2.0</v>
      </c>
      <c r="D76" s="23">
        <v>5.0</v>
      </c>
      <c r="E76" s="24">
        <v>4.0</v>
      </c>
      <c r="F76" s="24">
        <v>4.0</v>
      </c>
      <c r="H76" s="23">
        <v>1.0</v>
      </c>
      <c r="I76" s="23">
        <v>2.0</v>
      </c>
      <c r="J76" s="23">
        <v>4.0</v>
      </c>
      <c r="K76" s="23">
        <v>1.0</v>
      </c>
      <c r="L76" s="23">
        <v>2.0</v>
      </c>
      <c r="M76" s="23">
        <v>2.0</v>
      </c>
      <c r="W76" s="23">
        <f t="shared" ref="W76:AB76" si="76">_xlfn.RANK.EQ(A76, A$2:A$115,0)
</f>
        <v>1</v>
      </c>
      <c r="X76" s="23">
        <f t="shared" si="76"/>
        <v>21</v>
      </c>
      <c r="Y76" s="23">
        <f t="shared" si="76"/>
        <v>30</v>
      </c>
      <c r="Z76" s="23">
        <f t="shared" si="76"/>
        <v>1</v>
      </c>
      <c r="AA76" s="23">
        <f t="shared" si="76"/>
        <v>18</v>
      </c>
      <c r="AB76" s="23">
        <f t="shared" si="76"/>
        <v>14</v>
      </c>
    </row>
    <row r="77">
      <c r="A77" s="23">
        <v>4.0</v>
      </c>
      <c r="B77" s="23">
        <v>0.0</v>
      </c>
      <c r="C77" s="23">
        <v>2.0</v>
      </c>
      <c r="D77" s="23">
        <v>5.0</v>
      </c>
      <c r="E77" s="24">
        <v>5.0</v>
      </c>
      <c r="F77" s="24">
        <v>3.0</v>
      </c>
      <c r="H77" s="23">
        <v>1.0</v>
      </c>
      <c r="I77" s="23">
        <v>2.0</v>
      </c>
      <c r="J77" s="23">
        <v>4.0</v>
      </c>
      <c r="K77" s="23">
        <v>1.0</v>
      </c>
      <c r="L77" s="23">
        <v>1.0</v>
      </c>
      <c r="M77" s="23">
        <v>3.0</v>
      </c>
      <c r="W77" s="23">
        <f t="shared" ref="W77:AB77" si="77">_xlfn.RANK.EQ(A77, A$2:A$115,0)
</f>
        <v>1</v>
      </c>
      <c r="X77" s="23">
        <f t="shared" si="77"/>
        <v>21</v>
      </c>
      <c r="Y77" s="23">
        <f t="shared" si="77"/>
        <v>30</v>
      </c>
      <c r="Z77" s="23">
        <f t="shared" si="77"/>
        <v>1</v>
      </c>
      <c r="AA77" s="23">
        <f t="shared" si="77"/>
        <v>1</v>
      </c>
      <c r="AB77" s="23">
        <f t="shared" si="77"/>
        <v>77</v>
      </c>
    </row>
    <row r="78">
      <c r="A78" s="23">
        <v>4.0</v>
      </c>
      <c r="B78" s="23">
        <v>0.0</v>
      </c>
      <c r="C78" s="23">
        <v>1.0</v>
      </c>
      <c r="D78" s="23">
        <v>4.0</v>
      </c>
      <c r="E78" s="24">
        <v>4.0</v>
      </c>
      <c r="F78" s="24">
        <v>4.0</v>
      </c>
      <c r="H78" s="23">
        <v>1.0</v>
      </c>
      <c r="I78" s="23">
        <v>2.0</v>
      </c>
      <c r="J78" s="23">
        <v>5.0</v>
      </c>
      <c r="K78" s="23">
        <v>2.0</v>
      </c>
      <c r="L78" s="23">
        <v>2.0</v>
      </c>
      <c r="M78" s="23">
        <v>2.0</v>
      </c>
      <c r="W78" s="23">
        <f t="shared" ref="W78:AB78" si="78">_xlfn.RANK.EQ(A78, A$2:A$115,0)
</f>
        <v>1</v>
      </c>
      <c r="X78" s="23">
        <f t="shared" si="78"/>
        <v>21</v>
      </c>
      <c r="Y78" s="23">
        <f t="shared" si="78"/>
        <v>74</v>
      </c>
      <c r="Z78" s="23">
        <f t="shared" si="78"/>
        <v>102</v>
      </c>
      <c r="AA78" s="23">
        <f t="shared" si="78"/>
        <v>18</v>
      </c>
      <c r="AB78" s="23">
        <f t="shared" si="78"/>
        <v>14</v>
      </c>
    </row>
    <row r="79">
      <c r="A79" s="23">
        <v>4.0</v>
      </c>
      <c r="B79" s="23">
        <v>1.0</v>
      </c>
      <c r="C79" s="23">
        <v>1.0</v>
      </c>
      <c r="D79" s="23">
        <v>5.0</v>
      </c>
      <c r="E79" s="24">
        <v>3.0</v>
      </c>
      <c r="F79" s="24">
        <v>5.0</v>
      </c>
      <c r="H79" s="23">
        <v>1.0</v>
      </c>
      <c r="I79" s="23">
        <v>1.0</v>
      </c>
      <c r="J79" s="23">
        <v>5.0</v>
      </c>
      <c r="K79" s="23">
        <v>1.0</v>
      </c>
      <c r="L79" s="23">
        <v>3.0</v>
      </c>
      <c r="M79" s="23">
        <v>1.0</v>
      </c>
      <c r="W79" s="23">
        <f t="shared" ref="W79:AB79" si="79">_xlfn.RANK.EQ(A79, A$2:A$115,0)
</f>
        <v>1</v>
      </c>
      <c r="X79" s="23">
        <f t="shared" si="79"/>
        <v>1</v>
      </c>
      <c r="Y79" s="23">
        <f t="shared" si="79"/>
        <v>74</v>
      </c>
      <c r="Z79" s="23">
        <f t="shared" si="79"/>
        <v>1</v>
      </c>
      <c r="AA79" s="23">
        <f t="shared" si="79"/>
        <v>87</v>
      </c>
      <c r="AB79" s="23">
        <f t="shared" si="79"/>
        <v>1</v>
      </c>
    </row>
    <row r="80">
      <c r="A80" s="23">
        <v>3.0</v>
      </c>
      <c r="B80" s="23">
        <v>0.0</v>
      </c>
      <c r="C80" s="23">
        <v>3.0</v>
      </c>
      <c r="D80" s="23">
        <v>5.0</v>
      </c>
      <c r="E80" s="24">
        <v>4.0</v>
      </c>
      <c r="F80" s="24">
        <v>3.0</v>
      </c>
      <c r="H80" s="23">
        <v>2.0</v>
      </c>
      <c r="I80" s="23">
        <v>2.0</v>
      </c>
      <c r="J80" s="23">
        <v>3.0</v>
      </c>
      <c r="K80" s="23">
        <v>1.0</v>
      </c>
      <c r="L80" s="23">
        <v>2.0</v>
      </c>
      <c r="M80" s="23">
        <v>3.0</v>
      </c>
      <c r="W80" s="23">
        <f t="shared" ref="W80:AB80" si="80">_xlfn.RANK.EQ(A80, A$2:A$115,0)
</f>
        <v>64</v>
      </c>
      <c r="X80" s="23">
        <f t="shared" si="80"/>
        <v>21</v>
      </c>
      <c r="Y80" s="23">
        <f t="shared" si="80"/>
        <v>8</v>
      </c>
      <c r="Z80" s="23">
        <f t="shared" si="80"/>
        <v>1</v>
      </c>
      <c r="AA80" s="23">
        <f t="shared" si="80"/>
        <v>18</v>
      </c>
      <c r="AB80" s="23">
        <f t="shared" si="80"/>
        <v>77</v>
      </c>
    </row>
    <row r="81">
      <c r="A81" s="23">
        <v>3.0</v>
      </c>
      <c r="B81" s="23">
        <v>0.0</v>
      </c>
      <c r="C81" s="23">
        <v>1.0</v>
      </c>
      <c r="D81" s="23">
        <v>5.0</v>
      </c>
      <c r="E81" s="24">
        <v>4.0</v>
      </c>
      <c r="F81" s="24">
        <v>5.0</v>
      </c>
      <c r="H81" s="23">
        <v>2.0</v>
      </c>
      <c r="I81" s="23">
        <v>2.0</v>
      </c>
      <c r="J81" s="23">
        <v>5.0</v>
      </c>
      <c r="K81" s="23">
        <v>1.0</v>
      </c>
      <c r="L81" s="23">
        <v>2.0</v>
      </c>
      <c r="M81" s="23">
        <v>1.0</v>
      </c>
      <c r="W81" s="23">
        <f t="shared" ref="W81:AB81" si="81">_xlfn.RANK.EQ(A81, A$2:A$115,0)
</f>
        <v>64</v>
      </c>
      <c r="X81" s="23">
        <f t="shared" si="81"/>
        <v>21</v>
      </c>
      <c r="Y81" s="23">
        <f t="shared" si="81"/>
        <v>74</v>
      </c>
      <c r="Z81" s="23">
        <f t="shared" si="81"/>
        <v>1</v>
      </c>
      <c r="AA81" s="23">
        <f t="shared" si="81"/>
        <v>18</v>
      </c>
      <c r="AB81" s="23">
        <f t="shared" si="81"/>
        <v>1</v>
      </c>
    </row>
    <row r="82">
      <c r="A82" s="23">
        <v>4.0</v>
      </c>
      <c r="B82" s="23">
        <v>0.0</v>
      </c>
      <c r="C82" s="23">
        <v>4.0</v>
      </c>
      <c r="D82" s="23">
        <v>5.0</v>
      </c>
      <c r="E82" s="24">
        <v>4.0</v>
      </c>
      <c r="F82" s="24">
        <v>4.0</v>
      </c>
      <c r="H82" s="23">
        <v>1.0</v>
      </c>
      <c r="I82" s="23">
        <v>2.0</v>
      </c>
      <c r="J82" s="23">
        <v>2.0</v>
      </c>
      <c r="K82" s="23">
        <v>1.0</v>
      </c>
      <c r="L82" s="23">
        <v>2.0</v>
      </c>
      <c r="M82" s="23">
        <v>2.0</v>
      </c>
      <c r="W82" s="23">
        <f t="shared" ref="W82:AB82" si="82">_xlfn.RANK.EQ(A82, A$2:A$115,0)
</f>
        <v>1</v>
      </c>
      <c r="X82" s="23">
        <f t="shared" si="82"/>
        <v>21</v>
      </c>
      <c r="Y82" s="23">
        <f t="shared" si="82"/>
        <v>4</v>
      </c>
      <c r="Z82" s="23">
        <f t="shared" si="82"/>
        <v>1</v>
      </c>
      <c r="AA82" s="23">
        <f t="shared" si="82"/>
        <v>18</v>
      </c>
      <c r="AB82" s="23">
        <f t="shared" si="82"/>
        <v>14</v>
      </c>
    </row>
    <row r="83">
      <c r="A83" s="23">
        <v>3.0</v>
      </c>
      <c r="B83" s="23">
        <v>0.0</v>
      </c>
      <c r="C83" s="23">
        <v>1.0</v>
      </c>
      <c r="D83" s="23">
        <v>5.0</v>
      </c>
      <c r="E83" s="24">
        <v>4.0</v>
      </c>
      <c r="F83" s="24">
        <v>3.0</v>
      </c>
      <c r="H83" s="23">
        <v>2.0</v>
      </c>
      <c r="I83" s="23">
        <v>2.0</v>
      </c>
      <c r="J83" s="23">
        <v>5.0</v>
      </c>
      <c r="K83" s="23">
        <v>1.0</v>
      </c>
      <c r="L83" s="23">
        <v>2.0</v>
      </c>
      <c r="M83" s="23">
        <v>3.0</v>
      </c>
      <c r="W83" s="23">
        <f t="shared" ref="W83:AB83" si="83">_xlfn.RANK.EQ(A83, A$2:A$115,0)
</f>
        <v>64</v>
      </c>
      <c r="X83" s="23">
        <f t="shared" si="83"/>
        <v>21</v>
      </c>
      <c r="Y83" s="23">
        <f t="shared" si="83"/>
        <v>74</v>
      </c>
      <c r="Z83" s="23">
        <f t="shared" si="83"/>
        <v>1</v>
      </c>
      <c r="AA83" s="23">
        <f t="shared" si="83"/>
        <v>18</v>
      </c>
      <c r="AB83" s="23">
        <f t="shared" si="83"/>
        <v>77</v>
      </c>
    </row>
    <row r="84">
      <c r="A84" s="23">
        <v>4.0</v>
      </c>
      <c r="B84" s="23">
        <v>0.0</v>
      </c>
      <c r="C84" s="23">
        <v>3.0</v>
      </c>
      <c r="D84" s="23">
        <v>5.0</v>
      </c>
      <c r="E84" s="24">
        <v>4.0</v>
      </c>
      <c r="F84" s="24">
        <v>3.0</v>
      </c>
      <c r="H84" s="23">
        <v>1.0</v>
      </c>
      <c r="I84" s="23">
        <v>2.0</v>
      </c>
      <c r="J84" s="23">
        <v>3.0</v>
      </c>
      <c r="K84" s="23">
        <v>1.0</v>
      </c>
      <c r="L84" s="23">
        <v>2.0</v>
      </c>
      <c r="M84" s="23">
        <v>3.0</v>
      </c>
      <c r="W84" s="23">
        <f t="shared" ref="W84:AB84" si="84">_xlfn.RANK.EQ(A84, A$2:A$115,0)
</f>
        <v>1</v>
      </c>
      <c r="X84" s="23">
        <f t="shared" si="84"/>
        <v>21</v>
      </c>
      <c r="Y84" s="23">
        <f t="shared" si="84"/>
        <v>8</v>
      </c>
      <c r="Z84" s="23">
        <f t="shared" si="84"/>
        <v>1</v>
      </c>
      <c r="AA84" s="23">
        <f t="shared" si="84"/>
        <v>18</v>
      </c>
      <c r="AB84" s="23">
        <f t="shared" si="84"/>
        <v>77</v>
      </c>
    </row>
    <row r="85">
      <c r="A85" s="23">
        <v>3.0</v>
      </c>
      <c r="B85" s="23">
        <v>0.0</v>
      </c>
      <c r="C85" s="23">
        <v>2.0</v>
      </c>
      <c r="D85" s="23">
        <v>5.0</v>
      </c>
      <c r="E85" s="24">
        <v>5.0</v>
      </c>
      <c r="F85" s="24">
        <v>3.0</v>
      </c>
      <c r="H85" s="23">
        <v>2.0</v>
      </c>
      <c r="I85" s="23">
        <v>2.0</v>
      </c>
      <c r="J85" s="23">
        <v>4.0</v>
      </c>
      <c r="K85" s="23">
        <v>1.0</v>
      </c>
      <c r="L85" s="23">
        <v>1.0</v>
      </c>
      <c r="M85" s="23">
        <v>3.0</v>
      </c>
      <c r="W85" s="23">
        <f t="shared" ref="W85:AB85" si="85">_xlfn.RANK.EQ(A85, A$2:A$115,0)
</f>
        <v>64</v>
      </c>
      <c r="X85" s="23">
        <f t="shared" si="85"/>
        <v>21</v>
      </c>
      <c r="Y85" s="23">
        <f t="shared" si="85"/>
        <v>30</v>
      </c>
      <c r="Z85" s="23">
        <f t="shared" si="85"/>
        <v>1</v>
      </c>
      <c r="AA85" s="23">
        <f t="shared" si="85"/>
        <v>1</v>
      </c>
      <c r="AB85" s="23">
        <f t="shared" si="85"/>
        <v>77</v>
      </c>
    </row>
    <row r="86">
      <c r="A86" s="23">
        <v>2.0</v>
      </c>
      <c r="B86" s="23">
        <v>0.0</v>
      </c>
      <c r="C86" s="23">
        <v>2.0</v>
      </c>
      <c r="D86" s="23">
        <v>5.0</v>
      </c>
      <c r="E86" s="24">
        <v>3.0</v>
      </c>
      <c r="F86" s="24">
        <v>4.0</v>
      </c>
      <c r="H86" s="23">
        <v>3.0</v>
      </c>
      <c r="I86" s="23">
        <v>2.0</v>
      </c>
      <c r="J86" s="23">
        <v>4.0</v>
      </c>
      <c r="K86" s="23">
        <v>1.0</v>
      </c>
      <c r="L86" s="23">
        <v>3.0</v>
      </c>
      <c r="M86" s="23">
        <v>2.0</v>
      </c>
      <c r="W86" s="23">
        <f t="shared" ref="W86:AB86" si="86">_xlfn.RANK.EQ(A86, A$2:A$115,0)
</f>
        <v>103</v>
      </c>
      <c r="X86" s="23">
        <f t="shared" si="86"/>
        <v>21</v>
      </c>
      <c r="Y86" s="23">
        <f t="shared" si="86"/>
        <v>30</v>
      </c>
      <c r="Z86" s="23">
        <f t="shared" si="86"/>
        <v>1</v>
      </c>
      <c r="AA86" s="23">
        <f t="shared" si="86"/>
        <v>87</v>
      </c>
      <c r="AB86" s="23">
        <f t="shared" si="86"/>
        <v>14</v>
      </c>
    </row>
    <row r="87">
      <c r="A87" s="23">
        <v>4.0</v>
      </c>
      <c r="B87" s="23">
        <v>0.0</v>
      </c>
      <c r="C87" s="23">
        <v>1.0</v>
      </c>
      <c r="D87" s="23">
        <v>5.0</v>
      </c>
      <c r="E87" s="24">
        <v>4.0</v>
      </c>
      <c r="F87" s="24">
        <v>5.0</v>
      </c>
      <c r="H87" s="23">
        <v>1.0</v>
      </c>
      <c r="I87" s="23">
        <v>2.0</v>
      </c>
      <c r="J87" s="23">
        <v>5.0</v>
      </c>
      <c r="K87" s="23">
        <v>1.0</v>
      </c>
      <c r="L87" s="23">
        <v>2.0</v>
      </c>
      <c r="M87" s="23">
        <v>1.0</v>
      </c>
      <c r="W87" s="23">
        <f t="shared" ref="W87:AB87" si="87">_xlfn.RANK.EQ(A87, A$2:A$115,0)
</f>
        <v>1</v>
      </c>
      <c r="X87" s="23">
        <f t="shared" si="87"/>
        <v>21</v>
      </c>
      <c r="Y87" s="23">
        <f t="shared" si="87"/>
        <v>74</v>
      </c>
      <c r="Z87" s="23">
        <f t="shared" si="87"/>
        <v>1</v>
      </c>
      <c r="AA87" s="23">
        <f t="shared" si="87"/>
        <v>18</v>
      </c>
      <c r="AB87" s="23">
        <f t="shared" si="87"/>
        <v>1</v>
      </c>
    </row>
    <row r="88">
      <c r="A88" s="23">
        <v>4.0</v>
      </c>
      <c r="B88" s="23">
        <v>0.0</v>
      </c>
      <c r="C88" s="23">
        <v>2.0</v>
      </c>
      <c r="D88" s="23">
        <v>5.0</v>
      </c>
      <c r="E88" s="24">
        <v>4.0</v>
      </c>
      <c r="F88" s="24">
        <v>4.0</v>
      </c>
      <c r="H88" s="23">
        <v>1.0</v>
      </c>
      <c r="I88" s="23">
        <v>2.0</v>
      </c>
      <c r="J88" s="23">
        <v>4.0</v>
      </c>
      <c r="K88" s="23">
        <v>1.0</v>
      </c>
      <c r="L88" s="23">
        <v>2.0</v>
      </c>
      <c r="M88" s="23">
        <v>2.0</v>
      </c>
      <c r="W88" s="23">
        <f t="shared" ref="W88:AB88" si="88">_xlfn.RANK.EQ(A88, A$2:A$115,0)
</f>
        <v>1</v>
      </c>
      <c r="X88" s="23">
        <f t="shared" si="88"/>
        <v>21</v>
      </c>
      <c r="Y88" s="23">
        <f t="shared" si="88"/>
        <v>30</v>
      </c>
      <c r="Z88" s="23">
        <f t="shared" si="88"/>
        <v>1</v>
      </c>
      <c r="AA88" s="23">
        <f t="shared" si="88"/>
        <v>18</v>
      </c>
      <c r="AB88" s="23">
        <f t="shared" si="88"/>
        <v>14</v>
      </c>
    </row>
    <row r="89">
      <c r="A89" s="23">
        <v>4.0</v>
      </c>
      <c r="B89" s="23">
        <v>0.0</v>
      </c>
      <c r="C89" s="23">
        <v>2.0</v>
      </c>
      <c r="D89" s="23">
        <v>5.0</v>
      </c>
      <c r="E89" s="24">
        <v>4.0</v>
      </c>
      <c r="F89" s="24">
        <v>4.0</v>
      </c>
      <c r="H89" s="23">
        <v>1.0</v>
      </c>
      <c r="I89" s="23">
        <v>2.0</v>
      </c>
      <c r="J89" s="23">
        <v>4.0</v>
      </c>
      <c r="K89" s="23">
        <v>1.0</v>
      </c>
      <c r="L89" s="23">
        <v>2.0</v>
      </c>
      <c r="M89" s="23">
        <v>2.0</v>
      </c>
      <c r="W89" s="23">
        <f t="shared" ref="W89:AB89" si="89">_xlfn.RANK.EQ(A89, A$2:A$115,0)
</f>
        <v>1</v>
      </c>
      <c r="X89" s="23">
        <f t="shared" si="89"/>
        <v>21</v>
      </c>
      <c r="Y89" s="23">
        <f t="shared" si="89"/>
        <v>30</v>
      </c>
      <c r="Z89" s="23">
        <f t="shared" si="89"/>
        <v>1</v>
      </c>
      <c r="AA89" s="23">
        <f t="shared" si="89"/>
        <v>18</v>
      </c>
      <c r="AB89" s="23">
        <f t="shared" si="89"/>
        <v>14</v>
      </c>
    </row>
    <row r="90">
      <c r="A90" s="23">
        <v>4.0</v>
      </c>
      <c r="B90" s="23">
        <v>1.0</v>
      </c>
      <c r="C90" s="23">
        <v>2.0</v>
      </c>
      <c r="D90" s="23">
        <v>5.0</v>
      </c>
      <c r="E90" s="24">
        <v>4.0</v>
      </c>
      <c r="F90" s="24">
        <v>4.0</v>
      </c>
      <c r="H90" s="23">
        <v>1.0</v>
      </c>
      <c r="I90" s="23">
        <v>1.0</v>
      </c>
      <c r="J90" s="23">
        <v>4.0</v>
      </c>
      <c r="K90" s="23">
        <v>1.0</v>
      </c>
      <c r="L90" s="23">
        <v>2.0</v>
      </c>
      <c r="M90" s="23">
        <v>2.0</v>
      </c>
      <c r="W90" s="23">
        <f t="shared" ref="W90:AB90" si="90">_xlfn.RANK.EQ(A90, A$2:A$115,0)
</f>
        <v>1</v>
      </c>
      <c r="X90" s="23">
        <f t="shared" si="90"/>
        <v>1</v>
      </c>
      <c r="Y90" s="23">
        <f t="shared" si="90"/>
        <v>30</v>
      </c>
      <c r="Z90" s="23">
        <f t="shared" si="90"/>
        <v>1</v>
      </c>
      <c r="AA90" s="23">
        <f t="shared" si="90"/>
        <v>18</v>
      </c>
      <c r="AB90" s="23">
        <f t="shared" si="90"/>
        <v>14</v>
      </c>
    </row>
    <row r="91">
      <c r="A91" s="23">
        <v>4.0</v>
      </c>
      <c r="B91" s="23">
        <v>0.0</v>
      </c>
      <c r="C91" s="23">
        <v>3.0</v>
      </c>
      <c r="D91" s="23">
        <v>5.0</v>
      </c>
      <c r="E91" s="24">
        <v>3.0</v>
      </c>
      <c r="F91" s="24">
        <v>3.0</v>
      </c>
      <c r="H91" s="23">
        <v>1.0</v>
      </c>
      <c r="I91" s="23">
        <v>2.0</v>
      </c>
      <c r="J91" s="23">
        <v>3.0</v>
      </c>
      <c r="K91" s="23">
        <v>1.0</v>
      </c>
      <c r="L91" s="23">
        <v>3.0</v>
      </c>
      <c r="M91" s="23">
        <v>3.0</v>
      </c>
      <c r="W91" s="23">
        <f t="shared" ref="W91:AB91" si="91">_xlfn.RANK.EQ(A91, A$2:A$115,0)
</f>
        <v>1</v>
      </c>
      <c r="X91" s="23">
        <f t="shared" si="91"/>
        <v>21</v>
      </c>
      <c r="Y91" s="23">
        <f t="shared" si="91"/>
        <v>8</v>
      </c>
      <c r="Z91" s="23">
        <f t="shared" si="91"/>
        <v>1</v>
      </c>
      <c r="AA91" s="23">
        <f t="shared" si="91"/>
        <v>87</v>
      </c>
      <c r="AB91" s="23">
        <f t="shared" si="91"/>
        <v>77</v>
      </c>
    </row>
    <row r="92">
      <c r="A92" s="23">
        <v>3.0</v>
      </c>
      <c r="B92" s="23">
        <v>0.0</v>
      </c>
      <c r="C92" s="23">
        <v>1.0</v>
      </c>
      <c r="D92" s="23">
        <v>5.0</v>
      </c>
      <c r="E92" s="24">
        <v>4.0</v>
      </c>
      <c r="F92" s="24">
        <v>4.0</v>
      </c>
      <c r="H92" s="23">
        <v>2.0</v>
      </c>
      <c r="I92" s="23">
        <v>2.0</v>
      </c>
      <c r="J92" s="23">
        <v>5.0</v>
      </c>
      <c r="K92" s="23">
        <v>1.0</v>
      </c>
      <c r="L92" s="23">
        <v>2.0</v>
      </c>
      <c r="M92" s="23">
        <v>2.0</v>
      </c>
      <c r="W92" s="23">
        <f t="shared" ref="W92:AB92" si="92">_xlfn.RANK.EQ(A92, A$2:A$115,0)
</f>
        <v>64</v>
      </c>
      <c r="X92" s="23">
        <f t="shared" si="92"/>
        <v>21</v>
      </c>
      <c r="Y92" s="23">
        <f t="shared" si="92"/>
        <v>74</v>
      </c>
      <c r="Z92" s="23">
        <f t="shared" si="92"/>
        <v>1</v>
      </c>
      <c r="AA92" s="23">
        <f t="shared" si="92"/>
        <v>18</v>
      </c>
      <c r="AB92" s="23">
        <f t="shared" si="92"/>
        <v>14</v>
      </c>
    </row>
    <row r="93">
      <c r="A93" s="23">
        <v>3.0</v>
      </c>
      <c r="B93" s="23">
        <v>0.0</v>
      </c>
      <c r="C93" s="23">
        <v>2.0</v>
      </c>
      <c r="D93" s="23">
        <v>5.0</v>
      </c>
      <c r="E93" s="24">
        <v>3.0</v>
      </c>
      <c r="F93" s="24">
        <v>4.0</v>
      </c>
      <c r="H93" s="23">
        <v>2.0</v>
      </c>
      <c r="I93" s="23">
        <v>2.0</v>
      </c>
      <c r="J93" s="23">
        <v>4.0</v>
      </c>
      <c r="K93" s="23">
        <v>1.0</v>
      </c>
      <c r="L93" s="23">
        <v>3.0</v>
      </c>
      <c r="M93" s="23">
        <v>2.0</v>
      </c>
      <c r="W93" s="23">
        <f t="shared" ref="W93:AB93" si="93">_xlfn.RANK.EQ(A93, A$2:A$115,0)
</f>
        <v>64</v>
      </c>
      <c r="X93" s="23">
        <f t="shared" si="93"/>
        <v>21</v>
      </c>
      <c r="Y93" s="23">
        <f t="shared" si="93"/>
        <v>30</v>
      </c>
      <c r="Z93" s="23">
        <f t="shared" si="93"/>
        <v>1</v>
      </c>
      <c r="AA93" s="23">
        <f t="shared" si="93"/>
        <v>87</v>
      </c>
      <c r="AB93" s="23">
        <f t="shared" si="93"/>
        <v>14</v>
      </c>
    </row>
    <row r="94">
      <c r="A94" s="23">
        <v>4.0</v>
      </c>
      <c r="B94" s="23">
        <v>0.0</v>
      </c>
      <c r="C94" s="23">
        <v>2.0</v>
      </c>
      <c r="D94" s="23">
        <v>5.0</v>
      </c>
      <c r="E94" s="24">
        <v>4.0</v>
      </c>
      <c r="F94" s="24">
        <v>3.0</v>
      </c>
      <c r="H94" s="23">
        <v>1.0</v>
      </c>
      <c r="I94" s="23">
        <v>2.0</v>
      </c>
      <c r="J94" s="23">
        <v>4.0</v>
      </c>
      <c r="K94" s="23">
        <v>1.0</v>
      </c>
      <c r="L94" s="23">
        <v>2.0</v>
      </c>
      <c r="M94" s="23">
        <v>3.0</v>
      </c>
      <c r="W94" s="23">
        <f t="shared" ref="W94:AB94" si="94">_xlfn.RANK.EQ(A94, A$2:A$115,0)
</f>
        <v>1</v>
      </c>
      <c r="X94" s="23">
        <f t="shared" si="94"/>
        <v>21</v>
      </c>
      <c r="Y94" s="23">
        <f t="shared" si="94"/>
        <v>30</v>
      </c>
      <c r="Z94" s="23">
        <f t="shared" si="94"/>
        <v>1</v>
      </c>
      <c r="AA94" s="23">
        <f t="shared" si="94"/>
        <v>18</v>
      </c>
      <c r="AB94" s="23">
        <f t="shared" si="94"/>
        <v>77</v>
      </c>
    </row>
    <row r="95">
      <c r="A95" s="23">
        <v>3.0</v>
      </c>
      <c r="B95" s="23">
        <v>0.0</v>
      </c>
      <c r="C95" s="23">
        <v>3.0</v>
      </c>
      <c r="D95" s="23">
        <v>5.0</v>
      </c>
      <c r="E95" s="24">
        <v>5.0</v>
      </c>
      <c r="F95" s="24">
        <v>5.0</v>
      </c>
      <c r="H95" s="23">
        <v>2.0</v>
      </c>
      <c r="I95" s="23">
        <v>2.0</v>
      </c>
      <c r="J95" s="23">
        <v>3.0</v>
      </c>
      <c r="K95" s="23">
        <v>1.0</v>
      </c>
      <c r="L95" s="23">
        <v>1.0</v>
      </c>
      <c r="M95" s="23">
        <v>1.0</v>
      </c>
      <c r="W95" s="23">
        <f t="shared" ref="W95:AB95" si="95">_xlfn.RANK.EQ(A95, A$2:A$115,0)
</f>
        <v>64</v>
      </c>
      <c r="X95" s="23">
        <f t="shared" si="95"/>
        <v>21</v>
      </c>
      <c r="Y95" s="23">
        <f t="shared" si="95"/>
        <v>8</v>
      </c>
      <c r="Z95" s="23">
        <f t="shared" si="95"/>
        <v>1</v>
      </c>
      <c r="AA95" s="23">
        <f t="shared" si="95"/>
        <v>1</v>
      </c>
      <c r="AB95" s="23">
        <f t="shared" si="95"/>
        <v>1</v>
      </c>
    </row>
    <row r="96">
      <c r="A96" s="23">
        <v>4.0</v>
      </c>
      <c r="B96" s="23">
        <v>0.0</v>
      </c>
      <c r="C96" s="23">
        <v>1.0</v>
      </c>
      <c r="D96" s="23">
        <v>5.0</v>
      </c>
      <c r="E96" s="24">
        <v>3.0</v>
      </c>
      <c r="F96" s="24">
        <v>5.0</v>
      </c>
      <c r="H96" s="23">
        <v>1.0</v>
      </c>
      <c r="I96" s="23">
        <v>2.0</v>
      </c>
      <c r="J96" s="23">
        <v>5.0</v>
      </c>
      <c r="K96" s="23">
        <v>1.0</v>
      </c>
      <c r="L96" s="23">
        <v>3.0</v>
      </c>
      <c r="M96" s="23">
        <v>1.0</v>
      </c>
      <c r="W96" s="23">
        <f t="shared" ref="W96:AB96" si="96">_xlfn.RANK.EQ(A96, A$2:A$115,0)
</f>
        <v>1</v>
      </c>
      <c r="X96" s="23">
        <f t="shared" si="96"/>
        <v>21</v>
      </c>
      <c r="Y96" s="23">
        <f t="shared" si="96"/>
        <v>74</v>
      </c>
      <c r="Z96" s="23">
        <f t="shared" si="96"/>
        <v>1</v>
      </c>
      <c r="AA96" s="23">
        <f t="shared" si="96"/>
        <v>87</v>
      </c>
      <c r="AB96" s="23">
        <f t="shared" si="96"/>
        <v>1</v>
      </c>
    </row>
    <row r="97">
      <c r="A97" s="23">
        <v>2.0</v>
      </c>
      <c r="B97" s="23">
        <v>0.0</v>
      </c>
      <c r="C97" s="23">
        <v>2.0</v>
      </c>
      <c r="D97" s="23">
        <v>5.0</v>
      </c>
      <c r="E97" s="24">
        <v>3.0</v>
      </c>
      <c r="F97" s="24">
        <v>4.0</v>
      </c>
      <c r="H97" s="23">
        <v>3.0</v>
      </c>
      <c r="I97" s="23">
        <v>2.0</v>
      </c>
      <c r="J97" s="23">
        <v>4.0</v>
      </c>
      <c r="K97" s="23">
        <v>1.0</v>
      </c>
      <c r="L97" s="23">
        <v>3.0</v>
      </c>
      <c r="M97" s="23">
        <v>2.0</v>
      </c>
      <c r="W97" s="23">
        <f t="shared" ref="W97:AB97" si="97">_xlfn.RANK.EQ(A97, A$2:A$115,0)
</f>
        <v>103</v>
      </c>
      <c r="X97" s="23">
        <f t="shared" si="97"/>
        <v>21</v>
      </c>
      <c r="Y97" s="23">
        <f t="shared" si="97"/>
        <v>30</v>
      </c>
      <c r="Z97" s="23">
        <f t="shared" si="97"/>
        <v>1</v>
      </c>
      <c r="AA97" s="23">
        <f t="shared" si="97"/>
        <v>87</v>
      </c>
      <c r="AB97" s="23">
        <f t="shared" si="97"/>
        <v>14</v>
      </c>
    </row>
    <row r="98">
      <c r="A98" s="23">
        <v>3.0</v>
      </c>
      <c r="B98" s="23">
        <v>0.0</v>
      </c>
      <c r="C98" s="23">
        <v>2.0</v>
      </c>
      <c r="D98" s="23">
        <v>5.0</v>
      </c>
      <c r="E98" s="24">
        <v>4.0</v>
      </c>
      <c r="F98" s="24">
        <v>4.0</v>
      </c>
      <c r="H98" s="23">
        <v>2.0</v>
      </c>
      <c r="I98" s="23">
        <v>2.0</v>
      </c>
      <c r="J98" s="23">
        <v>4.0</v>
      </c>
      <c r="K98" s="23">
        <v>1.0</v>
      </c>
      <c r="L98" s="23">
        <v>2.0</v>
      </c>
      <c r="M98" s="23">
        <v>2.0</v>
      </c>
      <c r="W98" s="23">
        <f t="shared" ref="W98:AB98" si="98">_xlfn.RANK.EQ(A98, A$2:A$115,0)
</f>
        <v>64</v>
      </c>
      <c r="X98" s="23">
        <f t="shared" si="98"/>
        <v>21</v>
      </c>
      <c r="Y98" s="23">
        <f t="shared" si="98"/>
        <v>30</v>
      </c>
      <c r="Z98" s="23">
        <f t="shared" si="98"/>
        <v>1</v>
      </c>
      <c r="AA98" s="23">
        <f t="shared" si="98"/>
        <v>18</v>
      </c>
      <c r="AB98" s="23">
        <f t="shared" si="98"/>
        <v>14</v>
      </c>
    </row>
    <row r="99">
      <c r="A99" s="23">
        <v>4.0</v>
      </c>
      <c r="B99" s="23">
        <v>0.0</v>
      </c>
      <c r="C99" s="23">
        <v>2.0</v>
      </c>
      <c r="D99" s="23">
        <v>5.0</v>
      </c>
      <c r="E99" s="24">
        <v>5.0</v>
      </c>
      <c r="F99" s="24">
        <v>3.0</v>
      </c>
      <c r="H99" s="23">
        <v>1.0</v>
      </c>
      <c r="I99" s="23">
        <v>2.0</v>
      </c>
      <c r="J99" s="23">
        <v>4.0</v>
      </c>
      <c r="K99" s="23">
        <v>1.0</v>
      </c>
      <c r="L99" s="23">
        <v>1.0</v>
      </c>
      <c r="M99" s="23">
        <v>3.0</v>
      </c>
      <c r="W99" s="23">
        <f t="shared" ref="W99:AB99" si="99">_xlfn.RANK.EQ(A99, A$2:A$115,0)
</f>
        <v>1</v>
      </c>
      <c r="X99" s="23">
        <f t="shared" si="99"/>
        <v>21</v>
      </c>
      <c r="Y99" s="23">
        <f t="shared" si="99"/>
        <v>30</v>
      </c>
      <c r="Z99" s="23">
        <f t="shared" si="99"/>
        <v>1</v>
      </c>
      <c r="AA99" s="23">
        <f t="shared" si="99"/>
        <v>1</v>
      </c>
      <c r="AB99" s="23">
        <f t="shared" si="99"/>
        <v>77</v>
      </c>
    </row>
    <row r="100">
      <c r="A100" s="23">
        <v>3.0</v>
      </c>
      <c r="B100" s="23">
        <v>0.0</v>
      </c>
      <c r="C100" s="23">
        <v>3.0</v>
      </c>
      <c r="D100" s="23">
        <v>5.0</v>
      </c>
      <c r="E100" s="24">
        <v>4.0</v>
      </c>
      <c r="F100" s="24">
        <v>4.0</v>
      </c>
      <c r="H100" s="23">
        <v>2.0</v>
      </c>
      <c r="I100" s="23">
        <v>2.0</v>
      </c>
      <c r="J100" s="23">
        <v>3.0</v>
      </c>
      <c r="K100" s="23">
        <v>1.0</v>
      </c>
      <c r="L100" s="23">
        <v>2.0</v>
      </c>
      <c r="M100" s="23">
        <v>2.0</v>
      </c>
      <c r="W100" s="23">
        <f t="shared" ref="W100:AB100" si="100">_xlfn.RANK.EQ(A100, A$2:A$115,0)
</f>
        <v>64</v>
      </c>
      <c r="X100" s="23">
        <f t="shared" si="100"/>
        <v>21</v>
      </c>
      <c r="Y100" s="23">
        <f t="shared" si="100"/>
        <v>8</v>
      </c>
      <c r="Z100" s="23">
        <f t="shared" si="100"/>
        <v>1</v>
      </c>
      <c r="AA100" s="23">
        <f t="shared" si="100"/>
        <v>18</v>
      </c>
      <c r="AB100" s="23">
        <f t="shared" si="100"/>
        <v>14</v>
      </c>
    </row>
    <row r="101">
      <c r="A101" s="23">
        <v>4.0</v>
      </c>
      <c r="B101" s="23">
        <v>0.0</v>
      </c>
      <c r="C101" s="23">
        <v>2.0</v>
      </c>
      <c r="D101" s="23">
        <v>5.0</v>
      </c>
      <c r="E101" s="24">
        <v>4.0</v>
      </c>
      <c r="F101" s="24">
        <v>4.0</v>
      </c>
      <c r="H101" s="23">
        <v>1.0</v>
      </c>
      <c r="I101" s="23">
        <v>2.0</v>
      </c>
      <c r="J101" s="23">
        <v>4.0</v>
      </c>
      <c r="K101" s="23">
        <v>1.0</v>
      </c>
      <c r="L101" s="23">
        <v>2.0</v>
      </c>
      <c r="M101" s="23">
        <v>2.0</v>
      </c>
      <c r="W101" s="23">
        <f t="shared" ref="W101:AB101" si="101">_xlfn.RANK.EQ(A101, A$2:A$115,0)
</f>
        <v>1</v>
      </c>
      <c r="X101" s="23">
        <f t="shared" si="101"/>
        <v>21</v>
      </c>
      <c r="Y101" s="23">
        <f t="shared" si="101"/>
        <v>30</v>
      </c>
      <c r="Z101" s="23">
        <f t="shared" si="101"/>
        <v>1</v>
      </c>
      <c r="AA101" s="23">
        <f t="shared" si="101"/>
        <v>18</v>
      </c>
      <c r="AB101" s="23">
        <f t="shared" si="101"/>
        <v>14</v>
      </c>
    </row>
    <row r="102">
      <c r="A102" s="23">
        <v>4.0</v>
      </c>
      <c r="B102" s="23">
        <v>0.0</v>
      </c>
      <c r="C102" s="23">
        <v>1.0</v>
      </c>
      <c r="D102" s="23">
        <v>5.0</v>
      </c>
      <c r="E102" s="24">
        <v>4.0</v>
      </c>
      <c r="F102" s="24">
        <v>4.0</v>
      </c>
      <c r="H102" s="23">
        <v>1.0</v>
      </c>
      <c r="I102" s="23">
        <v>2.0</v>
      </c>
      <c r="J102" s="23">
        <v>5.0</v>
      </c>
      <c r="K102" s="23">
        <v>1.0</v>
      </c>
      <c r="L102" s="23">
        <v>2.0</v>
      </c>
      <c r="M102" s="23">
        <v>2.0</v>
      </c>
      <c r="W102" s="23">
        <f t="shared" ref="W102:AB102" si="102">_xlfn.RANK.EQ(A102, A$2:A$115,0)
</f>
        <v>1</v>
      </c>
      <c r="X102" s="23">
        <f t="shared" si="102"/>
        <v>21</v>
      </c>
      <c r="Y102" s="23">
        <f t="shared" si="102"/>
        <v>74</v>
      </c>
      <c r="Z102" s="23">
        <f t="shared" si="102"/>
        <v>1</v>
      </c>
      <c r="AA102" s="23">
        <f t="shared" si="102"/>
        <v>18</v>
      </c>
      <c r="AB102" s="23">
        <f t="shared" si="102"/>
        <v>14</v>
      </c>
    </row>
    <row r="103">
      <c r="A103" s="23">
        <v>3.0</v>
      </c>
      <c r="B103" s="23">
        <v>0.0</v>
      </c>
      <c r="C103" s="23">
        <v>1.0</v>
      </c>
      <c r="D103" s="23">
        <v>4.0</v>
      </c>
      <c r="E103" s="24">
        <v>4.0</v>
      </c>
      <c r="F103" s="24">
        <v>4.0</v>
      </c>
      <c r="H103" s="23">
        <v>2.0</v>
      </c>
      <c r="I103" s="23">
        <v>2.0</v>
      </c>
      <c r="J103" s="23">
        <v>5.0</v>
      </c>
      <c r="K103" s="23">
        <v>2.0</v>
      </c>
      <c r="L103" s="23">
        <v>2.0</v>
      </c>
      <c r="M103" s="23">
        <v>2.0</v>
      </c>
      <c r="W103" s="23">
        <f t="shared" ref="W103:AB103" si="103">_xlfn.RANK.EQ(A103, A$2:A$115,0)
</f>
        <v>64</v>
      </c>
      <c r="X103" s="23">
        <f t="shared" si="103"/>
        <v>21</v>
      </c>
      <c r="Y103" s="23">
        <f t="shared" si="103"/>
        <v>74</v>
      </c>
      <c r="Z103" s="23">
        <f t="shared" si="103"/>
        <v>102</v>
      </c>
      <c r="AA103" s="23">
        <f t="shared" si="103"/>
        <v>18</v>
      </c>
      <c r="AB103" s="23">
        <f t="shared" si="103"/>
        <v>14</v>
      </c>
    </row>
    <row r="104">
      <c r="A104" s="23">
        <v>4.0</v>
      </c>
      <c r="B104" s="23">
        <v>0.0</v>
      </c>
      <c r="C104" s="23">
        <v>1.0</v>
      </c>
      <c r="D104" s="23">
        <v>5.0</v>
      </c>
      <c r="E104" s="24">
        <v>4.0</v>
      </c>
      <c r="F104" s="24">
        <v>3.0</v>
      </c>
      <c r="H104" s="23">
        <v>1.0</v>
      </c>
      <c r="I104" s="23">
        <v>2.0</v>
      </c>
      <c r="J104" s="23">
        <v>5.0</v>
      </c>
      <c r="K104" s="23">
        <v>1.0</v>
      </c>
      <c r="L104" s="23">
        <v>2.0</v>
      </c>
      <c r="M104" s="23">
        <v>3.0</v>
      </c>
      <c r="W104" s="23">
        <f t="shared" ref="W104:AB104" si="104">_xlfn.RANK.EQ(A104, A$2:A$115,0)
</f>
        <v>1</v>
      </c>
      <c r="X104" s="23">
        <f t="shared" si="104"/>
        <v>21</v>
      </c>
      <c r="Y104" s="23">
        <f t="shared" si="104"/>
        <v>74</v>
      </c>
      <c r="Z104" s="23">
        <f t="shared" si="104"/>
        <v>1</v>
      </c>
      <c r="AA104" s="23">
        <f t="shared" si="104"/>
        <v>18</v>
      </c>
      <c r="AB104" s="23">
        <f t="shared" si="104"/>
        <v>77</v>
      </c>
    </row>
    <row r="105">
      <c r="A105" s="23">
        <v>3.0</v>
      </c>
      <c r="B105" s="23">
        <v>0.0</v>
      </c>
      <c r="C105" s="23">
        <v>3.0</v>
      </c>
      <c r="D105" s="23">
        <v>5.0</v>
      </c>
      <c r="E105" s="24">
        <v>3.0</v>
      </c>
      <c r="F105" s="24">
        <v>4.0</v>
      </c>
      <c r="H105" s="23">
        <v>2.0</v>
      </c>
      <c r="I105" s="23">
        <v>2.0</v>
      </c>
      <c r="J105" s="23">
        <v>3.0</v>
      </c>
      <c r="K105" s="23">
        <v>1.0</v>
      </c>
      <c r="L105" s="23">
        <v>3.0</v>
      </c>
      <c r="M105" s="23">
        <v>2.0</v>
      </c>
      <c r="W105" s="23">
        <f t="shared" ref="W105:AB105" si="105">_xlfn.RANK.EQ(A105, A$2:A$115,0)
</f>
        <v>64</v>
      </c>
      <c r="X105" s="23">
        <f t="shared" si="105"/>
        <v>21</v>
      </c>
      <c r="Y105" s="23">
        <f t="shared" si="105"/>
        <v>8</v>
      </c>
      <c r="Z105" s="23">
        <f t="shared" si="105"/>
        <v>1</v>
      </c>
      <c r="AA105" s="23">
        <f t="shared" si="105"/>
        <v>87</v>
      </c>
      <c r="AB105" s="23">
        <f t="shared" si="105"/>
        <v>14</v>
      </c>
    </row>
    <row r="106">
      <c r="A106" s="23">
        <v>2.0</v>
      </c>
      <c r="B106" s="23">
        <v>0.0</v>
      </c>
      <c r="C106" s="23">
        <v>1.0</v>
      </c>
      <c r="D106" s="23">
        <v>5.0</v>
      </c>
      <c r="E106" s="24">
        <v>3.0</v>
      </c>
      <c r="F106" s="24">
        <v>4.0</v>
      </c>
      <c r="H106" s="23">
        <v>3.0</v>
      </c>
      <c r="I106" s="23">
        <v>2.0</v>
      </c>
      <c r="J106" s="23">
        <v>5.0</v>
      </c>
      <c r="K106" s="23">
        <v>1.0</v>
      </c>
      <c r="L106" s="23">
        <v>3.0</v>
      </c>
      <c r="M106" s="23">
        <v>2.0</v>
      </c>
      <c r="W106" s="23">
        <f t="shared" ref="W106:AB106" si="106">_xlfn.RANK.EQ(A106, A$2:A$115,0)
</f>
        <v>103</v>
      </c>
      <c r="X106" s="23">
        <f t="shared" si="106"/>
        <v>21</v>
      </c>
      <c r="Y106" s="23">
        <f t="shared" si="106"/>
        <v>74</v>
      </c>
      <c r="Z106" s="23">
        <f t="shared" si="106"/>
        <v>1</v>
      </c>
      <c r="AA106" s="23">
        <f t="shared" si="106"/>
        <v>87</v>
      </c>
      <c r="AB106" s="23">
        <f t="shared" si="106"/>
        <v>14</v>
      </c>
    </row>
    <row r="107">
      <c r="A107" s="23">
        <v>4.0</v>
      </c>
      <c r="B107" s="23">
        <v>0.0</v>
      </c>
      <c r="C107" s="23">
        <v>2.0</v>
      </c>
      <c r="D107" s="23">
        <v>5.0</v>
      </c>
      <c r="E107" s="24">
        <v>4.0</v>
      </c>
      <c r="F107" s="24">
        <v>3.0</v>
      </c>
      <c r="H107" s="23">
        <v>1.0</v>
      </c>
      <c r="I107" s="23">
        <v>2.0</v>
      </c>
      <c r="J107" s="23">
        <v>4.0</v>
      </c>
      <c r="K107" s="23">
        <v>1.0</v>
      </c>
      <c r="L107" s="23">
        <v>2.0</v>
      </c>
      <c r="M107" s="23">
        <v>3.0</v>
      </c>
      <c r="W107" s="23">
        <f t="shared" ref="W107:AB107" si="107">_xlfn.RANK.EQ(A107, A$2:A$115,0)
</f>
        <v>1</v>
      </c>
      <c r="X107" s="23">
        <f t="shared" si="107"/>
        <v>21</v>
      </c>
      <c r="Y107" s="23">
        <f t="shared" si="107"/>
        <v>30</v>
      </c>
      <c r="Z107" s="23">
        <f t="shared" si="107"/>
        <v>1</v>
      </c>
      <c r="AA107" s="23">
        <f t="shared" si="107"/>
        <v>18</v>
      </c>
      <c r="AB107" s="23">
        <f t="shared" si="107"/>
        <v>77</v>
      </c>
    </row>
    <row r="108">
      <c r="A108" s="23">
        <v>4.0</v>
      </c>
      <c r="B108" s="23">
        <v>0.0</v>
      </c>
      <c r="C108" s="23">
        <v>1.0</v>
      </c>
      <c r="D108" s="23">
        <v>5.0</v>
      </c>
      <c r="E108" s="24">
        <v>4.0</v>
      </c>
      <c r="F108" s="24">
        <v>4.0</v>
      </c>
      <c r="H108" s="23">
        <v>1.0</v>
      </c>
      <c r="I108" s="23">
        <v>2.0</v>
      </c>
      <c r="J108" s="23">
        <v>5.0</v>
      </c>
      <c r="K108" s="23">
        <v>1.0</v>
      </c>
      <c r="L108" s="23">
        <v>2.0</v>
      </c>
      <c r="M108" s="23">
        <v>2.0</v>
      </c>
      <c r="W108" s="23">
        <f t="shared" ref="W108:AB108" si="108">_xlfn.RANK.EQ(A108, A$2:A$115,0)
</f>
        <v>1</v>
      </c>
      <c r="X108" s="23">
        <f t="shared" si="108"/>
        <v>21</v>
      </c>
      <c r="Y108" s="23">
        <f t="shared" si="108"/>
        <v>74</v>
      </c>
      <c r="Z108" s="23">
        <f t="shared" si="108"/>
        <v>1</v>
      </c>
      <c r="AA108" s="23">
        <f t="shared" si="108"/>
        <v>18</v>
      </c>
      <c r="AB108" s="23">
        <f t="shared" si="108"/>
        <v>14</v>
      </c>
    </row>
    <row r="109">
      <c r="A109" s="23">
        <v>3.0</v>
      </c>
      <c r="B109" s="23">
        <v>0.0</v>
      </c>
      <c r="C109" s="23">
        <v>1.0</v>
      </c>
      <c r="D109" s="23">
        <v>4.0</v>
      </c>
      <c r="E109" s="24">
        <v>3.0</v>
      </c>
      <c r="F109" s="24">
        <v>4.0</v>
      </c>
      <c r="H109" s="23">
        <v>2.0</v>
      </c>
      <c r="I109" s="23">
        <v>2.0</v>
      </c>
      <c r="J109" s="23">
        <v>5.0</v>
      </c>
      <c r="K109" s="23">
        <v>2.0</v>
      </c>
      <c r="L109" s="23">
        <v>3.0</v>
      </c>
      <c r="M109" s="23">
        <v>2.0</v>
      </c>
      <c r="W109" s="23">
        <f t="shared" ref="W109:AB109" si="109">_xlfn.RANK.EQ(A109, A$2:A$115,0)
</f>
        <v>64</v>
      </c>
      <c r="X109" s="23">
        <f t="shared" si="109"/>
        <v>21</v>
      </c>
      <c r="Y109" s="23">
        <f t="shared" si="109"/>
        <v>74</v>
      </c>
      <c r="Z109" s="23">
        <f t="shared" si="109"/>
        <v>102</v>
      </c>
      <c r="AA109" s="23">
        <f t="shared" si="109"/>
        <v>87</v>
      </c>
      <c r="AB109" s="23">
        <f t="shared" si="109"/>
        <v>14</v>
      </c>
    </row>
    <row r="110">
      <c r="A110" s="23">
        <v>4.0</v>
      </c>
      <c r="B110" s="23">
        <v>0.0</v>
      </c>
      <c r="C110" s="23">
        <v>2.0</v>
      </c>
      <c r="D110" s="23">
        <v>5.0</v>
      </c>
      <c r="E110" s="24">
        <v>3.0</v>
      </c>
      <c r="F110" s="24">
        <v>3.0</v>
      </c>
      <c r="H110" s="23">
        <v>1.0</v>
      </c>
      <c r="I110" s="23">
        <v>2.0</v>
      </c>
      <c r="J110" s="23">
        <v>4.0</v>
      </c>
      <c r="K110" s="23">
        <v>1.0</v>
      </c>
      <c r="L110" s="23">
        <v>3.0</v>
      </c>
      <c r="M110" s="23">
        <v>3.0</v>
      </c>
      <c r="W110" s="23">
        <f t="shared" ref="W110:AB110" si="110">_xlfn.RANK.EQ(A110, A$2:A$115,0)
</f>
        <v>1</v>
      </c>
      <c r="X110" s="23">
        <f t="shared" si="110"/>
        <v>21</v>
      </c>
      <c r="Y110" s="23">
        <f t="shared" si="110"/>
        <v>30</v>
      </c>
      <c r="Z110" s="23">
        <f t="shared" si="110"/>
        <v>1</v>
      </c>
      <c r="AA110" s="23">
        <f t="shared" si="110"/>
        <v>87</v>
      </c>
      <c r="AB110" s="23">
        <f t="shared" si="110"/>
        <v>77</v>
      </c>
    </row>
    <row r="111">
      <c r="A111" s="23">
        <v>4.0</v>
      </c>
      <c r="B111" s="23">
        <v>0.0</v>
      </c>
      <c r="C111" s="23">
        <v>1.0</v>
      </c>
      <c r="D111" s="23">
        <v>5.0</v>
      </c>
      <c r="E111" s="22">
        <v>4.0</v>
      </c>
      <c r="F111" s="22">
        <v>4.0</v>
      </c>
      <c r="H111" s="23">
        <v>1.0</v>
      </c>
      <c r="I111" s="23">
        <v>2.0</v>
      </c>
      <c r="J111" s="23">
        <v>5.0</v>
      </c>
      <c r="K111" s="23">
        <v>1.0</v>
      </c>
      <c r="L111" s="23">
        <v>2.0</v>
      </c>
      <c r="M111" s="23">
        <v>2.0</v>
      </c>
      <c r="W111" s="23">
        <f t="shared" ref="W111:AB111" si="111">_xlfn.RANK.EQ(A111, A$2:A$115,0)
</f>
        <v>1</v>
      </c>
      <c r="X111" s="23">
        <f t="shared" si="111"/>
        <v>21</v>
      </c>
      <c r="Y111" s="23">
        <f t="shared" si="111"/>
        <v>74</v>
      </c>
      <c r="Z111" s="23">
        <f t="shared" si="111"/>
        <v>1</v>
      </c>
      <c r="AA111" s="23">
        <f t="shared" si="111"/>
        <v>18</v>
      </c>
      <c r="AB111" s="23">
        <f t="shared" si="111"/>
        <v>14</v>
      </c>
    </row>
    <row r="112">
      <c r="A112" s="23">
        <v>3.0</v>
      </c>
      <c r="B112" s="23">
        <v>0.0</v>
      </c>
      <c r="C112" s="23">
        <v>3.0</v>
      </c>
      <c r="D112" s="23">
        <v>5.0</v>
      </c>
      <c r="E112" s="26">
        <v>3.0</v>
      </c>
      <c r="F112" s="26">
        <v>3.0</v>
      </c>
      <c r="H112" s="23">
        <v>2.0</v>
      </c>
      <c r="I112" s="23">
        <v>2.0</v>
      </c>
      <c r="J112" s="23">
        <v>3.0</v>
      </c>
      <c r="K112" s="23">
        <v>1.0</v>
      </c>
      <c r="L112" s="23">
        <v>3.0</v>
      </c>
      <c r="M112" s="23">
        <v>3.0</v>
      </c>
      <c r="W112" s="23">
        <f t="shared" ref="W112:AB112" si="112">_xlfn.RANK.EQ(A112, A$2:A$115,0)
</f>
        <v>64</v>
      </c>
      <c r="X112" s="23">
        <f t="shared" si="112"/>
        <v>21</v>
      </c>
      <c r="Y112" s="23">
        <f t="shared" si="112"/>
        <v>8</v>
      </c>
      <c r="Z112" s="23">
        <f t="shared" si="112"/>
        <v>1</v>
      </c>
      <c r="AA112" s="23">
        <f t="shared" si="112"/>
        <v>87</v>
      </c>
      <c r="AB112" s="23">
        <f t="shared" si="112"/>
        <v>77</v>
      </c>
    </row>
    <row r="113">
      <c r="A113" s="23">
        <v>4.0</v>
      </c>
      <c r="B113" s="23">
        <v>1.0</v>
      </c>
      <c r="C113" s="23">
        <v>2.0</v>
      </c>
      <c r="D113" s="23">
        <v>5.0</v>
      </c>
      <c r="E113" s="22">
        <v>5.0</v>
      </c>
      <c r="F113" s="22">
        <v>5.0</v>
      </c>
      <c r="H113" s="23">
        <v>1.0</v>
      </c>
      <c r="I113" s="23">
        <v>1.0</v>
      </c>
      <c r="J113" s="23">
        <v>4.0</v>
      </c>
      <c r="K113" s="23">
        <v>1.0</v>
      </c>
      <c r="L113" s="23">
        <v>1.0</v>
      </c>
      <c r="M113" s="23">
        <v>1.0</v>
      </c>
      <c r="W113" s="23">
        <f t="shared" ref="W113:AB113" si="113">_xlfn.RANK.EQ(A113, A$2:A$115,0)
</f>
        <v>1</v>
      </c>
      <c r="X113" s="23">
        <f t="shared" si="113"/>
        <v>1</v>
      </c>
      <c r="Y113" s="23">
        <f t="shared" si="113"/>
        <v>30</v>
      </c>
      <c r="Z113" s="23">
        <f t="shared" si="113"/>
        <v>1</v>
      </c>
      <c r="AA113" s="23">
        <f t="shared" si="113"/>
        <v>1</v>
      </c>
      <c r="AB113" s="23">
        <f t="shared" si="113"/>
        <v>1</v>
      </c>
    </row>
    <row r="114">
      <c r="A114" s="23">
        <v>3.0</v>
      </c>
      <c r="B114" s="23">
        <v>0.0</v>
      </c>
      <c r="C114" s="23">
        <v>3.0</v>
      </c>
      <c r="D114" s="23">
        <v>5.0</v>
      </c>
      <c r="E114" s="22">
        <v>3.0</v>
      </c>
      <c r="F114" s="22">
        <v>3.0</v>
      </c>
      <c r="H114" s="23">
        <v>2.0</v>
      </c>
      <c r="I114" s="23">
        <v>2.0</v>
      </c>
      <c r="J114" s="23">
        <v>3.0</v>
      </c>
      <c r="K114" s="23">
        <v>1.0</v>
      </c>
      <c r="L114" s="23">
        <v>3.0</v>
      </c>
      <c r="M114" s="23">
        <v>3.0</v>
      </c>
      <c r="W114" s="23">
        <f t="shared" ref="W114:AB114" si="114">_xlfn.RANK.EQ(A114, A$2:A$115,0)
</f>
        <v>64</v>
      </c>
      <c r="X114" s="23">
        <f t="shared" si="114"/>
        <v>21</v>
      </c>
      <c r="Y114" s="23">
        <f t="shared" si="114"/>
        <v>8</v>
      </c>
      <c r="Z114" s="23">
        <f t="shared" si="114"/>
        <v>1</v>
      </c>
      <c r="AA114" s="23">
        <f t="shared" si="114"/>
        <v>87</v>
      </c>
      <c r="AB114" s="23">
        <f t="shared" si="114"/>
        <v>77</v>
      </c>
    </row>
    <row r="115">
      <c r="A115" s="23">
        <v>3.0</v>
      </c>
      <c r="B115" s="23">
        <v>0.0</v>
      </c>
      <c r="C115" s="23">
        <v>3.0</v>
      </c>
      <c r="D115" s="23">
        <v>5.0</v>
      </c>
      <c r="E115" s="22">
        <v>4.0</v>
      </c>
      <c r="F115" s="22">
        <v>4.0</v>
      </c>
      <c r="H115" s="23">
        <v>2.0</v>
      </c>
      <c r="I115" s="23">
        <v>2.0</v>
      </c>
      <c r="J115" s="23">
        <v>3.0</v>
      </c>
      <c r="K115" s="23">
        <v>1.0</v>
      </c>
      <c r="L115" s="23">
        <v>2.0</v>
      </c>
      <c r="M115" s="23">
        <v>2.0</v>
      </c>
      <c r="W115" s="23">
        <f t="shared" ref="W115:AB115" si="115">_xlfn.RANK.EQ(A115, A$2:A$115,0)
</f>
        <v>64</v>
      </c>
      <c r="X115" s="23">
        <f t="shared" si="115"/>
        <v>21</v>
      </c>
      <c r="Y115" s="23">
        <f t="shared" si="115"/>
        <v>8</v>
      </c>
      <c r="Z115" s="23">
        <f t="shared" si="115"/>
        <v>1</v>
      </c>
      <c r="AA115" s="23">
        <f t="shared" si="115"/>
        <v>18</v>
      </c>
      <c r="AB115" s="23">
        <f t="shared" si="115"/>
        <v>14</v>
      </c>
    </row>
    <row r="118">
      <c r="A118" s="22" t="s">
        <v>214</v>
      </c>
      <c r="E118" s="23">
        <f>CORREL(H2:H115, M2:M115)</f>
        <v>0.07848347361</v>
      </c>
      <c r="W118" s="23">
        <f>CORREL(W2:W115, AB2:AB115)</f>
        <v>0.02226926134</v>
      </c>
    </row>
    <row r="119">
      <c r="A119" s="22" t="s">
        <v>215</v>
      </c>
      <c r="E119" s="23">
        <f>CORREL(I2:I115, M2:M115)</f>
        <v>0.2695822735</v>
      </c>
      <c r="W119" s="23">
        <f>CORREL(X2:X115, AB2:AB115)</f>
        <v>0.2821787116</v>
      </c>
    </row>
    <row r="120">
      <c r="A120" s="22" t="s">
        <v>216</v>
      </c>
      <c r="E120" s="23">
        <f>CORREL(J2:J115, M2:M115)</f>
        <v>0.02248250506</v>
      </c>
      <c r="W120" s="23">
        <f>CORREL(Y2:Y115, AB2:AB115)</f>
        <v>-0.02738201361</v>
      </c>
    </row>
    <row r="121">
      <c r="A121" s="22" t="s">
        <v>217</v>
      </c>
      <c r="E121" s="23">
        <f>CORREL(K2:K115, M2:M115)</f>
        <v>-0.1181616821</v>
      </c>
      <c r="W121" s="23">
        <f>CORREL(Z2:Z115, AB2:AB115)</f>
        <v>-0.1280484739</v>
      </c>
    </row>
    <row r="122">
      <c r="A122" s="22" t="s">
        <v>218</v>
      </c>
      <c r="E122" s="23">
        <f>CORREL(L2:L115, M2:M115)</f>
        <v>0.147306729</v>
      </c>
      <c r="W122" s="23">
        <f>CORREL(AA2:AA115, AB2:AB115)</f>
        <v>0.08214654113</v>
      </c>
    </row>
    <row r="124">
      <c r="A124" s="25" t="s">
        <v>219</v>
      </c>
    </row>
    <row r="125">
      <c r="A125" s="22" t="s">
        <v>220</v>
      </c>
      <c r="E125" s="22" t="s">
        <v>221</v>
      </c>
      <c r="F125" s="22" t="s">
        <v>222</v>
      </c>
      <c r="G125" s="22" t="s">
        <v>223</v>
      </c>
      <c r="H125" s="22" t="s">
        <v>224</v>
      </c>
    </row>
    <row r="126">
      <c r="A126" s="22" t="s">
        <v>225</v>
      </c>
      <c r="E126" s="23">
        <f>SLOPE(F2:F115,A2:A115)</f>
        <v>0.07071339174</v>
      </c>
      <c r="F126" s="23">
        <f>INTERCEPT(F2:F115,A2:A115)</f>
        <v>3.537546934</v>
      </c>
      <c r="G126" s="23">
        <f>RSQ(F2:F115,A2:A115)</f>
        <v>0.00615965563</v>
      </c>
      <c r="H126" s="22" t="s">
        <v>226</v>
      </c>
    </row>
    <row r="127">
      <c r="A127" s="22" t="s">
        <v>227</v>
      </c>
      <c r="E127" s="23">
        <f>SLOPE(F2:F115,B2:B115)</f>
        <v>0.4478723404</v>
      </c>
      <c r="F127" s="23">
        <f>INTERCEPT(F2:F115,B2:B115)</f>
        <v>3.70212766</v>
      </c>
      <c r="G127" s="23">
        <f>RSQ(B2:B115,F2:F115)</f>
        <v>0.07267460217</v>
      </c>
      <c r="H127" s="25" t="s">
        <v>228</v>
      </c>
    </row>
    <row r="128">
      <c r="A128" s="22" t="s">
        <v>229</v>
      </c>
      <c r="E128" s="23">
        <f>SLOPE(F2:F115,C2:C115)</f>
        <v>0.01473509934</v>
      </c>
      <c r="F128" s="23">
        <f>INTERCEPT(F2:F115,C2:C115)</f>
        <v>3.751490066</v>
      </c>
      <c r="G128" s="23">
        <f>RSQ(F2:F115,C2:C115)</f>
        <v>0.0005054630337</v>
      </c>
      <c r="H128" s="25" t="s">
        <v>230</v>
      </c>
    </row>
    <row r="129">
      <c r="A129" s="22" t="s">
        <v>231</v>
      </c>
      <c r="E129" s="23">
        <f>SLOPE(F2:F115,D2:D115)</f>
        <v>-0.1931993818</v>
      </c>
      <c r="F129" s="23">
        <f>INTERCEPT(F2:F115,D2:D115)</f>
        <v>4.721277692</v>
      </c>
      <c r="G129" s="23">
        <f>RSQ(F2:F115,D2:D115)</f>
        <v>0.01396218311</v>
      </c>
      <c r="H129" s="25" t="s">
        <v>232</v>
      </c>
    </row>
    <row r="130">
      <c r="A130" s="22" t="s">
        <v>233</v>
      </c>
      <c r="E130" s="23">
        <f>SLOPE(F2:F115,E2:E115)</f>
        <v>0.1499301258</v>
      </c>
      <c r="F130" s="23">
        <f>INTERCEPT(F2:F115,E2:E115)</f>
        <v>3.195448193</v>
      </c>
      <c r="G130" s="23">
        <f>RSQ(F2:F115,E2:E115)</f>
        <v>0.02169927239</v>
      </c>
      <c r="H130" s="25" t="s">
        <v>234</v>
      </c>
    </row>
  </sheetData>
  <mergeCells count="18">
    <mergeCell ref="A126:D126"/>
    <mergeCell ref="A127:D127"/>
    <mergeCell ref="A128:D128"/>
    <mergeCell ref="A129:D129"/>
    <mergeCell ref="A130:D130"/>
    <mergeCell ref="H127:M127"/>
    <mergeCell ref="H128:M128"/>
    <mergeCell ref="H129:M129"/>
    <mergeCell ref="H130:M130"/>
    <mergeCell ref="H126:M126"/>
    <mergeCell ref="H125:M125"/>
    <mergeCell ref="A118:D118"/>
    <mergeCell ref="A119:D119"/>
    <mergeCell ref="A120:D120"/>
    <mergeCell ref="A121:D121"/>
    <mergeCell ref="A122:D122"/>
    <mergeCell ref="A124:E124"/>
    <mergeCell ref="A125:D12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7" t="s">
        <v>235</v>
      </c>
    </row>
    <row r="2">
      <c r="A2" s="22" t="s">
        <v>236</v>
      </c>
    </row>
    <row r="3">
      <c r="A3" s="22" t="s">
        <v>237</v>
      </c>
    </row>
    <row r="4">
      <c r="A4" s="22" t="s">
        <v>45</v>
      </c>
      <c r="B4" s="22" t="s">
        <v>20</v>
      </c>
      <c r="F4" s="22" t="s">
        <v>238</v>
      </c>
      <c r="G4" s="22" t="s">
        <v>19</v>
      </c>
      <c r="H4" s="22" t="s">
        <v>239</v>
      </c>
      <c r="I4" s="22" t="s">
        <v>66</v>
      </c>
    </row>
    <row r="5">
      <c r="A5" s="22">
        <f>IFERROR(__xludf.DUMMYFUNCTION("FILTER('Form Responses 1'!I2:I1003, 'Form Responses 1'!B2:B1003 = ""Bachelor"")
"),4.0)</f>
        <v>4</v>
      </c>
      <c r="B5" s="23">
        <f>IFERROR(__xludf.DUMMYFUNCTION("FILTER('Form Responses 1'!I2:I1003, 'Form Responses 1'!B2:B1003 = ""Master"")"),4.0)</f>
        <v>4</v>
      </c>
      <c r="F5" s="23">
        <f>IFERROR(__xludf.DUMMYFUNCTION("FILTER('Form Responses 1'!I2:I1003, 'Form Responses 1'!A2:A1003 = ""18 - 21"")"),4.0)</f>
        <v>4</v>
      </c>
      <c r="G5" s="23">
        <f>IFERROR(__xludf.DUMMYFUNCTION("FILTER('Form Responses 1'!I2:I1003, 'Form Responses 1'!A2:A1003 = ""22 - 25"")"),4.0)</f>
        <v>4</v>
      </c>
      <c r="H5" s="23">
        <f>IFERROR(__xludf.DUMMYFUNCTION("FILTER('Form Responses 1'!I2:I1003, 'Form Responses 1'!A2:A1003 = ""26 - 29"")"),5.0)</f>
        <v>5</v>
      </c>
      <c r="I5" s="23">
        <f>IFERROR(__xludf.DUMMYFUNCTION("FILTER('Form Responses 1'!I2:I1003, 'Form Responses 1'!A2:A1003 = ""30 - 35"")"),3.0)</f>
        <v>3</v>
      </c>
    </row>
    <row r="6">
      <c r="A6" s="23">
        <f>IFERROR(__xludf.DUMMYFUNCTION("""COMPUTED_VALUE"""),4.0)</f>
        <v>4</v>
      </c>
      <c r="B6" s="23">
        <f>IFERROR(__xludf.DUMMYFUNCTION("""COMPUTED_VALUE"""),5.0)</f>
        <v>5</v>
      </c>
      <c r="F6" s="23">
        <f>IFERROR(__xludf.DUMMYFUNCTION("""COMPUTED_VALUE"""),4.0)</f>
        <v>4</v>
      </c>
      <c r="G6" s="23">
        <f>IFERROR(__xludf.DUMMYFUNCTION("""COMPUTED_VALUE"""),5.0)</f>
        <v>5</v>
      </c>
      <c r="H6" s="23">
        <f>IFERROR(__xludf.DUMMYFUNCTION("""COMPUTED_VALUE"""),3.0)</f>
        <v>3</v>
      </c>
      <c r="I6" s="23">
        <f>IFERROR(__xludf.DUMMYFUNCTION("""COMPUTED_VALUE"""),4.0)</f>
        <v>4</v>
      </c>
    </row>
    <row r="7">
      <c r="A7" s="23">
        <f>IFERROR(__xludf.DUMMYFUNCTION("""COMPUTED_VALUE"""),3.0)</f>
        <v>3</v>
      </c>
      <c r="B7" s="23">
        <f>IFERROR(__xludf.DUMMYFUNCTION("""COMPUTED_VALUE"""),5.0)</f>
        <v>5</v>
      </c>
      <c r="F7" s="23">
        <f>IFERROR(__xludf.DUMMYFUNCTION("""COMPUTED_VALUE"""),3.0)</f>
        <v>3</v>
      </c>
      <c r="G7" s="23">
        <f>IFERROR(__xludf.DUMMYFUNCTION("""COMPUTED_VALUE"""),3.0)</f>
        <v>3</v>
      </c>
      <c r="H7" s="23">
        <f>IFERROR(__xludf.DUMMYFUNCTION("""COMPUTED_VALUE"""),4.0)</f>
        <v>4</v>
      </c>
      <c r="I7" s="23">
        <f>IFERROR(__xludf.DUMMYFUNCTION("""COMPUTED_VALUE"""),3.0)</f>
        <v>3</v>
      </c>
    </row>
    <row r="8">
      <c r="A8" s="23">
        <f>IFERROR(__xludf.DUMMYFUNCTION("""COMPUTED_VALUE"""),5.0)</f>
        <v>5</v>
      </c>
      <c r="B8" s="23">
        <f>IFERROR(__xludf.DUMMYFUNCTION("""COMPUTED_VALUE"""),3.0)</f>
        <v>3</v>
      </c>
      <c r="F8" s="23">
        <f>IFERROR(__xludf.DUMMYFUNCTION("""COMPUTED_VALUE"""),3.0)</f>
        <v>3</v>
      </c>
      <c r="G8" s="23">
        <f>IFERROR(__xludf.DUMMYFUNCTION("""COMPUTED_VALUE"""),3.0)</f>
        <v>3</v>
      </c>
      <c r="H8" s="23">
        <f>IFERROR(__xludf.DUMMYFUNCTION("""COMPUTED_VALUE"""),4.0)</f>
        <v>4</v>
      </c>
      <c r="I8" s="23">
        <f>IFERROR(__xludf.DUMMYFUNCTION("""COMPUTED_VALUE"""),4.0)</f>
        <v>4</v>
      </c>
    </row>
    <row r="9">
      <c r="A9" s="23">
        <f>IFERROR(__xludf.DUMMYFUNCTION("""COMPUTED_VALUE"""),4.0)</f>
        <v>4</v>
      </c>
      <c r="B9" s="23">
        <f>IFERROR(__xludf.DUMMYFUNCTION("""COMPUTED_VALUE"""),3.0)</f>
        <v>3</v>
      </c>
      <c r="F9" s="23">
        <f>IFERROR(__xludf.DUMMYFUNCTION("""COMPUTED_VALUE"""),5.0)</f>
        <v>5</v>
      </c>
      <c r="G9" s="23">
        <f>IFERROR(__xludf.DUMMYFUNCTION("""COMPUTED_VALUE"""),3.0)</f>
        <v>3</v>
      </c>
      <c r="H9" s="23">
        <f>IFERROR(__xludf.DUMMYFUNCTION("""COMPUTED_VALUE"""),5.0)</f>
        <v>5</v>
      </c>
      <c r="I9" s="23">
        <f>IFERROR(__xludf.DUMMYFUNCTION("""COMPUTED_VALUE"""),4.0)</f>
        <v>4</v>
      </c>
    </row>
    <row r="10">
      <c r="A10" s="23">
        <f>IFERROR(__xludf.DUMMYFUNCTION("""COMPUTED_VALUE"""),3.0)</f>
        <v>3</v>
      </c>
      <c r="B10" s="23">
        <f>IFERROR(__xludf.DUMMYFUNCTION("""COMPUTED_VALUE"""),3.0)</f>
        <v>3</v>
      </c>
      <c r="F10" s="23">
        <f>IFERROR(__xludf.DUMMYFUNCTION("""COMPUTED_VALUE"""),4.0)</f>
        <v>4</v>
      </c>
      <c r="G10" s="23">
        <f>IFERROR(__xludf.DUMMYFUNCTION("""COMPUTED_VALUE"""),4.0)</f>
        <v>4</v>
      </c>
      <c r="H10" s="23">
        <f>IFERROR(__xludf.DUMMYFUNCTION("""COMPUTED_VALUE"""),4.0)</f>
        <v>4</v>
      </c>
      <c r="I10" s="23">
        <f>IFERROR(__xludf.DUMMYFUNCTION("""COMPUTED_VALUE"""),4.0)</f>
        <v>4</v>
      </c>
    </row>
    <row r="11">
      <c r="A11" s="23">
        <f>IFERROR(__xludf.DUMMYFUNCTION("""COMPUTED_VALUE"""),4.0)</f>
        <v>4</v>
      </c>
      <c r="B11" s="23">
        <f>IFERROR(__xludf.DUMMYFUNCTION("""COMPUTED_VALUE"""),4.0)</f>
        <v>4</v>
      </c>
      <c r="F11" s="23">
        <f>IFERROR(__xludf.DUMMYFUNCTION("""COMPUTED_VALUE"""),3.0)</f>
        <v>3</v>
      </c>
      <c r="G11" s="23">
        <f>IFERROR(__xludf.DUMMYFUNCTION("""COMPUTED_VALUE"""),4.0)</f>
        <v>4</v>
      </c>
      <c r="H11" s="23">
        <f>IFERROR(__xludf.DUMMYFUNCTION("""COMPUTED_VALUE"""),3.0)</f>
        <v>3</v>
      </c>
      <c r="I11" s="23">
        <f>IFERROR(__xludf.DUMMYFUNCTION("""COMPUTED_VALUE"""),4.0)</f>
        <v>4</v>
      </c>
    </row>
    <row r="12">
      <c r="A12" s="23">
        <f>IFERROR(__xludf.DUMMYFUNCTION("""COMPUTED_VALUE"""),4.0)</f>
        <v>4</v>
      </c>
      <c r="B12" s="23">
        <f>IFERROR(__xludf.DUMMYFUNCTION("""COMPUTED_VALUE"""),3.0)</f>
        <v>3</v>
      </c>
      <c r="F12" s="23">
        <f>IFERROR(__xludf.DUMMYFUNCTION("""COMPUTED_VALUE"""),3.0)</f>
        <v>3</v>
      </c>
      <c r="G12" s="23">
        <f>IFERROR(__xludf.DUMMYFUNCTION("""COMPUTED_VALUE"""),5.0)</f>
        <v>5</v>
      </c>
      <c r="H12" s="23">
        <f>IFERROR(__xludf.DUMMYFUNCTION("""COMPUTED_VALUE"""),4.0)</f>
        <v>4</v>
      </c>
    </row>
    <row r="13">
      <c r="A13" s="23">
        <f>IFERROR(__xludf.DUMMYFUNCTION("""COMPUTED_VALUE"""),3.0)</f>
        <v>3</v>
      </c>
      <c r="B13" s="23">
        <f>IFERROR(__xludf.DUMMYFUNCTION("""COMPUTED_VALUE"""),4.0)</f>
        <v>4</v>
      </c>
      <c r="F13" s="23">
        <f>IFERROR(__xludf.DUMMYFUNCTION("""COMPUTED_VALUE"""),4.0)</f>
        <v>4</v>
      </c>
      <c r="G13" s="23">
        <f>IFERROR(__xludf.DUMMYFUNCTION("""COMPUTED_VALUE"""),3.0)</f>
        <v>3</v>
      </c>
      <c r="H13" s="23">
        <f>IFERROR(__xludf.DUMMYFUNCTION("""COMPUTED_VALUE"""),4.0)</f>
        <v>4</v>
      </c>
    </row>
    <row r="14">
      <c r="A14" s="23">
        <f>IFERROR(__xludf.DUMMYFUNCTION("""COMPUTED_VALUE"""),3.0)</f>
        <v>3</v>
      </c>
      <c r="B14" s="23">
        <f>IFERROR(__xludf.DUMMYFUNCTION("""COMPUTED_VALUE"""),3.0)</f>
        <v>3</v>
      </c>
      <c r="F14" s="23">
        <f>IFERROR(__xludf.DUMMYFUNCTION("""COMPUTED_VALUE"""),4.0)</f>
        <v>4</v>
      </c>
      <c r="G14" s="23">
        <f>IFERROR(__xludf.DUMMYFUNCTION("""COMPUTED_VALUE"""),3.0)</f>
        <v>3</v>
      </c>
      <c r="H14" s="23">
        <f>IFERROR(__xludf.DUMMYFUNCTION("""COMPUTED_VALUE"""),3.0)</f>
        <v>3</v>
      </c>
    </row>
    <row r="15">
      <c r="A15" s="23">
        <f>IFERROR(__xludf.DUMMYFUNCTION("""COMPUTED_VALUE"""),4.0)</f>
        <v>4</v>
      </c>
      <c r="B15" s="23">
        <f>IFERROR(__xludf.DUMMYFUNCTION("""COMPUTED_VALUE"""),5.0)</f>
        <v>5</v>
      </c>
      <c r="G15" s="23">
        <f>IFERROR(__xludf.DUMMYFUNCTION("""COMPUTED_VALUE"""),4.0)</f>
        <v>4</v>
      </c>
      <c r="H15" s="23">
        <f>IFERROR(__xludf.DUMMYFUNCTION("""COMPUTED_VALUE"""),3.0)</f>
        <v>3</v>
      </c>
    </row>
    <row r="16">
      <c r="A16" s="23">
        <f>IFERROR(__xludf.DUMMYFUNCTION("""COMPUTED_VALUE"""),5.0)</f>
        <v>5</v>
      </c>
      <c r="B16" s="23">
        <f>IFERROR(__xludf.DUMMYFUNCTION("""COMPUTED_VALUE"""),4.0)</f>
        <v>4</v>
      </c>
      <c r="G16" s="23">
        <f>IFERROR(__xludf.DUMMYFUNCTION("""COMPUTED_VALUE"""),4.0)</f>
        <v>4</v>
      </c>
      <c r="H16" s="23">
        <f>IFERROR(__xludf.DUMMYFUNCTION("""COMPUTED_VALUE"""),5.0)</f>
        <v>5</v>
      </c>
    </row>
    <row r="17">
      <c r="A17" s="23">
        <f>IFERROR(__xludf.DUMMYFUNCTION("""COMPUTED_VALUE"""),3.0)</f>
        <v>3</v>
      </c>
      <c r="B17" s="23">
        <f>IFERROR(__xludf.DUMMYFUNCTION("""COMPUTED_VALUE"""),3.0)</f>
        <v>3</v>
      </c>
      <c r="G17" s="23">
        <f>IFERROR(__xludf.DUMMYFUNCTION("""COMPUTED_VALUE"""),4.0)</f>
        <v>4</v>
      </c>
      <c r="H17" s="23">
        <f>IFERROR(__xludf.DUMMYFUNCTION("""COMPUTED_VALUE"""),4.0)</f>
        <v>4</v>
      </c>
    </row>
    <row r="18">
      <c r="A18" s="23">
        <f>IFERROR(__xludf.DUMMYFUNCTION("""COMPUTED_VALUE"""),3.0)</f>
        <v>3</v>
      </c>
      <c r="B18" s="23">
        <f>IFERROR(__xludf.DUMMYFUNCTION("""COMPUTED_VALUE"""),4.0)</f>
        <v>4</v>
      </c>
      <c r="G18" s="23">
        <f>IFERROR(__xludf.DUMMYFUNCTION("""COMPUTED_VALUE"""),4.0)</f>
        <v>4</v>
      </c>
      <c r="H18" s="23">
        <f>IFERROR(__xludf.DUMMYFUNCTION("""COMPUTED_VALUE"""),4.0)</f>
        <v>4</v>
      </c>
    </row>
    <row r="19">
      <c r="A19" s="23">
        <f>IFERROR(__xludf.DUMMYFUNCTION("""COMPUTED_VALUE"""),5.0)</f>
        <v>5</v>
      </c>
      <c r="B19" s="23">
        <f>IFERROR(__xludf.DUMMYFUNCTION("""COMPUTED_VALUE"""),4.0)</f>
        <v>4</v>
      </c>
      <c r="G19" s="23">
        <f>IFERROR(__xludf.DUMMYFUNCTION("""COMPUTED_VALUE"""),4.0)</f>
        <v>4</v>
      </c>
      <c r="H19" s="23">
        <f>IFERROR(__xludf.DUMMYFUNCTION("""COMPUTED_VALUE"""),3.0)</f>
        <v>3</v>
      </c>
    </row>
    <row r="20">
      <c r="A20" s="23">
        <f>IFERROR(__xludf.DUMMYFUNCTION("""COMPUTED_VALUE"""),3.0)</f>
        <v>3</v>
      </c>
      <c r="B20" s="23">
        <f>IFERROR(__xludf.DUMMYFUNCTION("""COMPUTED_VALUE"""),4.0)</f>
        <v>4</v>
      </c>
      <c r="G20" s="23">
        <f>IFERROR(__xludf.DUMMYFUNCTION("""COMPUTED_VALUE"""),3.0)</f>
        <v>3</v>
      </c>
      <c r="H20" s="23">
        <f>IFERROR(__xludf.DUMMYFUNCTION("""COMPUTED_VALUE"""),4.0)</f>
        <v>4</v>
      </c>
    </row>
    <row r="21">
      <c r="A21" s="23">
        <f>IFERROR(__xludf.DUMMYFUNCTION("""COMPUTED_VALUE"""),4.0)</f>
        <v>4</v>
      </c>
      <c r="B21" s="23">
        <f>IFERROR(__xludf.DUMMYFUNCTION("""COMPUTED_VALUE"""),4.0)</f>
        <v>4</v>
      </c>
      <c r="G21" s="23">
        <f>IFERROR(__xludf.DUMMYFUNCTION("""COMPUTED_VALUE"""),4.0)</f>
        <v>4</v>
      </c>
      <c r="H21" s="23">
        <f>IFERROR(__xludf.DUMMYFUNCTION("""COMPUTED_VALUE"""),4.0)</f>
        <v>4</v>
      </c>
    </row>
    <row r="22">
      <c r="A22" s="23">
        <f>IFERROR(__xludf.DUMMYFUNCTION("""COMPUTED_VALUE"""),3.0)</f>
        <v>3</v>
      </c>
      <c r="B22" s="23">
        <f>IFERROR(__xludf.DUMMYFUNCTION("""COMPUTED_VALUE"""),4.0)</f>
        <v>4</v>
      </c>
      <c r="G22" s="23">
        <f>IFERROR(__xludf.DUMMYFUNCTION("""COMPUTED_VALUE"""),4.0)</f>
        <v>4</v>
      </c>
      <c r="H22" s="23">
        <f>IFERROR(__xludf.DUMMYFUNCTION("""COMPUTED_VALUE"""),4.0)</f>
        <v>4</v>
      </c>
    </row>
    <row r="23">
      <c r="A23" s="23">
        <f>IFERROR(__xludf.DUMMYFUNCTION("""COMPUTED_VALUE"""),4.0)</f>
        <v>4</v>
      </c>
      <c r="B23" s="23">
        <f>IFERROR(__xludf.DUMMYFUNCTION("""COMPUTED_VALUE"""),4.0)</f>
        <v>4</v>
      </c>
      <c r="G23" s="23">
        <f>IFERROR(__xludf.DUMMYFUNCTION("""COMPUTED_VALUE"""),3.0)</f>
        <v>3</v>
      </c>
      <c r="H23" s="23">
        <f>IFERROR(__xludf.DUMMYFUNCTION("""COMPUTED_VALUE"""),3.0)</f>
        <v>3</v>
      </c>
    </row>
    <row r="24">
      <c r="A24" s="23">
        <f>IFERROR(__xludf.DUMMYFUNCTION("""COMPUTED_VALUE"""),4.0)</f>
        <v>4</v>
      </c>
      <c r="B24" s="23">
        <f>IFERROR(__xludf.DUMMYFUNCTION("""COMPUTED_VALUE"""),4.0)</f>
        <v>4</v>
      </c>
      <c r="G24" s="23">
        <f>IFERROR(__xludf.DUMMYFUNCTION("""COMPUTED_VALUE"""),3.0)</f>
        <v>3</v>
      </c>
      <c r="H24" s="23">
        <f>IFERROR(__xludf.DUMMYFUNCTION("""COMPUTED_VALUE"""),4.0)</f>
        <v>4</v>
      </c>
    </row>
    <row r="25">
      <c r="A25" s="23">
        <f>IFERROR(__xludf.DUMMYFUNCTION("""COMPUTED_VALUE"""),4.0)</f>
        <v>4</v>
      </c>
      <c r="B25" s="23">
        <f>IFERROR(__xludf.DUMMYFUNCTION("""COMPUTED_VALUE"""),3.0)</f>
        <v>3</v>
      </c>
      <c r="G25" s="23">
        <f>IFERROR(__xludf.DUMMYFUNCTION("""COMPUTED_VALUE"""),4.0)</f>
        <v>4</v>
      </c>
      <c r="H25" s="23">
        <f>IFERROR(__xludf.DUMMYFUNCTION("""COMPUTED_VALUE"""),4.0)</f>
        <v>4</v>
      </c>
    </row>
    <row r="26">
      <c r="A26" s="23">
        <f>IFERROR(__xludf.DUMMYFUNCTION("""COMPUTED_VALUE"""),3.0)</f>
        <v>3</v>
      </c>
      <c r="B26" s="23">
        <f>IFERROR(__xludf.DUMMYFUNCTION("""COMPUTED_VALUE"""),3.0)</f>
        <v>3</v>
      </c>
      <c r="G26" s="23">
        <f>IFERROR(__xludf.DUMMYFUNCTION("""COMPUTED_VALUE"""),3.0)</f>
        <v>3</v>
      </c>
      <c r="H26" s="23">
        <f>IFERROR(__xludf.DUMMYFUNCTION("""COMPUTED_VALUE"""),3.0)</f>
        <v>3</v>
      </c>
    </row>
    <row r="27">
      <c r="A27" s="23">
        <f>IFERROR(__xludf.DUMMYFUNCTION("""COMPUTED_VALUE"""),4.0)</f>
        <v>4</v>
      </c>
      <c r="B27" s="23">
        <f>IFERROR(__xludf.DUMMYFUNCTION("""COMPUTED_VALUE"""),4.0)</f>
        <v>4</v>
      </c>
      <c r="G27" s="23">
        <f>IFERROR(__xludf.DUMMYFUNCTION("""COMPUTED_VALUE"""),4.0)</f>
        <v>4</v>
      </c>
      <c r="H27" s="23">
        <f>IFERROR(__xludf.DUMMYFUNCTION("""COMPUTED_VALUE"""),4.0)</f>
        <v>4</v>
      </c>
    </row>
    <row r="28">
      <c r="A28" s="23">
        <f>IFERROR(__xludf.DUMMYFUNCTION("""COMPUTED_VALUE"""),4.0)</f>
        <v>4</v>
      </c>
      <c r="B28" s="23">
        <f>IFERROR(__xludf.DUMMYFUNCTION("""COMPUTED_VALUE"""),4.0)</f>
        <v>4</v>
      </c>
      <c r="G28" s="23">
        <f>IFERROR(__xludf.DUMMYFUNCTION("""COMPUTED_VALUE"""),4.0)</f>
        <v>4</v>
      </c>
      <c r="H28" s="23">
        <f>IFERROR(__xludf.DUMMYFUNCTION("""COMPUTED_VALUE"""),3.0)</f>
        <v>3</v>
      </c>
    </row>
    <row r="29">
      <c r="A29" s="23">
        <f>IFERROR(__xludf.DUMMYFUNCTION("""COMPUTED_VALUE"""),4.0)</f>
        <v>4</v>
      </c>
      <c r="B29" s="23">
        <f>IFERROR(__xludf.DUMMYFUNCTION("""COMPUTED_VALUE"""),3.0)</f>
        <v>3</v>
      </c>
      <c r="G29" s="23">
        <f>IFERROR(__xludf.DUMMYFUNCTION("""COMPUTED_VALUE"""),3.0)</f>
        <v>3</v>
      </c>
      <c r="H29" s="23">
        <f>IFERROR(__xludf.DUMMYFUNCTION("""COMPUTED_VALUE"""),3.0)</f>
        <v>3</v>
      </c>
    </row>
    <row r="30">
      <c r="A30" s="23">
        <f>IFERROR(__xludf.DUMMYFUNCTION("""COMPUTED_VALUE"""),4.0)</f>
        <v>4</v>
      </c>
      <c r="B30" s="23">
        <f>IFERROR(__xludf.DUMMYFUNCTION("""COMPUTED_VALUE"""),4.0)</f>
        <v>4</v>
      </c>
      <c r="G30" s="23">
        <f>IFERROR(__xludf.DUMMYFUNCTION("""COMPUTED_VALUE"""),4.0)</f>
        <v>4</v>
      </c>
      <c r="H30" s="23">
        <f>IFERROR(__xludf.DUMMYFUNCTION("""COMPUTED_VALUE"""),5.0)</f>
        <v>5</v>
      </c>
    </row>
    <row r="31">
      <c r="A31" s="23">
        <f>IFERROR(__xludf.DUMMYFUNCTION("""COMPUTED_VALUE"""),3.0)</f>
        <v>3</v>
      </c>
      <c r="B31" s="23">
        <f>IFERROR(__xludf.DUMMYFUNCTION("""COMPUTED_VALUE"""),4.0)</f>
        <v>4</v>
      </c>
      <c r="G31" s="23">
        <f>IFERROR(__xludf.DUMMYFUNCTION("""COMPUTED_VALUE"""),4.0)</f>
        <v>4</v>
      </c>
      <c r="H31" s="23">
        <f>IFERROR(__xludf.DUMMYFUNCTION("""COMPUTED_VALUE"""),4.0)</f>
        <v>4</v>
      </c>
    </row>
    <row r="32">
      <c r="A32" s="23">
        <f>IFERROR(__xludf.DUMMYFUNCTION("""COMPUTED_VALUE"""),3.0)</f>
        <v>3</v>
      </c>
      <c r="B32" s="23">
        <f>IFERROR(__xludf.DUMMYFUNCTION("""COMPUTED_VALUE"""),4.0)</f>
        <v>4</v>
      </c>
      <c r="G32" s="23">
        <f>IFERROR(__xludf.DUMMYFUNCTION("""COMPUTED_VALUE"""),4.0)</f>
        <v>4</v>
      </c>
      <c r="H32" s="23">
        <f>IFERROR(__xludf.DUMMYFUNCTION("""COMPUTED_VALUE"""),4.0)</f>
        <v>4</v>
      </c>
    </row>
    <row r="33">
      <c r="A33" s="23">
        <f>IFERROR(__xludf.DUMMYFUNCTION("""COMPUTED_VALUE"""),4.0)</f>
        <v>4</v>
      </c>
      <c r="B33" s="23">
        <f>IFERROR(__xludf.DUMMYFUNCTION("""COMPUTED_VALUE"""),3.0)</f>
        <v>3</v>
      </c>
      <c r="G33" s="23">
        <f>IFERROR(__xludf.DUMMYFUNCTION("""COMPUTED_VALUE"""),4.0)</f>
        <v>4</v>
      </c>
      <c r="H33" s="23">
        <f>IFERROR(__xludf.DUMMYFUNCTION("""COMPUTED_VALUE"""),3.0)</f>
        <v>3</v>
      </c>
    </row>
    <row r="34">
      <c r="A34" s="23">
        <f>IFERROR(__xludf.DUMMYFUNCTION("""COMPUTED_VALUE"""),4.0)</f>
        <v>4</v>
      </c>
      <c r="B34" s="23">
        <f>IFERROR(__xludf.DUMMYFUNCTION("""COMPUTED_VALUE"""),4.0)</f>
        <v>4</v>
      </c>
      <c r="G34" s="23">
        <f>IFERROR(__xludf.DUMMYFUNCTION("""COMPUTED_VALUE"""),3.0)</f>
        <v>3</v>
      </c>
      <c r="H34" s="23">
        <f>IFERROR(__xludf.DUMMYFUNCTION("""COMPUTED_VALUE"""),5.0)</f>
        <v>5</v>
      </c>
    </row>
    <row r="35">
      <c r="A35" s="23">
        <f>IFERROR(__xludf.DUMMYFUNCTION("""COMPUTED_VALUE"""),4.0)</f>
        <v>4</v>
      </c>
      <c r="B35" s="23">
        <f>IFERROR(__xludf.DUMMYFUNCTION("""COMPUTED_VALUE"""),5.0)</f>
        <v>5</v>
      </c>
      <c r="G35" s="23">
        <f>IFERROR(__xludf.DUMMYFUNCTION("""COMPUTED_VALUE"""),3.0)</f>
        <v>3</v>
      </c>
      <c r="H35" s="23">
        <f>IFERROR(__xludf.DUMMYFUNCTION("""COMPUTED_VALUE"""),4.0)</f>
        <v>4</v>
      </c>
    </row>
    <row r="36">
      <c r="A36" s="23">
        <f>IFERROR(__xludf.DUMMYFUNCTION("""COMPUTED_VALUE"""),4.0)</f>
        <v>4</v>
      </c>
      <c r="B36" s="23">
        <f>IFERROR(__xludf.DUMMYFUNCTION("""COMPUTED_VALUE"""),4.0)</f>
        <v>4</v>
      </c>
      <c r="G36" s="23">
        <f>IFERROR(__xludf.DUMMYFUNCTION("""COMPUTED_VALUE"""),5.0)</f>
        <v>5</v>
      </c>
      <c r="H36" s="23">
        <f>IFERROR(__xludf.DUMMYFUNCTION("""COMPUTED_VALUE"""),4.0)</f>
        <v>4</v>
      </c>
    </row>
    <row r="37">
      <c r="A37" s="23">
        <f>IFERROR(__xludf.DUMMYFUNCTION("""COMPUTED_VALUE"""),4.0)</f>
        <v>4</v>
      </c>
      <c r="B37" s="23">
        <f>IFERROR(__xludf.DUMMYFUNCTION("""COMPUTED_VALUE"""),3.0)</f>
        <v>3</v>
      </c>
      <c r="G37" s="23">
        <f>IFERROR(__xludf.DUMMYFUNCTION("""COMPUTED_VALUE"""),4.0)</f>
        <v>4</v>
      </c>
      <c r="H37" s="23">
        <f>IFERROR(__xludf.DUMMYFUNCTION("""COMPUTED_VALUE"""),4.0)</f>
        <v>4</v>
      </c>
    </row>
    <row r="38">
      <c r="A38" s="23">
        <f>IFERROR(__xludf.DUMMYFUNCTION("""COMPUTED_VALUE"""),4.0)</f>
        <v>4</v>
      </c>
      <c r="B38" s="23">
        <f>IFERROR(__xludf.DUMMYFUNCTION("""COMPUTED_VALUE"""),4.0)</f>
        <v>4</v>
      </c>
      <c r="G38" s="23">
        <f>IFERROR(__xludf.DUMMYFUNCTION("""COMPUTED_VALUE"""),4.0)</f>
        <v>4</v>
      </c>
      <c r="H38" s="23">
        <f>IFERROR(__xludf.DUMMYFUNCTION("""COMPUTED_VALUE"""),4.0)</f>
        <v>4</v>
      </c>
    </row>
    <row r="39">
      <c r="A39" s="23">
        <f>IFERROR(__xludf.DUMMYFUNCTION("""COMPUTED_VALUE"""),3.0)</f>
        <v>3</v>
      </c>
      <c r="B39" s="23">
        <f>IFERROR(__xludf.DUMMYFUNCTION("""COMPUTED_VALUE"""),3.0)</f>
        <v>3</v>
      </c>
      <c r="G39" s="23">
        <f>IFERROR(__xludf.DUMMYFUNCTION("""COMPUTED_VALUE"""),4.0)</f>
        <v>4</v>
      </c>
      <c r="H39" s="23">
        <f>IFERROR(__xludf.DUMMYFUNCTION("""COMPUTED_VALUE"""),4.0)</f>
        <v>4</v>
      </c>
    </row>
    <row r="40">
      <c r="A40" s="23">
        <f>IFERROR(__xludf.DUMMYFUNCTION("""COMPUTED_VALUE"""),4.0)</f>
        <v>4</v>
      </c>
      <c r="B40" s="23">
        <f>IFERROR(__xludf.DUMMYFUNCTION("""COMPUTED_VALUE"""),4.0)</f>
        <v>4</v>
      </c>
      <c r="G40" s="23">
        <f>IFERROR(__xludf.DUMMYFUNCTION("""COMPUTED_VALUE"""),4.0)</f>
        <v>4</v>
      </c>
      <c r="H40" s="23">
        <f>IFERROR(__xludf.DUMMYFUNCTION("""COMPUTED_VALUE"""),4.0)</f>
        <v>4</v>
      </c>
    </row>
    <row r="41">
      <c r="A41" s="23">
        <f>IFERROR(__xludf.DUMMYFUNCTION("""COMPUTED_VALUE"""),4.0)</f>
        <v>4</v>
      </c>
      <c r="B41" s="23">
        <f>IFERROR(__xludf.DUMMYFUNCTION("""COMPUTED_VALUE"""),3.0)</f>
        <v>3</v>
      </c>
      <c r="G41" s="23">
        <f>IFERROR(__xludf.DUMMYFUNCTION("""COMPUTED_VALUE"""),3.0)</f>
        <v>3</v>
      </c>
      <c r="H41" s="23">
        <f>IFERROR(__xludf.DUMMYFUNCTION("""COMPUTED_VALUE"""),5.0)</f>
        <v>5</v>
      </c>
    </row>
    <row r="42">
      <c r="A42" s="23">
        <f>IFERROR(__xludf.DUMMYFUNCTION("""COMPUTED_VALUE"""),5.0)</f>
        <v>5</v>
      </c>
      <c r="B42" s="23">
        <f>IFERROR(__xludf.DUMMYFUNCTION("""COMPUTED_VALUE"""),4.0)</f>
        <v>4</v>
      </c>
      <c r="G42" s="23">
        <f>IFERROR(__xludf.DUMMYFUNCTION("""COMPUTED_VALUE"""),3.0)</f>
        <v>3</v>
      </c>
    </row>
    <row r="43">
      <c r="A43" s="23">
        <f>IFERROR(__xludf.DUMMYFUNCTION("""COMPUTED_VALUE"""),3.0)</f>
        <v>3</v>
      </c>
      <c r="B43" s="23">
        <f>IFERROR(__xludf.DUMMYFUNCTION("""COMPUTED_VALUE"""),4.0)</f>
        <v>4</v>
      </c>
      <c r="G43" s="23">
        <f>IFERROR(__xludf.DUMMYFUNCTION("""COMPUTED_VALUE"""),4.0)</f>
        <v>4</v>
      </c>
    </row>
    <row r="44">
      <c r="A44" s="23">
        <f>IFERROR(__xludf.DUMMYFUNCTION("""COMPUTED_VALUE"""),3.0)</f>
        <v>3</v>
      </c>
      <c r="B44" s="23">
        <f>IFERROR(__xludf.DUMMYFUNCTION("""COMPUTED_VALUE"""),3.0)</f>
        <v>3</v>
      </c>
      <c r="G44" s="23">
        <f>IFERROR(__xludf.DUMMYFUNCTION("""COMPUTED_VALUE"""),4.0)</f>
        <v>4</v>
      </c>
    </row>
    <row r="45">
      <c r="A45" s="23">
        <f>IFERROR(__xludf.DUMMYFUNCTION("""COMPUTED_VALUE"""),4.0)</f>
        <v>4</v>
      </c>
      <c r="B45" s="23">
        <f>IFERROR(__xludf.DUMMYFUNCTION("""COMPUTED_VALUE"""),3.0)</f>
        <v>3</v>
      </c>
      <c r="G45" s="23">
        <f>IFERROR(__xludf.DUMMYFUNCTION("""COMPUTED_VALUE"""),4.0)</f>
        <v>4</v>
      </c>
    </row>
    <row r="46">
      <c r="A46" s="23">
        <f>IFERROR(__xludf.DUMMYFUNCTION("""COMPUTED_VALUE"""),4.0)</f>
        <v>4</v>
      </c>
      <c r="B46" s="23">
        <f>IFERROR(__xludf.DUMMYFUNCTION("""COMPUTED_VALUE"""),5.0)</f>
        <v>5</v>
      </c>
      <c r="G46" s="23">
        <f>IFERROR(__xludf.DUMMYFUNCTION("""COMPUTED_VALUE"""),3.0)</f>
        <v>3</v>
      </c>
    </row>
    <row r="47">
      <c r="A47" s="23">
        <f>IFERROR(__xludf.DUMMYFUNCTION("""COMPUTED_VALUE"""),4.0)</f>
        <v>4</v>
      </c>
      <c r="B47" s="23">
        <f>IFERROR(__xludf.DUMMYFUNCTION("""COMPUTED_VALUE"""),4.0)</f>
        <v>4</v>
      </c>
      <c r="G47" s="23">
        <f>IFERROR(__xludf.DUMMYFUNCTION("""COMPUTED_VALUE"""),4.0)</f>
        <v>4</v>
      </c>
    </row>
    <row r="48">
      <c r="A48" s="23">
        <f>IFERROR(__xludf.DUMMYFUNCTION("""COMPUTED_VALUE"""),4.0)</f>
        <v>4</v>
      </c>
      <c r="B48" s="23">
        <f>IFERROR(__xludf.DUMMYFUNCTION("""COMPUTED_VALUE"""),3.0)</f>
        <v>3</v>
      </c>
      <c r="G48" s="23">
        <f>IFERROR(__xludf.DUMMYFUNCTION("""COMPUTED_VALUE"""),5.0)</f>
        <v>5</v>
      </c>
    </row>
    <row r="49">
      <c r="A49" s="26">
        <f>IFERROR(__xludf.DUMMYFUNCTION("""COMPUTED_VALUE"""),3.0)</f>
        <v>3</v>
      </c>
      <c r="B49" s="23">
        <f>IFERROR(__xludf.DUMMYFUNCTION("""COMPUTED_VALUE"""),4.0)</f>
        <v>4</v>
      </c>
      <c r="G49" s="23">
        <f>IFERROR(__xludf.DUMMYFUNCTION("""COMPUTED_VALUE"""),5.0)</f>
        <v>5</v>
      </c>
    </row>
    <row r="50">
      <c r="A50" s="23">
        <f>IFERROR(__xludf.DUMMYFUNCTION("""COMPUTED_VALUE"""),3.0)</f>
        <v>3</v>
      </c>
      <c r="B50" s="23">
        <f>IFERROR(__xludf.DUMMYFUNCTION("""COMPUTED_VALUE"""),5.0)</f>
        <v>5</v>
      </c>
      <c r="G50" s="23">
        <f>IFERROR(__xludf.DUMMYFUNCTION("""COMPUTED_VALUE"""),3.0)</f>
        <v>3</v>
      </c>
    </row>
    <row r="51">
      <c r="A51" s="23">
        <f>IFERROR(__xludf.DUMMYFUNCTION("""COMPUTED_VALUE"""),4.0)</f>
        <v>4</v>
      </c>
      <c r="B51" s="23">
        <f>IFERROR(__xludf.DUMMYFUNCTION("""COMPUTED_VALUE"""),4.0)</f>
        <v>4</v>
      </c>
      <c r="G51" s="23">
        <f>IFERROR(__xludf.DUMMYFUNCTION("""COMPUTED_VALUE"""),4.0)</f>
        <v>4</v>
      </c>
    </row>
    <row r="52">
      <c r="B52" s="23">
        <f>IFERROR(__xludf.DUMMYFUNCTION("""COMPUTED_VALUE"""),3.0)</f>
        <v>3</v>
      </c>
      <c r="G52" s="23">
        <f>IFERROR(__xludf.DUMMYFUNCTION("""COMPUTED_VALUE"""),4.0)</f>
        <v>4</v>
      </c>
    </row>
    <row r="53">
      <c r="B53" s="23">
        <f>IFERROR(__xludf.DUMMYFUNCTION("""COMPUTED_VALUE"""),4.0)</f>
        <v>4</v>
      </c>
      <c r="G53" s="23">
        <f>IFERROR(__xludf.DUMMYFUNCTION("""COMPUTED_VALUE"""),4.0)</f>
        <v>4</v>
      </c>
    </row>
    <row r="54">
      <c r="B54" s="23">
        <f>IFERROR(__xludf.DUMMYFUNCTION("""COMPUTED_VALUE"""),3.0)</f>
        <v>3</v>
      </c>
      <c r="G54" s="23">
        <f>IFERROR(__xludf.DUMMYFUNCTION("""COMPUTED_VALUE"""),5.0)</f>
        <v>5</v>
      </c>
    </row>
    <row r="55">
      <c r="B55" s="23">
        <f>IFERROR(__xludf.DUMMYFUNCTION("""COMPUTED_VALUE"""),5.0)</f>
        <v>5</v>
      </c>
      <c r="G55" s="23">
        <f>IFERROR(__xludf.DUMMYFUNCTION("""COMPUTED_VALUE"""),4.0)</f>
        <v>4</v>
      </c>
    </row>
    <row r="56">
      <c r="B56" s="23">
        <f>IFERROR(__xludf.DUMMYFUNCTION("""COMPUTED_VALUE"""),5.0)</f>
        <v>5</v>
      </c>
      <c r="D56" s="22" t="s">
        <v>240</v>
      </c>
      <c r="E56" s="23">
        <f>AVERAGE(A5:B71)</f>
        <v>3.780701754</v>
      </c>
      <c r="G56" s="23">
        <f>IFERROR(__xludf.DUMMYFUNCTION("""COMPUTED_VALUE"""),3.0)</f>
        <v>3</v>
      </c>
    </row>
    <row r="57">
      <c r="B57" s="23">
        <f>IFERROR(__xludf.DUMMYFUNCTION("""COMPUTED_VALUE"""),4.0)</f>
        <v>4</v>
      </c>
      <c r="G57" s="23">
        <f>IFERROR(__xludf.DUMMYFUNCTION("""COMPUTED_VALUE"""),4.0)</f>
        <v>4</v>
      </c>
    </row>
    <row r="58">
      <c r="B58" s="23">
        <f>IFERROR(__xludf.DUMMYFUNCTION("""COMPUTED_VALUE"""),4.0)</f>
        <v>4</v>
      </c>
      <c r="G58" s="23">
        <f>IFERROR(__xludf.DUMMYFUNCTION("""COMPUTED_VALUE"""),3.0)</f>
        <v>3</v>
      </c>
    </row>
    <row r="59">
      <c r="B59" s="23">
        <f>IFERROR(__xludf.DUMMYFUNCTION("""COMPUTED_VALUE"""),3.0)</f>
        <v>3</v>
      </c>
      <c r="G59" s="23">
        <f>IFERROR(__xludf.DUMMYFUNCTION("""COMPUTED_VALUE"""),4.0)</f>
        <v>4</v>
      </c>
    </row>
    <row r="60">
      <c r="B60" s="23">
        <f>IFERROR(__xludf.DUMMYFUNCTION("""COMPUTED_VALUE"""),4.0)</f>
        <v>4</v>
      </c>
      <c r="G60" s="23">
        <f>IFERROR(__xludf.DUMMYFUNCTION("""COMPUTED_VALUE"""),3.0)</f>
        <v>3</v>
      </c>
    </row>
    <row r="61">
      <c r="B61" s="23">
        <f>IFERROR(__xludf.DUMMYFUNCTION("""COMPUTED_VALUE"""),4.0)</f>
        <v>4</v>
      </c>
      <c r="G61" s="23">
        <f>IFERROR(__xludf.DUMMYFUNCTION("""COMPUTED_VALUE"""),3.0)</f>
        <v>3</v>
      </c>
    </row>
    <row r="62">
      <c r="B62" s="23">
        <f>IFERROR(__xludf.DUMMYFUNCTION("""COMPUTED_VALUE"""),4.0)</f>
        <v>4</v>
      </c>
      <c r="G62" s="26">
        <f>IFERROR(__xludf.DUMMYFUNCTION("""COMPUTED_VALUE"""),3.0)</f>
        <v>3</v>
      </c>
    </row>
    <row r="63">
      <c r="B63" s="23">
        <f>IFERROR(__xludf.DUMMYFUNCTION("""COMPUTED_VALUE"""),4.0)</f>
        <v>4</v>
      </c>
      <c r="G63" s="23">
        <f>IFERROR(__xludf.DUMMYFUNCTION("""COMPUTED_VALUE"""),3.0)</f>
        <v>3</v>
      </c>
    </row>
    <row r="64">
      <c r="B64" s="23">
        <f>IFERROR(__xludf.DUMMYFUNCTION("""COMPUTED_VALUE"""),3.0)</f>
        <v>3</v>
      </c>
      <c r="G64" s="23">
        <f>IFERROR(__xludf.DUMMYFUNCTION("""COMPUTED_VALUE"""),4.0)</f>
        <v>4</v>
      </c>
    </row>
    <row r="65">
      <c r="B65" s="23">
        <f>IFERROR(__xludf.DUMMYFUNCTION("""COMPUTED_VALUE"""),4.0)</f>
        <v>4</v>
      </c>
      <c r="F65" s="23">
        <f t="shared" ref="F65:I65" si="1">AVERAGE(F5:F64)</f>
        <v>3.7</v>
      </c>
      <c r="G65" s="23">
        <f t="shared" si="1"/>
        <v>3.733333333</v>
      </c>
      <c r="H65" s="23">
        <f t="shared" si="1"/>
        <v>3.891891892</v>
      </c>
      <c r="I65" s="23">
        <f t="shared" si="1"/>
        <v>3.714285714</v>
      </c>
      <c r="J65" s="22" t="s">
        <v>241</v>
      </c>
    </row>
    <row r="66">
      <c r="B66" s="23">
        <f>IFERROR(__xludf.DUMMYFUNCTION("""COMPUTED_VALUE"""),4.0)</f>
        <v>4</v>
      </c>
      <c r="F66" s="23">
        <f>_xlfn.VAR.S(F5:F14)</f>
        <v>0.4555555556</v>
      </c>
      <c r="G66" s="23">
        <f>VAR(G5:G64)</f>
        <v>0.402259887</v>
      </c>
      <c r="H66" s="23">
        <f>_xlfn.VAR.S(H5:H41)</f>
        <v>0.4324324324</v>
      </c>
      <c r="I66" s="23">
        <f>_xlfn.VAR.S(I5:I11)</f>
        <v>0.2380952381</v>
      </c>
      <c r="J66" s="22" t="s">
        <v>242</v>
      </c>
    </row>
    <row r="67">
      <c r="B67" s="23">
        <f>IFERROR(__xludf.DUMMYFUNCTION("""COMPUTED_VALUE"""),3.0)</f>
        <v>3</v>
      </c>
      <c r="F67" s="23">
        <f>COUNT(F5:F14)*((F65-E56)^2)</f>
        <v>0.06512773161</v>
      </c>
      <c r="G67" s="23">
        <f>COUNT(G5:G64)*((G65-E56)^2)</f>
        <v>0.1346260388</v>
      </c>
      <c r="H67" s="23">
        <f>count(H5:H41)*((H65-E56)^2)</f>
        <v>0.4574401271</v>
      </c>
      <c r="I67" s="23">
        <f>count(I5:I11)*((I65-E56)^2)</f>
        <v>0.03087763268</v>
      </c>
      <c r="J67" s="22" t="s">
        <v>243</v>
      </c>
      <c r="K67" s="23">
        <f>SUM(F67:I67)</f>
        <v>0.6880715302</v>
      </c>
    </row>
    <row r="68">
      <c r="B68" s="23">
        <f>IFERROR(__xludf.DUMMYFUNCTION("""COMPUTED_VALUE"""),4.0)</f>
        <v>4</v>
      </c>
      <c r="F68" s="23">
        <f>(COUNT(F5:F14)-1)*F66</f>
        <v>4.1</v>
      </c>
      <c r="G68" s="23">
        <f>(COUNT(G5:G64)-1)*G66</f>
        <v>23.73333333</v>
      </c>
      <c r="H68" s="23">
        <f>(count(H5:H41)-1)*H66</f>
        <v>15.56756757</v>
      </c>
      <c r="I68" s="23">
        <f>(count(I5:I11)-1)*I66</f>
        <v>1.428571429</v>
      </c>
      <c r="J68" s="22" t="s">
        <v>244</v>
      </c>
      <c r="K68" s="23">
        <f>sum(F68:I68)</f>
        <v>44.82947233</v>
      </c>
    </row>
    <row r="69">
      <c r="B69" s="23">
        <f>IFERROR(__xludf.DUMMYFUNCTION("""COMPUTED_VALUE"""),4.0)</f>
        <v>4</v>
      </c>
      <c r="J69" s="22" t="s">
        <v>245</v>
      </c>
      <c r="K69" s="23">
        <f>SUM(K67:K68)</f>
        <v>45.51754386</v>
      </c>
    </row>
    <row r="70">
      <c r="B70" s="23">
        <f>IFERROR(__xludf.DUMMYFUNCTION("""COMPUTED_VALUE"""),3.0)</f>
        <v>3</v>
      </c>
      <c r="J70" s="22" t="s">
        <v>246</v>
      </c>
      <c r="K70" s="22">
        <v>3.0</v>
      </c>
    </row>
    <row r="71">
      <c r="B71" s="23">
        <f>IFERROR(__xludf.DUMMYFUNCTION("""COMPUTED_VALUE"""),5.0)</f>
        <v>5</v>
      </c>
      <c r="J71" s="22" t="s">
        <v>247</v>
      </c>
      <c r="K71" s="22">
        <v>110.0</v>
      </c>
    </row>
    <row r="72">
      <c r="A72" s="23">
        <f>AVERAGE(A5:A51)</f>
        <v>3.744680851</v>
      </c>
      <c r="B72" s="23">
        <f>AVERAGE(B53:B71)</f>
        <v>3.894736842</v>
      </c>
      <c r="C72" s="22" t="s">
        <v>241</v>
      </c>
      <c r="J72" s="22" t="s">
        <v>248</v>
      </c>
      <c r="K72" s="23">
        <f t="shared" ref="K72:K73" si="2">K67/K70</f>
        <v>0.2293571767</v>
      </c>
    </row>
    <row r="73">
      <c r="A73" s="23">
        <f>_xlfn.STDEV.S(A5:A51)</f>
        <v>0.6067764113</v>
      </c>
      <c r="B73" s="23">
        <f>_xlfn.STDEV.S(B5:B71)</f>
        <v>0.6568705876</v>
      </c>
      <c r="C73" s="22" t="s">
        <v>249</v>
      </c>
      <c r="J73" s="22" t="s">
        <v>250</v>
      </c>
      <c r="K73" s="23">
        <f t="shared" si="2"/>
        <v>0.4075406575</v>
      </c>
      <c r="Q73" s="23">
        <f>_xlfn.VAR.S(A5:A51)</f>
        <v>0.3681776133</v>
      </c>
      <c r="R73" s="22">
        <f>_xlfn.VAR.S(B5:B71)</f>
        <v>0.4314789688</v>
      </c>
      <c r="S73" s="22" t="s">
        <v>242</v>
      </c>
    </row>
    <row r="74">
      <c r="A74" s="23">
        <f>COUNT(A5:A51)</f>
        <v>47</v>
      </c>
      <c r="B74" s="23">
        <f>COUNT(B5:B71)</f>
        <v>67</v>
      </c>
      <c r="C74" s="22" t="s">
        <v>251</v>
      </c>
      <c r="J74" s="22" t="s">
        <v>252</v>
      </c>
      <c r="K74" s="23">
        <f>K72/K73</f>
        <v>0.5627835468</v>
      </c>
      <c r="Q74" s="23">
        <f>Q73*(Count(A5:A51)-1)</f>
        <v>16.93617021</v>
      </c>
      <c r="R74" s="23">
        <f>R73*(Count(B5:B71)-1)</f>
        <v>28.47761194</v>
      </c>
      <c r="S74" s="22" t="s">
        <v>244</v>
      </c>
      <c r="T74" s="23">
        <f t="shared" ref="T74:T75" si="4">SUM(Q74:R74)</f>
        <v>45.41378215</v>
      </c>
    </row>
    <row r="75">
      <c r="A75" s="23">
        <f t="shared" ref="A75:B75" si="3">(A73)^2/A74</f>
        <v>0.007833566241</v>
      </c>
      <c r="B75" s="23">
        <f t="shared" si="3"/>
        <v>0.006439984609</v>
      </c>
      <c r="C75" s="22" t="s">
        <v>253</v>
      </c>
      <c r="D75" s="23">
        <f>SQRT(sum(A75:B75))</f>
        <v>0.1194719668</v>
      </c>
      <c r="J75" s="22" t="s">
        <v>254</v>
      </c>
      <c r="K75" s="23">
        <f>_xlfn.F.DIST.RT(K74, K70, K71)</f>
        <v>0.640697029</v>
      </c>
      <c r="Q75" s="23">
        <f>Count(A5:A51)*((A72-E56)^2)</f>
        <v>0.06098275738</v>
      </c>
      <c r="R75" s="23">
        <f>Count(B5:B71)*((B72-E56)^2)</f>
        <v>0.8712680825</v>
      </c>
      <c r="S75" s="22" t="s">
        <v>243</v>
      </c>
      <c r="T75" s="23">
        <f t="shared" si="4"/>
        <v>0.9322508399</v>
      </c>
    </row>
    <row r="76">
      <c r="C76" s="22" t="s">
        <v>255</v>
      </c>
      <c r="D76" s="23">
        <f>(A72-B72)/D75</f>
        <v>-1.25599331</v>
      </c>
      <c r="J76" s="22" t="s">
        <v>256</v>
      </c>
      <c r="K76" s="22">
        <v>4.73</v>
      </c>
      <c r="S76" s="22" t="s">
        <v>245</v>
      </c>
      <c r="T76" s="23">
        <f>SUM(T74:T75)</f>
        <v>46.34603299</v>
      </c>
    </row>
    <row r="77">
      <c r="C77" s="22" t="s">
        <v>198</v>
      </c>
      <c r="D77" s="23">
        <f>((A75+B75)^2)/(((A75)^2/(A74-1))+ ((B75)^2/(B74-1)))</f>
        <v>103.8188487</v>
      </c>
      <c r="R77" s="22">
        <v>1.0</v>
      </c>
      <c r="S77" s="22" t="s">
        <v>246</v>
      </c>
    </row>
    <row r="78">
      <c r="C78" s="22" t="s">
        <v>257</v>
      </c>
      <c r="D78" s="22" t="s">
        <v>258</v>
      </c>
      <c r="R78" s="22">
        <v>112.0</v>
      </c>
      <c r="S78" s="22" t="s">
        <v>247</v>
      </c>
    </row>
    <row r="79">
      <c r="S79" s="22" t="s">
        <v>248</v>
      </c>
      <c r="T79" s="22">
        <f>T75/R77</f>
        <v>0.9322508399</v>
      </c>
    </row>
    <row r="80">
      <c r="A80" s="22" t="s">
        <v>259</v>
      </c>
      <c r="B80" s="25" t="s">
        <v>260</v>
      </c>
      <c r="G80" s="22" t="s">
        <v>259</v>
      </c>
      <c r="H80" s="25" t="s">
        <v>261</v>
      </c>
      <c r="S80" s="22" t="s">
        <v>250</v>
      </c>
      <c r="T80" s="23">
        <f>T74/R78</f>
        <v>0.4054801978</v>
      </c>
    </row>
    <row r="81">
      <c r="S81" s="22" t="s">
        <v>252</v>
      </c>
      <c r="T81" s="22">
        <f>T79/T80</f>
        <v>2.29912791</v>
      </c>
    </row>
    <row r="82">
      <c r="S82" s="22" t="s">
        <v>254</v>
      </c>
      <c r="T82" s="23">
        <f>_xlfn.F.DIST.RT(T81, R77, R78)</f>
        <v>0.1322640673</v>
      </c>
    </row>
    <row r="83">
      <c r="S83" s="22" t="s">
        <v>256</v>
      </c>
      <c r="T83" s="22">
        <v>8.2</v>
      </c>
    </row>
  </sheetData>
  <mergeCells count="5">
    <mergeCell ref="A1:N1"/>
    <mergeCell ref="A2:N2"/>
    <mergeCell ref="A3:N3"/>
    <mergeCell ref="H80:K80"/>
    <mergeCell ref="B80:E8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5"/>
    <col customWidth="1" min="2" max="2" width="21.13"/>
  </cols>
  <sheetData>
    <row r="2">
      <c r="A2" s="27" t="s">
        <v>262</v>
      </c>
    </row>
    <row r="3">
      <c r="A3" s="22" t="s">
        <v>263</v>
      </c>
      <c r="B3" s="22" t="s">
        <v>264</v>
      </c>
    </row>
    <row r="4">
      <c r="A4" s="22" t="s">
        <v>265</v>
      </c>
      <c r="B4" s="22" t="s">
        <v>266</v>
      </c>
    </row>
    <row r="5">
      <c r="A5" s="22" t="s">
        <v>267</v>
      </c>
      <c r="B5" s="23">
        <f> AVERAGE('Form Responses 1'!I2:I115)</f>
        <v>3.780701754</v>
      </c>
    </row>
    <row r="6">
      <c r="A6" s="22" t="s">
        <v>268</v>
      </c>
      <c r="B6" s="23">
        <f>_xlfn.STDEV.S('Form Responses 1'!I2:I115)</f>
        <v>0.6346732409</v>
      </c>
    </row>
    <row r="7">
      <c r="A7" s="22" t="s">
        <v>251</v>
      </c>
      <c r="B7" s="23">
        <f>COUNT('Form Responses 1'!I2:I115)</f>
        <v>114</v>
      </c>
    </row>
    <row r="8">
      <c r="A8" s="22" t="s">
        <v>269</v>
      </c>
      <c r="B8" s="23">
        <f>((B5 -3)/(B6/SQRT(B7)))</f>
        <v>13.13370911</v>
      </c>
    </row>
    <row r="9">
      <c r="A9" s="22" t="s">
        <v>254</v>
      </c>
      <c r="B9" s="23">
        <f>TDIST(ABS(B8), B7-1, 1)</f>
        <v>0</v>
      </c>
    </row>
    <row r="10">
      <c r="A10" s="22" t="s">
        <v>270</v>
      </c>
      <c r="B10" s="22">
        <v>0.05</v>
      </c>
    </row>
    <row r="11">
      <c r="A11" s="22" t="s">
        <v>271</v>
      </c>
      <c r="B11" s="22">
        <v>1.66</v>
      </c>
    </row>
    <row r="12">
      <c r="A12" s="22" t="s">
        <v>272</v>
      </c>
    </row>
    <row r="13">
      <c r="A13" s="25" t="s">
        <v>273</v>
      </c>
    </row>
  </sheetData>
  <mergeCells count="3">
    <mergeCell ref="A2:C2"/>
    <mergeCell ref="A12:C12"/>
    <mergeCell ref="A13:C13"/>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