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MI\"/>
    </mc:Choice>
  </mc:AlternateContent>
  <bookViews>
    <workbookView xWindow="120" yWindow="105" windowWidth="20115" windowHeight="6720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H114" i="1" l="1"/>
  <c r="H113" i="1"/>
  <c r="G115" i="1"/>
  <c r="I77" i="1"/>
  <c r="I75" i="1"/>
  <c r="I74" i="1"/>
  <c r="H76" i="1"/>
  <c r="F159" i="1"/>
  <c r="F157" i="1"/>
  <c r="F156" i="1"/>
  <c r="H116" i="1" l="1"/>
  <c r="H145" i="1"/>
  <c r="H143" i="1"/>
  <c r="H142" i="1"/>
  <c r="H130" i="1"/>
  <c r="C133" i="1"/>
  <c r="H138" i="1"/>
  <c r="H137" i="1"/>
  <c r="H131" i="1"/>
  <c r="H140" i="1" l="1"/>
  <c r="E99" i="1"/>
  <c r="C100" i="1"/>
  <c r="E104" i="1"/>
  <c r="E103" i="1"/>
  <c r="D61" i="1" l="1"/>
  <c r="D62" i="1" s="1"/>
  <c r="D64" i="1" s="1"/>
  <c r="F59" i="1"/>
  <c r="F61" i="1" s="1"/>
  <c r="G58" i="1"/>
  <c r="G57" i="1"/>
  <c r="C54" i="1"/>
  <c r="E53" i="1"/>
  <c r="E52" i="1"/>
  <c r="C44" i="1"/>
  <c r="H35" i="1"/>
  <c r="H34" i="1"/>
  <c r="H28" i="1"/>
  <c r="H27" i="1"/>
  <c r="C30" i="1"/>
  <c r="G59" i="1" l="1"/>
  <c r="H37" i="1"/>
</calcChain>
</file>

<file path=xl/sharedStrings.xml><?xml version="1.0" encoding="utf-8"?>
<sst xmlns="http://schemas.openxmlformats.org/spreadsheetml/2006/main" count="130" uniqueCount="94">
  <si>
    <t>PUNTO DE EQULIBRIO - EJERCICIOS PARA DETERMINAR LA CANTIDAD Y PRECIO DE EQUILIBRIO</t>
  </si>
  <si>
    <t>Se tiene los valores de ventas y de costos de camisas y el costo fijo.</t>
  </si>
  <si>
    <t>PE= PV- ((precio de costo + costo de distribucion + comision por ventas) + Costo fijo)</t>
  </si>
  <si>
    <t>la incognita es la cantidad, entonces expresando como ecuacion de primer grado, sera:</t>
  </si>
  <si>
    <t>40X menos 24X menos 3,500= 0</t>
  </si>
  <si>
    <t>despejando X</t>
  </si>
  <si>
    <t>40X-24X-3,500= 0</t>
  </si>
  <si>
    <t xml:space="preserve">X = </t>
  </si>
  <si>
    <t>16X - 3.500 = 0</t>
  </si>
  <si>
    <t>X= 3500 /16</t>
  </si>
  <si>
    <t>COMPROBANDO:</t>
  </si>
  <si>
    <t>X</t>
  </si>
  <si>
    <t>costo fijo</t>
  </si>
  <si>
    <t xml:space="preserve">Utilidad </t>
  </si>
  <si>
    <t xml:space="preserve">cero </t>
  </si>
  <si>
    <t>INGRESOS MENOS COSTOS = CERO</t>
  </si>
  <si>
    <t>SI LAS VENTAS ASCIENDEN A 800 CAMISAS , CUANTO DE UTILIDAD SE OBTIENE?</t>
  </si>
  <si>
    <t>COSTO FIJO</t>
  </si>
  <si>
    <t>UTILIDAD</t>
  </si>
  <si>
    <t>UTILIZANDO LA FORMULA ABREVIADA DEL LIBRO: ANALISIS FINANCIERO Y DE GESTION</t>
  </si>
  <si>
    <t>PE=</t>
  </si>
  <si>
    <t>3,500 / (40 MENOS 26)</t>
  </si>
  <si>
    <t>PE (EN UNIDADES) = COSTO FIJO DIVIDIDO ENTRE PRECIO DE VENTA MENOS COSTO VARIABLE</t>
  </si>
  <si>
    <t>PE (EN PESOS) = COSTO FIJO DIVIDIDO ENTRE UNO MENOS (COSTO VARIABLE  DIVIDIDO ENTRE PRECIO VENTA)</t>
  </si>
  <si>
    <t>26/40</t>
  </si>
  <si>
    <t>3,500/ 1- (26/40)</t>
  </si>
  <si>
    <t>3500/1 MENOS 0,65</t>
  </si>
  <si>
    <t>BS. 3500/,35</t>
  </si>
  <si>
    <t>BS</t>
  </si>
  <si>
    <t>CON LAS 800 CAMISAS DEL PRIMER EJERCICIO:</t>
  </si>
  <si>
    <t>26*800</t>
  </si>
  <si>
    <t>40*800</t>
  </si>
  <si>
    <t>PRECIO VENTA</t>
  </si>
  <si>
    <t>COSTO</t>
  </si>
  <si>
    <t>DIFERENCIA</t>
  </si>
  <si>
    <t>MENOS COSTO FIJO</t>
  </si>
  <si>
    <t>GANANCIA  BS</t>
  </si>
  <si>
    <t>RODRIGO ESTUPIÑAN. (PAGS. 207, 208 Y 209)</t>
  </si>
  <si>
    <t>Precio en Bs.</t>
  </si>
  <si>
    <t>Precio de venta de cada camisa</t>
  </si>
  <si>
    <t>Costo fijo</t>
  </si>
  <si>
    <t>Costo de distribucion</t>
  </si>
  <si>
    <t>Comision por venta</t>
  </si>
  <si>
    <t xml:space="preserve">Punto de equlibrio </t>
  </si>
  <si>
    <t>250 unidades</t>
  </si>
  <si>
    <t>Ejercicio - Punto de Equlibrio</t>
  </si>
  <si>
    <t>225 unidades</t>
  </si>
  <si>
    <t>Se tiene los valores de ventas ; de costos de camisas y el costo fijo.</t>
  </si>
  <si>
    <t>Se solicita encontrar el punto de equilibrio en cantidad</t>
  </si>
  <si>
    <t>Costo de producción</t>
  </si>
  <si>
    <t>Costo de distribución</t>
  </si>
  <si>
    <t>Comisión por venta</t>
  </si>
  <si>
    <t xml:space="preserve">Punto de Equilibrio </t>
  </si>
  <si>
    <t>Calculo - Cantidad de unidades fisicas</t>
  </si>
  <si>
    <t>Ejercicio 2 - Punto de Equilibrio</t>
  </si>
  <si>
    <t>Se solicita encontrar el punto de equilibrio en Unidades Monetarias.</t>
  </si>
  <si>
    <t>comprobando:</t>
  </si>
  <si>
    <t>menos</t>
  </si>
  <si>
    <t>225*40</t>
  </si>
  <si>
    <t>225*20</t>
  </si>
  <si>
    <t>4,500/ 1- (20/40)</t>
  </si>
  <si>
    <t>20/40</t>
  </si>
  <si>
    <t>4500/1 MENOS 0,50</t>
  </si>
  <si>
    <t>BS. 4500/,50</t>
  </si>
  <si>
    <t>CF</t>
  </si>
  <si>
    <t>cero</t>
  </si>
  <si>
    <t>Camisas producidas y vendidas</t>
  </si>
  <si>
    <t>Calcular el punto de equilibrio en unidades monetarias.</t>
  </si>
  <si>
    <t>la cantidad de camisas producidas y vendidas.</t>
  </si>
  <si>
    <t>Se tiene los valores de ventas, el costo de las camisas, el costo fijo y</t>
  </si>
  <si>
    <t>Ejercicio - Punto de Equilibrio en Unidades Monetarias</t>
  </si>
  <si>
    <t>A. PUNTO DE EQUILIBRIO EN UNIDADES FISICAS</t>
  </si>
  <si>
    <t>B. AHORA YENDO POR EL PUNTO DE EQUILIBRIO, EN UNIDADES MONETARIAS, SE TIENE LA  FORMULA:</t>
  </si>
  <si>
    <t>Ejercicio Nº 3</t>
  </si>
  <si>
    <t>Cantidades de equilibrio</t>
  </si>
  <si>
    <t>Datos:</t>
  </si>
  <si>
    <t>Costo Fijo</t>
  </si>
  <si>
    <t xml:space="preserve">Precio de Venta </t>
  </si>
  <si>
    <t>Costo de Produccion</t>
  </si>
  <si>
    <t>Gastos Comercializacion</t>
  </si>
  <si>
    <t>Comisiones en ventas</t>
  </si>
  <si>
    <t xml:space="preserve">(P * U) – (Cvu * U) – CF = 0 </t>
  </si>
  <si>
    <t>Solución</t>
  </si>
  <si>
    <t>100X menos 30X menos 7000= 0</t>
  </si>
  <si>
    <t>100X-30X-7000= 0</t>
  </si>
  <si>
    <t>70X -7000 = 0</t>
  </si>
  <si>
    <t>X= 7000 /70</t>
  </si>
  <si>
    <t>SI LAS VENTAS ASCIENDEN A 150 Unidades , CUANTO DE UTILIDAD SE OBTIENE?</t>
  </si>
  <si>
    <t>Comprobando:</t>
  </si>
  <si>
    <t>Ventas (P * Q): 40 * 250</t>
  </si>
  <si>
    <t>(-) C.V (Cvu * Q): 26 * 250</t>
  </si>
  <si>
    <t>(-) C.F</t>
  </si>
  <si>
    <t>Utilidad Neta US$</t>
  </si>
  <si>
    <t>Costo de produccion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</si>
</sst>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_€_-;\-* #,##0.00\ _€_-;_-* &quot;-&quot;??\ _€_-;_-@_-"/>
    <numFmt numFmtId="165" formatCode="_-* #,##0\ _€_-;\-* #,##0\ _€_-;_-* &quot;-&quot;??\ _€_-;_-@_-"/>
    <numFmt numFmtId="166" formatCode="0.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0">
    <xf numFmtId="0" fontId="0" fillId="0" borderId="0" xfId="0"/>
    <xf numFmtId="164" fontId="0" fillId="0" borderId="0" xfId="1" applyFont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165" fontId="0" fillId="0" borderId="0" xfId="1" applyNumberFormat="1" applyFont="1"/>
    <xf numFmtId="0" fontId="2" fillId="2" borderId="1" xfId="0" applyFont="1" applyFill="1" applyBorder="1"/>
    <xf numFmtId="0" fontId="2" fillId="2" borderId="3" xfId="0" applyFont="1" applyFill="1" applyBorder="1"/>
    <xf numFmtId="164" fontId="0" fillId="2" borderId="3" xfId="1" applyFont="1" applyFill="1" applyBorder="1"/>
    <xf numFmtId="164" fontId="2" fillId="2" borderId="0" xfId="1" applyFont="1" applyFill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2" borderId="2" xfId="0" applyFont="1" applyFill="1" applyBorder="1"/>
    <xf numFmtId="164" fontId="2" fillId="2" borderId="3" xfId="1" applyFont="1" applyFill="1" applyBorder="1"/>
    <xf numFmtId="0" fontId="2" fillId="2" borderId="0" xfId="0" applyFont="1" applyFill="1"/>
    <xf numFmtId="164" fontId="0" fillId="2" borderId="1" xfId="1" applyFont="1" applyFill="1" applyBorder="1"/>
    <xf numFmtId="164" fontId="0" fillId="2" borderId="2" xfId="1" applyFont="1" applyFill="1" applyBorder="1"/>
    <xf numFmtId="0" fontId="0" fillId="4" borderId="0" xfId="0" applyFill="1"/>
    <xf numFmtId="0" fontId="2" fillId="4" borderId="19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2" fillId="4" borderId="0" xfId="0" applyFont="1" applyFill="1" applyBorder="1"/>
    <xf numFmtId="0" fontId="0" fillId="4" borderId="1" xfId="0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0" fontId="0" fillId="4" borderId="14" xfId="0" applyFill="1" applyBorder="1"/>
    <xf numFmtId="0" fontId="0" fillId="4" borderId="10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2" fillId="4" borderId="0" xfId="0" applyFont="1" applyFill="1"/>
    <xf numFmtId="166" fontId="0" fillId="0" borderId="0" xfId="0" applyNumberFormat="1"/>
    <xf numFmtId="0" fontId="2" fillId="5" borderId="10" xfId="0" applyFont="1" applyFill="1" applyBorder="1"/>
    <xf numFmtId="0" fontId="0" fillId="5" borderId="10" xfId="0" applyFill="1" applyBorder="1"/>
    <xf numFmtId="164" fontId="0" fillId="5" borderId="10" xfId="1" applyFont="1" applyFill="1" applyBorder="1"/>
    <xf numFmtId="0" fontId="2" fillId="4" borderId="10" xfId="0" applyFont="1" applyFill="1" applyBorder="1"/>
    <xf numFmtId="0" fontId="2" fillId="4" borderId="10" xfId="0" applyFont="1" applyFill="1" applyBorder="1" applyAlignment="1">
      <alignment wrapText="1"/>
    </xf>
    <xf numFmtId="0" fontId="2" fillId="6" borderId="0" xfId="0" applyFont="1" applyFill="1"/>
    <xf numFmtId="0" fontId="2" fillId="6" borderId="1" xfId="0" applyFont="1" applyFill="1" applyBorder="1"/>
    <xf numFmtId="0" fontId="2" fillId="6" borderId="2" xfId="0" applyFont="1" applyFill="1" applyBorder="1"/>
    <xf numFmtId="0" fontId="2" fillId="6" borderId="3" xfId="0" applyFont="1" applyFill="1" applyBorder="1"/>
    <xf numFmtId="0" fontId="0" fillId="0" borderId="0" xfId="0" applyFill="1"/>
    <xf numFmtId="0" fontId="2" fillId="0" borderId="0" xfId="0" applyFont="1" applyFill="1" applyBorder="1"/>
    <xf numFmtId="0" fontId="3" fillId="0" borderId="0" xfId="0" applyFont="1" applyAlignment="1">
      <alignment vertical="center"/>
    </xf>
    <xf numFmtId="164" fontId="0" fillId="7" borderId="0" xfId="1" applyFont="1" applyFill="1"/>
    <xf numFmtId="164" fontId="0" fillId="2" borderId="0" xfId="1" applyFont="1" applyFill="1"/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3" fillId="0" borderId="23" xfId="0" applyFont="1" applyBorder="1" applyAlignment="1">
      <alignment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60"/>
  <sheetViews>
    <sheetView tabSelected="1" workbookViewId="0">
      <selection activeCell="F61" sqref="F61"/>
    </sheetView>
  </sheetViews>
  <sheetFormatPr baseColWidth="10" defaultRowHeight="15" x14ac:dyDescent="0.25"/>
  <cols>
    <col min="2" max="2" width="16.28515625" customWidth="1"/>
    <col min="3" max="3" width="14" bestFit="1" customWidth="1"/>
    <col min="4" max="4" width="12.42578125" customWidth="1"/>
    <col min="5" max="6" width="13.140625" customWidth="1"/>
    <col min="7" max="7" width="11.5703125" bestFit="1" customWidth="1"/>
    <col min="8" max="8" width="12" bestFit="1" customWidth="1"/>
  </cols>
  <sheetData>
    <row r="2" spans="2:9" x14ac:dyDescent="0.25">
      <c r="C2" s="2" t="s">
        <v>0</v>
      </c>
      <c r="D2" s="2"/>
      <c r="E2" s="2"/>
      <c r="F2" s="2"/>
      <c r="G2" s="2"/>
      <c r="H2" s="2"/>
      <c r="I2" s="2"/>
    </row>
    <row r="3" spans="2:9" x14ac:dyDescent="0.25">
      <c r="B3" s="47" t="s">
        <v>71</v>
      </c>
      <c r="C3" s="47"/>
      <c r="D3" s="47"/>
      <c r="E3" s="47"/>
      <c r="F3" s="2"/>
      <c r="G3" s="2"/>
      <c r="H3" s="2"/>
      <c r="I3" s="2"/>
    </row>
    <row r="4" spans="2:9" ht="15.75" thickBot="1" x14ac:dyDescent="0.3">
      <c r="B4" s="25"/>
      <c r="C4" s="25"/>
      <c r="D4" s="25"/>
      <c r="E4" s="25"/>
      <c r="F4" s="25"/>
      <c r="G4" s="25"/>
    </row>
    <row r="5" spans="2:9" ht="15.75" thickBot="1" x14ac:dyDescent="0.3">
      <c r="B5" s="26" t="s">
        <v>45</v>
      </c>
      <c r="C5" s="27"/>
      <c r="D5" s="28"/>
      <c r="E5" s="40" t="s">
        <v>53</v>
      </c>
      <c r="F5" s="40"/>
      <c r="G5" s="25"/>
    </row>
    <row r="6" spans="2:9" ht="15.75" thickBot="1" x14ac:dyDescent="0.3">
      <c r="B6" s="29"/>
      <c r="C6" s="25"/>
      <c r="D6" s="25"/>
      <c r="E6" s="25"/>
      <c r="F6" s="25"/>
      <c r="G6" s="25"/>
    </row>
    <row r="7" spans="2:9" ht="15.75" thickBot="1" x14ac:dyDescent="0.3">
      <c r="B7" s="30" t="s">
        <v>1</v>
      </c>
      <c r="C7" s="27"/>
      <c r="D7" s="27"/>
      <c r="E7" s="27"/>
      <c r="F7" s="28"/>
      <c r="G7" s="25"/>
    </row>
    <row r="8" spans="2:9" ht="15.75" thickBot="1" x14ac:dyDescent="0.3">
      <c r="B8" s="25"/>
      <c r="C8" s="25"/>
      <c r="D8" s="25"/>
      <c r="E8" s="25"/>
      <c r="F8" s="25"/>
      <c r="G8" s="25"/>
    </row>
    <row r="9" spans="2:9" x14ac:dyDescent="0.25">
      <c r="B9" s="31"/>
      <c r="C9" s="32"/>
      <c r="D9" s="32"/>
      <c r="E9" s="33" t="s">
        <v>38</v>
      </c>
      <c r="F9" s="25"/>
      <c r="G9" s="25"/>
    </row>
    <row r="10" spans="2:9" x14ac:dyDescent="0.25">
      <c r="B10" s="34" t="s">
        <v>39</v>
      </c>
      <c r="C10" s="35"/>
      <c r="D10" s="35"/>
      <c r="E10" s="36">
        <v>40</v>
      </c>
      <c r="F10" s="25"/>
      <c r="G10" s="25"/>
    </row>
    <row r="11" spans="2:9" x14ac:dyDescent="0.25">
      <c r="B11" s="34" t="s">
        <v>40</v>
      </c>
      <c r="C11" s="35"/>
      <c r="D11" s="35"/>
      <c r="E11" s="36">
        <v>3500</v>
      </c>
      <c r="F11" s="25"/>
      <c r="G11" s="25"/>
    </row>
    <row r="12" spans="2:9" x14ac:dyDescent="0.25">
      <c r="B12" s="34" t="s">
        <v>93</v>
      </c>
      <c r="C12" s="35"/>
      <c r="D12" s="35"/>
      <c r="E12" s="36">
        <v>20</v>
      </c>
      <c r="F12" s="25"/>
      <c r="G12" s="25"/>
    </row>
    <row r="13" spans="2:9" x14ac:dyDescent="0.25">
      <c r="B13" s="34" t="s">
        <v>41</v>
      </c>
      <c r="C13" s="35"/>
      <c r="D13" s="35"/>
      <c r="E13" s="36">
        <v>4</v>
      </c>
      <c r="F13" s="25"/>
      <c r="G13" s="25"/>
    </row>
    <row r="14" spans="2:9" ht="15.75" thickBot="1" x14ac:dyDescent="0.3">
      <c r="B14" s="37" t="s">
        <v>42</v>
      </c>
      <c r="C14" s="38"/>
      <c r="D14" s="38"/>
      <c r="E14" s="39">
        <v>2</v>
      </c>
      <c r="F14" s="25"/>
      <c r="G14" s="25"/>
    </row>
    <row r="15" spans="2:9" ht="15.75" thickBot="1" x14ac:dyDescent="0.3">
      <c r="B15" s="25"/>
      <c r="C15" s="25"/>
      <c r="D15" s="25"/>
      <c r="E15" s="25"/>
      <c r="F15" s="25"/>
      <c r="G15" s="25"/>
    </row>
    <row r="16" spans="2:9" ht="15.75" thickBot="1" x14ac:dyDescent="0.3">
      <c r="B16" s="30" t="s">
        <v>43</v>
      </c>
      <c r="C16" s="27"/>
      <c r="D16" s="28" t="s">
        <v>44</v>
      </c>
      <c r="E16" s="25"/>
      <c r="F16" s="25"/>
      <c r="G16" s="25"/>
    </row>
    <row r="18" spans="2:8" ht="15.75" thickBot="1" x14ac:dyDescent="0.3"/>
    <row r="19" spans="2:8" ht="15.75" thickBot="1" x14ac:dyDescent="0.3">
      <c r="E19" s="3" t="s">
        <v>15</v>
      </c>
      <c r="F19" s="4"/>
      <c r="G19" s="5"/>
    </row>
    <row r="20" spans="2:8" x14ac:dyDescent="0.25">
      <c r="B20" t="s">
        <v>2</v>
      </c>
    </row>
    <row r="22" spans="2:8" x14ac:dyDescent="0.25">
      <c r="B22" t="s">
        <v>3</v>
      </c>
    </row>
    <row r="24" spans="2:8" x14ac:dyDescent="0.25">
      <c r="B24" t="s">
        <v>4</v>
      </c>
    </row>
    <row r="26" spans="2:8" x14ac:dyDescent="0.25">
      <c r="B26" t="s">
        <v>5</v>
      </c>
      <c r="E26" t="s">
        <v>10</v>
      </c>
    </row>
    <row r="27" spans="2:8" x14ac:dyDescent="0.25">
      <c r="B27" t="s">
        <v>6</v>
      </c>
      <c r="E27" s="6">
        <v>250</v>
      </c>
      <c r="F27" s="1" t="s">
        <v>11</v>
      </c>
      <c r="G27" s="1">
        <v>40</v>
      </c>
      <c r="H27" s="10">
        <f>250*40</f>
        <v>10000</v>
      </c>
    </row>
    <row r="28" spans="2:8" x14ac:dyDescent="0.25">
      <c r="B28" t="s">
        <v>8</v>
      </c>
      <c r="E28" s="6">
        <v>250</v>
      </c>
      <c r="F28" s="1" t="s">
        <v>11</v>
      </c>
      <c r="G28" s="1">
        <v>26</v>
      </c>
      <c r="H28" s="1">
        <f>+E28*G28</f>
        <v>6500</v>
      </c>
    </row>
    <row r="29" spans="2:8" ht="15.75" thickBot="1" x14ac:dyDescent="0.3">
      <c r="B29" t="s">
        <v>9</v>
      </c>
      <c r="E29" s="1" t="s">
        <v>12</v>
      </c>
      <c r="F29" s="1"/>
      <c r="G29" s="1"/>
      <c r="H29" s="1">
        <v>3500</v>
      </c>
    </row>
    <row r="30" spans="2:8" ht="15.75" thickBot="1" x14ac:dyDescent="0.3">
      <c r="B30" s="7" t="s">
        <v>7</v>
      </c>
      <c r="C30" s="8">
        <f>3500/14</f>
        <v>250</v>
      </c>
      <c r="E30" s="1" t="s">
        <v>13</v>
      </c>
      <c r="F30" s="1"/>
      <c r="G30" s="1"/>
      <c r="H30" s="1" t="s">
        <v>14</v>
      </c>
    </row>
    <row r="31" spans="2:8" x14ac:dyDescent="0.25">
      <c r="E31" s="1"/>
      <c r="F31" s="1"/>
      <c r="G31" s="1"/>
      <c r="H31" s="1"/>
    </row>
    <row r="32" spans="2:8" x14ac:dyDescent="0.25">
      <c r="B32" t="s">
        <v>16</v>
      </c>
    </row>
    <row r="34" spans="1:9" x14ac:dyDescent="0.25">
      <c r="E34" s="6">
        <v>800</v>
      </c>
      <c r="F34" s="1" t="s">
        <v>11</v>
      </c>
      <c r="G34" s="1">
        <v>40</v>
      </c>
      <c r="H34" s="1">
        <f>+E34*G34</f>
        <v>32000</v>
      </c>
    </row>
    <row r="35" spans="1:9" x14ac:dyDescent="0.25">
      <c r="E35" s="6">
        <v>800</v>
      </c>
      <c r="F35" s="1" t="s">
        <v>11</v>
      </c>
      <c r="G35" s="1">
        <v>26</v>
      </c>
      <c r="H35" s="1">
        <f>+E35*G35</f>
        <v>20800</v>
      </c>
    </row>
    <row r="36" spans="1:9" ht="15.75" thickBot="1" x14ac:dyDescent="0.3">
      <c r="E36" s="1" t="s">
        <v>17</v>
      </c>
      <c r="F36" s="1"/>
      <c r="G36" s="1"/>
      <c r="H36" s="1">
        <v>3500</v>
      </c>
    </row>
    <row r="37" spans="1:9" ht="15.75" thickBot="1" x14ac:dyDescent="0.3">
      <c r="E37" s="1"/>
      <c r="F37" s="23" t="s">
        <v>18</v>
      </c>
      <c r="G37" s="24"/>
      <c r="H37" s="9">
        <f>+H34-H35-H36</f>
        <v>7700</v>
      </c>
    </row>
    <row r="38" spans="1:9" ht="15.75" thickBot="1" x14ac:dyDescent="0.3"/>
    <row r="39" spans="1:9" x14ac:dyDescent="0.25">
      <c r="B39" s="14" t="s">
        <v>19</v>
      </c>
      <c r="C39" s="15"/>
      <c r="D39" s="15"/>
      <c r="E39" s="15"/>
      <c r="F39" s="15"/>
      <c r="G39" s="15"/>
      <c r="H39" s="16"/>
    </row>
    <row r="40" spans="1:9" ht="15.75" thickBot="1" x14ac:dyDescent="0.3">
      <c r="B40" s="17" t="s">
        <v>37</v>
      </c>
      <c r="C40" s="18"/>
      <c r="D40" s="18"/>
      <c r="E40" s="18"/>
      <c r="F40" s="18"/>
      <c r="G40" s="18"/>
      <c r="H40" s="19"/>
    </row>
    <row r="41" spans="1:9" ht="15.75" thickBot="1" x14ac:dyDescent="0.3">
      <c r="B41" s="11" t="s">
        <v>22</v>
      </c>
      <c r="C41" s="12"/>
      <c r="D41" s="12"/>
      <c r="E41" s="12"/>
      <c r="F41" s="12"/>
      <c r="G41" s="13"/>
    </row>
    <row r="43" spans="1:9" ht="15.75" thickBot="1" x14ac:dyDescent="0.3">
      <c r="B43" t="s">
        <v>20</v>
      </c>
      <c r="C43" t="s">
        <v>21</v>
      </c>
    </row>
    <row r="44" spans="1:9" ht="15.75" thickBot="1" x14ac:dyDescent="0.3">
      <c r="B44" s="7" t="s">
        <v>20</v>
      </c>
      <c r="C44" s="8">
        <f>3500/14</f>
        <v>250</v>
      </c>
    </row>
    <row r="45" spans="1:9" x14ac:dyDescent="0.25">
      <c r="A45" s="51"/>
      <c r="B45" s="52"/>
      <c r="C45" s="52"/>
      <c r="D45" s="51"/>
    </row>
    <row r="46" spans="1:9" x14ac:dyDescent="0.25">
      <c r="A46" s="51"/>
      <c r="B46" s="52"/>
      <c r="C46" s="52"/>
      <c r="D46" s="51"/>
    </row>
    <row r="47" spans="1:9" ht="15.75" thickBot="1" x14ac:dyDescent="0.3"/>
    <row r="48" spans="1:9" ht="15.75" thickBot="1" x14ac:dyDescent="0.3">
      <c r="B48" s="48" t="s">
        <v>72</v>
      </c>
      <c r="C48" s="49"/>
      <c r="D48" s="49"/>
      <c r="E48" s="49"/>
      <c r="F48" s="49"/>
      <c r="G48" s="49"/>
      <c r="H48" s="49"/>
      <c r="I48" s="50"/>
    </row>
    <row r="49" spans="2:10" ht="15.75" thickBot="1" x14ac:dyDescent="0.3"/>
    <row r="50" spans="2:10" ht="15.75" thickBot="1" x14ac:dyDescent="0.3">
      <c r="B50" s="7" t="s">
        <v>23</v>
      </c>
      <c r="C50" s="20"/>
      <c r="D50" s="20"/>
      <c r="E50" s="20"/>
      <c r="F50" s="20"/>
      <c r="G50" s="8"/>
      <c r="H50" s="20"/>
      <c r="I50" s="20"/>
      <c r="J50" s="8"/>
    </row>
    <row r="51" spans="2:10" x14ac:dyDescent="0.25">
      <c r="B51" t="s">
        <v>20</v>
      </c>
      <c r="C51" t="s">
        <v>25</v>
      </c>
    </row>
    <row r="52" spans="2:10" x14ac:dyDescent="0.25">
      <c r="C52" t="s">
        <v>26</v>
      </c>
      <c r="E52">
        <f>26/40</f>
        <v>0.65</v>
      </c>
      <c r="F52" t="s">
        <v>24</v>
      </c>
    </row>
    <row r="53" spans="2:10" ht="15.75" thickBot="1" x14ac:dyDescent="0.3">
      <c r="C53" t="s">
        <v>27</v>
      </c>
      <c r="E53">
        <f>1-0.65</f>
        <v>0.35</v>
      </c>
    </row>
    <row r="54" spans="2:10" ht="15.75" thickBot="1" x14ac:dyDescent="0.3">
      <c r="B54" s="7" t="s">
        <v>28</v>
      </c>
      <c r="C54" s="21">
        <f>3500/0.35</f>
        <v>10000</v>
      </c>
    </row>
    <row r="56" spans="2:10" x14ac:dyDescent="0.25">
      <c r="B56" t="s">
        <v>29</v>
      </c>
    </row>
    <row r="57" spans="2:10" x14ac:dyDescent="0.25">
      <c r="F57" t="s">
        <v>30</v>
      </c>
      <c r="G57">
        <f>26*800</f>
        <v>20800</v>
      </c>
    </row>
    <row r="58" spans="2:10" x14ac:dyDescent="0.25">
      <c r="F58" t="s">
        <v>31</v>
      </c>
      <c r="G58">
        <f>40*800</f>
        <v>32000</v>
      </c>
    </row>
    <row r="59" spans="2:10" x14ac:dyDescent="0.25">
      <c r="B59" t="s">
        <v>10</v>
      </c>
      <c r="F59">
        <f>32000*0.65</f>
        <v>20800</v>
      </c>
      <c r="G59">
        <f>+G57/G58</f>
        <v>0.65</v>
      </c>
    </row>
    <row r="60" spans="2:10" x14ac:dyDescent="0.25">
      <c r="B60" t="s">
        <v>32</v>
      </c>
      <c r="D60">
        <v>32000</v>
      </c>
      <c r="F60">
        <v>32000</v>
      </c>
    </row>
    <row r="61" spans="2:10" x14ac:dyDescent="0.25">
      <c r="B61" t="s">
        <v>33</v>
      </c>
      <c r="D61">
        <f>26*800</f>
        <v>20800</v>
      </c>
      <c r="F61" s="2">
        <f>+F60-F59</f>
        <v>11200</v>
      </c>
    </row>
    <row r="62" spans="2:10" x14ac:dyDescent="0.25">
      <c r="B62" t="s">
        <v>34</v>
      </c>
      <c r="D62">
        <f>+D60-D61</f>
        <v>11200</v>
      </c>
    </row>
    <row r="63" spans="2:10" x14ac:dyDescent="0.25">
      <c r="B63" t="s">
        <v>35</v>
      </c>
      <c r="D63">
        <v>3500</v>
      </c>
    </row>
    <row r="64" spans="2:10" x14ac:dyDescent="0.25">
      <c r="B64" s="22" t="s">
        <v>36</v>
      </c>
      <c r="C64" s="22"/>
      <c r="D64" s="22">
        <f>+D62-D63</f>
        <v>7700</v>
      </c>
    </row>
    <row r="69" spans="2:9" x14ac:dyDescent="0.25">
      <c r="B69" s="25"/>
      <c r="C69" s="25"/>
      <c r="D69" s="25"/>
      <c r="E69" s="25"/>
      <c r="F69" s="25"/>
      <c r="G69" s="25"/>
    </row>
    <row r="70" spans="2:9" x14ac:dyDescent="0.25">
      <c r="B70" s="45" t="s">
        <v>54</v>
      </c>
      <c r="C70" s="35"/>
      <c r="D70" s="35"/>
      <c r="E70" s="35"/>
      <c r="F70" s="35"/>
      <c r="G70" s="25"/>
    </row>
    <row r="71" spans="2:9" x14ac:dyDescent="0.25">
      <c r="B71" s="35" t="s">
        <v>47</v>
      </c>
      <c r="C71" s="35"/>
      <c r="D71" s="35"/>
      <c r="E71" s="35"/>
      <c r="F71" s="35"/>
      <c r="G71" s="25"/>
    </row>
    <row r="72" spans="2:9" x14ac:dyDescent="0.25">
      <c r="B72" s="35" t="s">
        <v>48</v>
      </c>
      <c r="C72" s="35"/>
      <c r="D72" s="35"/>
      <c r="E72" s="35"/>
      <c r="F72" s="35"/>
      <c r="G72" s="25"/>
    </row>
    <row r="73" spans="2:9" x14ac:dyDescent="0.25">
      <c r="B73" s="46"/>
      <c r="C73" s="46"/>
      <c r="D73" s="46"/>
      <c r="E73" s="45" t="s">
        <v>38</v>
      </c>
      <c r="F73" s="35"/>
      <c r="G73" s="25"/>
    </row>
    <row r="74" spans="2:9" x14ac:dyDescent="0.25">
      <c r="B74" s="35" t="s">
        <v>39</v>
      </c>
      <c r="C74" s="35"/>
      <c r="D74" s="35"/>
      <c r="E74" s="35">
        <v>40</v>
      </c>
      <c r="F74" s="35"/>
      <c r="G74" s="25"/>
      <c r="I74">
        <f>225*40</f>
        <v>9000</v>
      </c>
    </row>
    <row r="75" spans="2:9" x14ac:dyDescent="0.25">
      <c r="B75" s="35" t="s">
        <v>40</v>
      </c>
      <c r="C75" s="35"/>
      <c r="D75" s="35"/>
      <c r="E75" s="35">
        <v>4500</v>
      </c>
      <c r="F75" s="35"/>
      <c r="G75" s="25"/>
      <c r="I75">
        <f>20*225</f>
        <v>4500</v>
      </c>
    </row>
    <row r="76" spans="2:9" x14ac:dyDescent="0.25">
      <c r="B76" s="35" t="s">
        <v>49</v>
      </c>
      <c r="C76" s="35"/>
      <c r="D76" s="35"/>
      <c r="E76" s="35">
        <v>16</v>
      </c>
      <c r="F76" s="35"/>
      <c r="G76" s="25"/>
      <c r="H76">
        <f>4500/20</f>
        <v>225</v>
      </c>
      <c r="I76">
        <v>4500</v>
      </c>
    </row>
    <row r="77" spans="2:9" x14ac:dyDescent="0.25">
      <c r="B77" s="35" t="s">
        <v>50</v>
      </c>
      <c r="C77" s="35"/>
      <c r="D77" s="35"/>
      <c r="E77" s="35">
        <v>3</v>
      </c>
      <c r="F77" s="35"/>
      <c r="G77" s="25"/>
      <c r="I77">
        <f>+I74-I75-I76</f>
        <v>0</v>
      </c>
    </row>
    <row r="78" spans="2:9" x14ac:dyDescent="0.25">
      <c r="B78" s="35" t="s">
        <v>51</v>
      </c>
      <c r="C78" s="35"/>
      <c r="D78" s="35"/>
      <c r="E78" s="35">
        <v>1</v>
      </c>
      <c r="F78" s="35"/>
      <c r="G78" s="25"/>
    </row>
    <row r="79" spans="2:9" x14ac:dyDescent="0.25">
      <c r="B79" s="35" t="s">
        <v>52</v>
      </c>
      <c r="C79" s="35"/>
      <c r="D79" s="35" t="s">
        <v>46</v>
      </c>
      <c r="E79" s="35"/>
      <c r="F79" s="35"/>
      <c r="G79" s="25"/>
    </row>
    <row r="82" spans="2:6" x14ac:dyDescent="0.25">
      <c r="B82" s="42" t="s">
        <v>70</v>
      </c>
      <c r="C82" s="42"/>
      <c r="D82" s="42"/>
      <c r="E82" s="42"/>
      <c r="F82" s="42"/>
    </row>
    <row r="83" spans="2:6" x14ac:dyDescent="0.25">
      <c r="B83" s="43" t="s">
        <v>69</v>
      </c>
      <c r="C83" s="43"/>
      <c r="D83" s="43"/>
      <c r="E83" s="43"/>
      <c r="F83" s="43"/>
    </row>
    <row r="84" spans="2:6" x14ac:dyDescent="0.25">
      <c r="B84" s="43" t="s">
        <v>68</v>
      </c>
      <c r="C84" s="43"/>
      <c r="D84" s="43"/>
      <c r="E84" s="43"/>
      <c r="F84" s="43"/>
    </row>
    <row r="85" spans="2:6" x14ac:dyDescent="0.25">
      <c r="B85" s="43" t="s">
        <v>55</v>
      </c>
      <c r="C85" s="43"/>
      <c r="D85" s="43"/>
      <c r="E85" s="43"/>
      <c r="F85" s="43"/>
    </row>
    <row r="86" spans="2:6" x14ac:dyDescent="0.25">
      <c r="B86" s="43"/>
      <c r="C86" s="43"/>
      <c r="D86" s="43"/>
      <c r="E86" s="43" t="s">
        <v>38</v>
      </c>
      <c r="F86" s="43"/>
    </row>
    <row r="87" spans="2:6" x14ac:dyDescent="0.25">
      <c r="B87" s="43" t="s">
        <v>39</v>
      </c>
      <c r="C87" s="43"/>
      <c r="D87" s="43"/>
      <c r="E87" s="43">
        <v>40</v>
      </c>
      <c r="F87" s="43"/>
    </row>
    <row r="88" spans="2:6" x14ac:dyDescent="0.25">
      <c r="B88" s="43" t="s">
        <v>40</v>
      </c>
      <c r="C88" s="43"/>
      <c r="D88" s="43"/>
      <c r="E88" s="43">
        <v>4500</v>
      </c>
      <c r="F88" s="43"/>
    </row>
    <row r="89" spans="2:6" x14ac:dyDescent="0.25">
      <c r="B89" s="43" t="s">
        <v>49</v>
      </c>
      <c r="C89" s="43"/>
      <c r="D89" s="43"/>
      <c r="E89" s="43">
        <v>16</v>
      </c>
      <c r="F89" s="43"/>
    </row>
    <row r="90" spans="2:6" x14ac:dyDescent="0.25">
      <c r="B90" s="43" t="s">
        <v>50</v>
      </c>
      <c r="C90" s="43"/>
      <c r="D90" s="43"/>
      <c r="E90" s="43">
        <v>3</v>
      </c>
      <c r="F90" s="43"/>
    </row>
    <row r="91" spans="2:6" x14ac:dyDescent="0.25">
      <c r="B91" s="43" t="s">
        <v>51</v>
      </c>
      <c r="C91" s="43"/>
      <c r="D91" s="43"/>
      <c r="E91" s="43">
        <v>1</v>
      </c>
      <c r="F91" s="43"/>
    </row>
    <row r="92" spans="2:6" x14ac:dyDescent="0.25">
      <c r="B92" s="43" t="s">
        <v>66</v>
      </c>
      <c r="C92" s="43"/>
      <c r="D92" s="43"/>
      <c r="E92" s="43">
        <v>225</v>
      </c>
      <c r="F92" s="43"/>
    </row>
    <row r="93" spans="2:6" x14ac:dyDescent="0.25">
      <c r="B93" s="43" t="s">
        <v>67</v>
      </c>
      <c r="C93" s="43"/>
      <c r="D93" s="43"/>
      <c r="E93" s="43"/>
      <c r="F93" s="43"/>
    </row>
    <row r="94" spans="2:6" x14ac:dyDescent="0.25">
      <c r="B94" s="43"/>
      <c r="C94" s="43"/>
      <c r="D94" s="43"/>
      <c r="E94" s="43"/>
      <c r="F94" s="43"/>
    </row>
    <row r="95" spans="2:6" x14ac:dyDescent="0.25">
      <c r="B95" s="43" t="s">
        <v>52</v>
      </c>
      <c r="C95" s="43"/>
      <c r="D95" s="43">
        <v>9000</v>
      </c>
      <c r="E95" s="43"/>
      <c r="F95" s="43"/>
    </row>
    <row r="96" spans="2:6" x14ac:dyDescent="0.25">
      <c r="B96" s="43"/>
      <c r="C96" s="43"/>
      <c r="D96" s="43"/>
      <c r="E96" s="43"/>
      <c r="F96" s="43"/>
    </row>
    <row r="97" spans="2:11" x14ac:dyDescent="0.25">
      <c r="B97" s="43" t="s">
        <v>20</v>
      </c>
      <c r="C97" s="43" t="s">
        <v>60</v>
      </c>
      <c r="D97" s="43"/>
      <c r="E97" s="43"/>
      <c r="F97" s="43"/>
    </row>
    <row r="98" spans="2:11" x14ac:dyDescent="0.25">
      <c r="B98" s="43"/>
      <c r="C98" s="43" t="s">
        <v>62</v>
      </c>
      <c r="D98" s="43"/>
      <c r="E98" s="43">
        <v>0.5</v>
      </c>
      <c r="F98" s="43" t="s">
        <v>61</v>
      </c>
      <c r="G98" s="41">
        <v>0.5</v>
      </c>
    </row>
    <row r="99" spans="2:11" x14ac:dyDescent="0.25">
      <c r="B99" s="43"/>
      <c r="C99" s="43" t="s">
        <v>63</v>
      </c>
      <c r="D99" s="43"/>
      <c r="E99" s="43">
        <f>1-0.5</f>
        <v>0.5</v>
      </c>
      <c r="F99" s="43"/>
    </row>
    <row r="100" spans="2:11" x14ac:dyDescent="0.25">
      <c r="B100" s="43" t="s">
        <v>28</v>
      </c>
      <c r="C100" s="44">
        <f>4500/0.5</f>
        <v>9000</v>
      </c>
      <c r="D100" s="43"/>
      <c r="E100" s="43"/>
      <c r="F100" s="43"/>
    </row>
    <row r="101" spans="2:11" x14ac:dyDescent="0.25">
      <c r="B101" s="43"/>
      <c r="C101" s="43"/>
      <c r="D101" s="43"/>
      <c r="E101" s="43"/>
      <c r="F101" s="43"/>
    </row>
    <row r="102" spans="2:11" x14ac:dyDescent="0.25">
      <c r="B102" s="43" t="s">
        <v>56</v>
      </c>
      <c r="C102" s="43"/>
      <c r="D102" s="43"/>
      <c r="E102" s="44"/>
      <c r="F102" s="43"/>
    </row>
    <row r="103" spans="2:11" x14ac:dyDescent="0.25">
      <c r="B103" s="43"/>
      <c r="C103" s="44">
        <v>9000</v>
      </c>
      <c r="D103" s="43" t="s">
        <v>57</v>
      </c>
      <c r="E103" s="43">
        <f>225*40</f>
        <v>9000</v>
      </c>
      <c r="F103" s="43" t="s">
        <v>58</v>
      </c>
    </row>
    <row r="104" spans="2:11" x14ac:dyDescent="0.25">
      <c r="B104" s="43"/>
      <c r="C104" s="43"/>
      <c r="D104" s="43"/>
      <c r="E104" s="43">
        <f>225*20</f>
        <v>4500</v>
      </c>
      <c r="F104" s="43" t="s">
        <v>59</v>
      </c>
    </row>
    <row r="105" spans="2:11" x14ac:dyDescent="0.25">
      <c r="B105" s="43"/>
      <c r="C105" s="43"/>
      <c r="D105" s="43"/>
      <c r="E105" s="43">
        <v>4500</v>
      </c>
      <c r="F105" s="43" t="s">
        <v>64</v>
      </c>
    </row>
    <row r="106" spans="2:11" x14ac:dyDescent="0.25">
      <c r="B106" s="43"/>
      <c r="C106" s="43"/>
      <c r="D106" s="43" t="s">
        <v>13</v>
      </c>
      <c r="E106" s="43" t="s">
        <v>65</v>
      </c>
      <c r="F106" s="43"/>
    </row>
    <row r="110" spans="2:11" x14ac:dyDescent="0.25">
      <c r="B110" s="22" t="s">
        <v>73</v>
      </c>
    </row>
    <row r="111" spans="2:11" x14ac:dyDescent="0.25">
      <c r="B111" t="s">
        <v>74</v>
      </c>
    </row>
    <row r="112" spans="2:11" x14ac:dyDescent="0.25">
      <c r="B112" t="s">
        <v>75</v>
      </c>
      <c r="J112" t="s">
        <v>20</v>
      </c>
      <c r="K112">
        <v>100</v>
      </c>
    </row>
    <row r="113" spans="2:8" x14ac:dyDescent="0.25">
      <c r="B113" t="s">
        <v>76</v>
      </c>
      <c r="D113">
        <v>7000</v>
      </c>
      <c r="H113">
        <f>100*100</f>
        <v>10000</v>
      </c>
    </row>
    <row r="114" spans="2:8" x14ac:dyDescent="0.25">
      <c r="B114" t="s">
        <v>77</v>
      </c>
      <c r="D114">
        <v>100</v>
      </c>
      <c r="H114">
        <f>30*100</f>
        <v>3000</v>
      </c>
    </row>
    <row r="115" spans="2:8" x14ac:dyDescent="0.25">
      <c r="B115" t="s">
        <v>78</v>
      </c>
      <c r="D115">
        <v>20</v>
      </c>
      <c r="G115">
        <f>4500/20</f>
        <v>225</v>
      </c>
      <c r="H115">
        <v>7000</v>
      </c>
    </row>
    <row r="116" spans="2:8" x14ac:dyDescent="0.25">
      <c r="B116" t="s">
        <v>79</v>
      </c>
      <c r="D116">
        <v>8</v>
      </c>
      <c r="H116">
        <f>+H113-H114-H115</f>
        <v>0</v>
      </c>
    </row>
    <row r="117" spans="2:8" x14ac:dyDescent="0.25">
      <c r="B117" t="s">
        <v>80</v>
      </c>
      <c r="D117">
        <v>2</v>
      </c>
    </row>
    <row r="119" spans="2:8" x14ac:dyDescent="0.25">
      <c r="B119" t="s">
        <v>82</v>
      </c>
    </row>
    <row r="120" spans="2:8" x14ac:dyDescent="0.25">
      <c r="B120" s="53" t="s">
        <v>81</v>
      </c>
    </row>
    <row r="121" spans="2:8" ht="15.75" thickBot="1" x14ac:dyDescent="0.3"/>
    <row r="122" spans="2:8" ht="15.75" thickBot="1" x14ac:dyDescent="0.3">
      <c r="E122" s="3" t="s">
        <v>15</v>
      </c>
      <c r="F122" s="4"/>
      <c r="G122" s="5"/>
    </row>
    <row r="123" spans="2:8" x14ac:dyDescent="0.25">
      <c r="B123" t="s">
        <v>2</v>
      </c>
    </row>
    <row r="125" spans="2:8" x14ac:dyDescent="0.25">
      <c r="B125" t="s">
        <v>3</v>
      </c>
    </row>
    <row r="127" spans="2:8" x14ac:dyDescent="0.25">
      <c r="B127" t="s">
        <v>83</v>
      </c>
    </row>
    <row r="129" spans="2:8" x14ac:dyDescent="0.25">
      <c r="B129" t="s">
        <v>5</v>
      </c>
      <c r="E129" t="s">
        <v>10</v>
      </c>
    </row>
    <row r="130" spans="2:8" x14ac:dyDescent="0.25">
      <c r="B130" t="s">
        <v>84</v>
      </c>
      <c r="E130" s="6">
        <v>100</v>
      </c>
      <c r="F130" s="1" t="s">
        <v>11</v>
      </c>
      <c r="G130" s="1">
        <v>100</v>
      </c>
      <c r="H130" s="10">
        <f>100*100</f>
        <v>10000</v>
      </c>
    </row>
    <row r="131" spans="2:8" x14ac:dyDescent="0.25">
      <c r="B131" t="s">
        <v>85</v>
      </c>
      <c r="E131" s="6">
        <v>100</v>
      </c>
      <c r="F131" s="1" t="s">
        <v>11</v>
      </c>
      <c r="G131" s="1">
        <v>30</v>
      </c>
      <c r="H131" s="54">
        <f>+E131*G131</f>
        <v>3000</v>
      </c>
    </row>
    <row r="132" spans="2:8" ht="15.75" thickBot="1" x14ac:dyDescent="0.3">
      <c r="B132" t="s">
        <v>86</v>
      </c>
      <c r="E132" s="1" t="s">
        <v>12</v>
      </c>
      <c r="F132" s="1"/>
      <c r="G132" s="1"/>
      <c r="H132" s="54">
        <v>7000</v>
      </c>
    </row>
    <row r="133" spans="2:8" ht="15.75" thickBot="1" x14ac:dyDescent="0.3">
      <c r="B133" s="7" t="s">
        <v>7</v>
      </c>
      <c r="C133" s="8">
        <f>7000/70</f>
        <v>100</v>
      </c>
      <c r="E133" s="1" t="s">
        <v>13</v>
      </c>
      <c r="F133" s="1"/>
      <c r="G133" s="1"/>
      <c r="H133" s="1" t="s">
        <v>14</v>
      </c>
    </row>
    <row r="134" spans="2:8" x14ac:dyDescent="0.25">
      <c r="E134" s="1"/>
      <c r="F134" s="1"/>
      <c r="G134" s="1"/>
      <c r="H134" s="1"/>
    </row>
    <row r="135" spans="2:8" x14ac:dyDescent="0.25">
      <c r="B135" t="s">
        <v>87</v>
      </c>
    </row>
    <row r="137" spans="2:8" x14ac:dyDescent="0.25">
      <c r="E137" s="6">
        <v>150</v>
      </c>
      <c r="F137" s="1" t="s">
        <v>11</v>
      </c>
      <c r="G137" s="1">
        <v>100</v>
      </c>
      <c r="H137" s="1">
        <f>+E137*G137</f>
        <v>15000</v>
      </c>
    </row>
    <row r="138" spans="2:8" x14ac:dyDescent="0.25">
      <c r="E138" s="6">
        <v>150</v>
      </c>
      <c r="F138" s="1" t="s">
        <v>11</v>
      </c>
      <c r="G138" s="1">
        <v>30</v>
      </c>
      <c r="H138" s="1">
        <f>+E138*G138</f>
        <v>4500</v>
      </c>
    </row>
    <row r="139" spans="2:8" ht="15.75" thickBot="1" x14ac:dyDescent="0.3">
      <c r="E139" s="1" t="s">
        <v>17</v>
      </c>
      <c r="F139" s="1"/>
      <c r="G139" s="1"/>
      <c r="H139" s="1">
        <v>7000</v>
      </c>
    </row>
    <row r="140" spans="2:8" ht="15.75" thickBot="1" x14ac:dyDescent="0.3">
      <c r="E140" s="1"/>
      <c r="F140" s="23" t="s">
        <v>18</v>
      </c>
      <c r="G140" s="24"/>
      <c r="H140" s="9">
        <f>+H137-H138-H139</f>
        <v>3500</v>
      </c>
    </row>
    <row r="142" spans="2:8" x14ac:dyDescent="0.25">
      <c r="E142" t="s">
        <v>88</v>
      </c>
      <c r="H142" s="1">
        <f>150*100</f>
        <v>15000</v>
      </c>
    </row>
    <row r="143" spans="2:8" x14ac:dyDescent="0.25">
      <c r="H143" s="1">
        <f>150*30</f>
        <v>4500</v>
      </c>
    </row>
    <row r="144" spans="2:8" x14ac:dyDescent="0.25">
      <c r="H144" s="1">
        <v>7000</v>
      </c>
    </row>
    <row r="145" spans="3:8" x14ac:dyDescent="0.25">
      <c r="H145" s="55">
        <f>+H142-H143-H144</f>
        <v>3500</v>
      </c>
    </row>
    <row r="155" spans="3:8" ht="15.75" thickBot="1" x14ac:dyDescent="0.3">
      <c r="C155" s="53" t="s">
        <v>88</v>
      </c>
    </row>
    <row r="156" spans="3:8" ht="27.75" thickBot="1" x14ac:dyDescent="0.3">
      <c r="C156" s="56" t="s">
        <v>89</v>
      </c>
      <c r="D156" s="57">
        <v>10000</v>
      </c>
      <c r="F156">
        <f>40*240</f>
        <v>9600</v>
      </c>
    </row>
    <row r="157" spans="3:8" ht="27.75" thickBot="1" x14ac:dyDescent="0.3">
      <c r="C157" s="58" t="s">
        <v>90</v>
      </c>
      <c r="D157" s="59">
        <v>6500</v>
      </c>
      <c r="F157">
        <f>26*240</f>
        <v>6240</v>
      </c>
    </row>
    <row r="158" spans="3:8" ht="15.75" thickBot="1" x14ac:dyDescent="0.3">
      <c r="C158" s="58" t="s">
        <v>91</v>
      </c>
      <c r="D158" s="59">
        <v>3500</v>
      </c>
      <c r="F158">
        <v>3500</v>
      </c>
    </row>
    <row r="159" spans="3:8" ht="27.75" thickBot="1" x14ac:dyDescent="0.3">
      <c r="C159" s="58" t="s">
        <v>92</v>
      </c>
      <c r="D159" s="59">
        <v>0</v>
      </c>
      <c r="F159">
        <f>+F156-F157-F158</f>
        <v>-140</v>
      </c>
    </row>
    <row r="160" spans="3:8" x14ac:dyDescent="0.25">
      <c r="C160" s="53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Zurita</dc:creator>
  <cp:lastModifiedBy>Zurita</cp:lastModifiedBy>
  <dcterms:created xsi:type="dcterms:W3CDTF">2019-10-20T18:30:51Z</dcterms:created>
  <dcterms:modified xsi:type="dcterms:W3CDTF">2022-06-02T22:06:30Z</dcterms:modified>
</cp:coreProperties>
</file>