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TO\Documents\MCEA\Semestre II\Tesis II\"/>
    </mc:Choice>
  </mc:AlternateContent>
  <xr:revisionPtr revIDLastSave="0" documentId="13_ncr:1_{DCB9283B-CD82-4AB9-A8E6-7B48605ED97E}" xr6:coauthVersionLast="47" xr6:coauthVersionMax="47" xr10:uidLastSave="{00000000-0000-0000-0000-000000000000}"/>
  <bookViews>
    <workbookView xWindow="-120" yWindow="-120" windowWidth="20730" windowHeight="11160" firstSheet="7" activeTab="12" xr2:uid="{0FB1F8FB-2B44-43CB-BB79-191D6F9CB78A}"/>
  </bookViews>
  <sheets>
    <sheet name="valorescaracteristicos" sheetId="1" r:id="rId1"/>
    <sheet name="rizo0p01" sheetId="2" r:id="rId2"/>
    <sheet name="rizo0p1" sheetId="3" r:id="rId3"/>
    <sheet name="rizo0p5" sheetId="4" r:id="rId4"/>
    <sheet name="rizo1" sheetId="5" r:id="rId5"/>
    <sheet name="rizo1p25" sheetId="6" r:id="rId6"/>
    <sheet name="rizo1p5" sheetId="7" r:id="rId7"/>
    <sheet name="comp0p01db" sheetId="8" r:id="rId8"/>
    <sheet name="comp0p1db" sheetId="9" r:id="rId9"/>
    <sheet name="comp0p5db" sheetId="10" r:id="rId10"/>
    <sheet name="comp1db" sheetId="11" r:id="rId11"/>
    <sheet name="comp1p5db" sheetId="12" r:id="rId12"/>
    <sheet name="comp3db" sheetId="13" r:id="rId13"/>
    <sheet name="Hoja1" sheetId="14" r:id="rId14"/>
  </sheets>
  <definedNames>
    <definedName name="_xlnm.Print_Area" localSheetId="8">comp0p1db!$A$1:$I$42</definedName>
    <definedName name="_xlnm.Print_Area" localSheetId="9">comp0p5db!$A$1:$I$41</definedName>
    <definedName name="_xlnm.Print_Area" localSheetId="10">comp1db!$A$1:$I$39</definedName>
    <definedName name="_xlnm.Print_Area" localSheetId="11">comp1p5db!$A$1:$I$36</definedName>
    <definedName name="_xlnm.Print_Area" localSheetId="12">comp3db!$A$1:$I$34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2" i="6"/>
  <c r="H3" i="6"/>
  <c r="H4" i="6"/>
  <c r="H5" i="6"/>
  <c r="H2" i="6"/>
  <c r="F3" i="6"/>
  <c r="F2" i="6"/>
  <c r="D9" i="2"/>
  <c r="D8" i="2"/>
  <c r="D7" i="2"/>
  <c r="D6" i="2"/>
  <c r="D5" i="2"/>
  <c r="D4" i="2"/>
  <c r="D3" i="2"/>
  <c r="D2" i="2"/>
  <c r="H6" i="4"/>
  <c r="F9" i="4"/>
  <c r="F5" i="4"/>
  <c r="D2" i="4"/>
  <c r="J9" i="7"/>
  <c r="H9" i="7"/>
  <c r="F9" i="7"/>
  <c r="D9" i="7"/>
  <c r="J8" i="7"/>
  <c r="H8" i="7"/>
  <c r="F8" i="7"/>
  <c r="D8" i="7"/>
  <c r="H7" i="7"/>
  <c r="F7" i="7"/>
  <c r="D7" i="7"/>
  <c r="H6" i="7"/>
  <c r="F6" i="7"/>
  <c r="D6" i="7"/>
  <c r="F5" i="7"/>
  <c r="D5" i="7"/>
  <c r="F4" i="7"/>
  <c r="D4" i="7"/>
  <c r="D3" i="7"/>
  <c r="D2" i="7"/>
  <c r="J9" i="6"/>
  <c r="H9" i="6"/>
  <c r="F9" i="6"/>
  <c r="D9" i="6"/>
  <c r="J8" i="6"/>
  <c r="H8" i="6"/>
  <c r="F8" i="6"/>
  <c r="D8" i="6"/>
  <c r="H7" i="6"/>
  <c r="F7" i="6"/>
  <c r="D7" i="6"/>
  <c r="H6" i="6"/>
  <c r="F6" i="6"/>
  <c r="D6" i="6"/>
  <c r="F5" i="6"/>
  <c r="D5" i="6"/>
  <c r="F4" i="6"/>
  <c r="D4" i="6"/>
  <c r="D3" i="6"/>
  <c r="D2" i="6"/>
  <c r="J9" i="5"/>
  <c r="H9" i="5"/>
  <c r="F9" i="5"/>
  <c r="D9" i="5"/>
  <c r="J8" i="5"/>
  <c r="H8" i="5"/>
  <c r="F8" i="5"/>
  <c r="D8" i="5"/>
  <c r="H7" i="5"/>
  <c r="F7" i="5"/>
  <c r="D7" i="5"/>
  <c r="H6" i="5"/>
  <c r="F6" i="5"/>
  <c r="D6" i="5"/>
  <c r="F5" i="5"/>
  <c r="D5" i="5"/>
  <c r="F4" i="5"/>
  <c r="D4" i="5"/>
  <c r="D3" i="5"/>
  <c r="D2" i="5"/>
  <c r="J9" i="4"/>
  <c r="H9" i="4"/>
  <c r="D9" i="4"/>
  <c r="J8" i="4"/>
  <c r="H8" i="4"/>
  <c r="F8" i="4"/>
  <c r="D8" i="4"/>
  <c r="H7" i="4"/>
  <c r="F7" i="4"/>
  <c r="D7" i="4"/>
  <c r="F6" i="4"/>
  <c r="D6" i="4"/>
  <c r="D5" i="4"/>
  <c r="F4" i="4"/>
  <c r="D4" i="4"/>
  <c r="D3" i="4"/>
  <c r="J9" i="3"/>
  <c r="H9" i="3"/>
  <c r="F9" i="3"/>
  <c r="D9" i="3"/>
  <c r="J8" i="3"/>
  <c r="H8" i="3"/>
  <c r="F8" i="3"/>
  <c r="D8" i="3"/>
  <c r="H7" i="3"/>
  <c r="F7" i="3"/>
  <c r="D7" i="3"/>
  <c r="H6" i="3"/>
  <c r="F6" i="3"/>
  <c r="D6" i="3"/>
  <c r="F5" i="3"/>
  <c r="D5" i="3"/>
  <c r="F4" i="3"/>
  <c r="D4" i="3"/>
  <c r="D3" i="3"/>
  <c r="D2" i="3"/>
  <c r="J9" i="2"/>
  <c r="H9" i="2"/>
  <c r="F9" i="2"/>
  <c r="J8" i="2"/>
  <c r="H8" i="2"/>
  <c r="F8" i="2"/>
  <c r="H7" i="2"/>
  <c r="F7" i="2"/>
  <c r="H6" i="2"/>
  <c r="F6" i="2"/>
  <c r="F5" i="2"/>
  <c r="F4" i="2"/>
</calcChain>
</file>

<file path=xl/sharedStrings.xml><?xml version="1.0" encoding="utf-8"?>
<sst xmlns="http://schemas.openxmlformats.org/spreadsheetml/2006/main" count="661" uniqueCount="24">
  <si>
    <t>N</t>
  </si>
  <si>
    <t>omegamax</t>
  </si>
  <si>
    <t>pmax</t>
  </si>
  <si>
    <t>omegad</t>
  </si>
  <si>
    <t>C</t>
  </si>
  <si>
    <t>Rs</t>
  </si>
  <si>
    <t>Par1</t>
  </si>
  <si>
    <t>Par2</t>
  </si>
  <si>
    <t>Par3</t>
  </si>
  <si>
    <t>Par4</t>
  </si>
  <si>
    <t>Q1</t>
  </si>
  <si>
    <t>Q2</t>
  </si>
  <si>
    <t>Q3</t>
  </si>
  <si>
    <t>Q4</t>
  </si>
  <si>
    <t xml:space="preserve">N </t>
  </si>
  <si>
    <t xml:space="preserve"> </t>
  </si>
  <si>
    <t>L1</t>
  </si>
  <si>
    <t>C2</t>
  </si>
  <si>
    <t>L3</t>
  </si>
  <si>
    <t>C4</t>
  </si>
  <si>
    <t>L5</t>
  </si>
  <si>
    <t>C6</t>
  </si>
  <si>
    <t>L7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</si>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</sst>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0" fontId="3" fillId="0" borderId="0" xfId="0" applyNumberFormat="1" applyFont="1"/>
    <xf numFmtId="0" fontId="3" fillId="0" borderId="0" xfId="1" applyNumberFormat="1" applyFont="1"/>
    <xf numFmtId="0" fontId="2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3CFF-3E88-46B5-88C7-D8B0C2E91522}">
  <dimension ref="A1:D21"/>
  <sheetViews>
    <sheetView workbookViewId="0">
      <selection activeCell="D10" sqref="D10"/>
    </sheetView>
  </sheetViews>
  <sheetFormatPr baseColWidth="10" defaultRowHeight="15" x14ac:dyDescent="0.25"/>
  <cols>
    <col min="2" max="2" width="18.5703125" customWidth="1"/>
    <col min="3" max="3" width="18.85546875" customWidth="1"/>
    <col min="4" max="4" width="18" customWidth="1"/>
  </cols>
  <sheetData>
    <row r="1" spans="1:4" ht="15.75" x14ac:dyDescent="0.25">
      <c r="A1" s="6" t="s">
        <v>0</v>
      </c>
      <c r="B1" s="6" t="s">
        <v>2</v>
      </c>
      <c r="C1" s="6" t="s">
        <v>3</v>
      </c>
      <c r="D1" s="6" t="s">
        <v>1</v>
      </c>
    </row>
    <row r="2" spans="1:4" ht="15.75" x14ac:dyDescent="0.25">
      <c r="A2" s="3">
        <v>2</v>
      </c>
      <c r="B2" s="4">
        <v>-0.125</v>
      </c>
      <c r="C2" s="5">
        <v>0.47140452079103101</v>
      </c>
      <c r="D2" s="4">
        <v>0</v>
      </c>
    </row>
    <row r="3" spans="1:4" ht="15.75" x14ac:dyDescent="0.25">
      <c r="A3" s="3">
        <v>3</v>
      </c>
      <c r="B3" s="5">
        <v>6.4150029909958398E-2</v>
      </c>
      <c r="C3" s="5">
        <v>0.57735026918962495</v>
      </c>
      <c r="D3" s="5">
        <v>0.28867513459481198</v>
      </c>
    </row>
    <row r="4" spans="1:4" ht="15.75" x14ac:dyDescent="0.25">
      <c r="A4" s="3">
        <v>4</v>
      </c>
      <c r="B4" s="4">
        <v>-4.1666666666666699E-2</v>
      </c>
      <c r="C4" s="5">
        <v>0.65289675292476002</v>
      </c>
      <c r="D4" s="5">
        <v>0.44721359549995698</v>
      </c>
    </row>
    <row r="5" spans="1:4" ht="15.75" x14ac:dyDescent="0.25">
      <c r="A5" s="3">
        <v>5</v>
      </c>
      <c r="B5" s="5">
        <v>3.0261935070407E-2</v>
      </c>
      <c r="C5" s="5">
        <v>0.70639002851513299</v>
      </c>
      <c r="D5" s="5">
        <v>0.54814428938608895</v>
      </c>
    </row>
    <row r="6" spans="1:4" ht="15.75" x14ac:dyDescent="0.25">
      <c r="A6" s="3">
        <v>6</v>
      </c>
      <c r="B6" s="4">
        <v>-2.3473464343581999E-2</v>
      </c>
      <c r="C6" s="5">
        <v>0.74582511297579601</v>
      </c>
      <c r="D6" s="5">
        <v>0.61812757906723004</v>
      </c>
    </row>
    <row r="7" spans="1:4" ht="15.75" x14ac:dyDescent="0.25">
      <c r="A7" s="3">
        <v>7</v>
      </c>
      <c r="B7" s="5">
        <v>1.9016250630516301E-2</v>
      </c>
      <c r="C7" s="5">
        <v>0.77599290425398304</v>
      </c>
      <c r="D7" s="5">
        <v>0.66950939644822804</v>
      </c>
    </row>
    <row r="8" spans="1:4" ht="15.75" x14ac:dyDescent="0.25">
      <c r="A8" s="3">
        <v>8</v>
      </c>
      <c r="B8" s="4">
        <v>-1.5887920396915601E-2</v>
      </c>
      <c r="C8" s="5">
        <v>0.79978193261422104</v>
      </c>
      <c r="D8" s="5">
        <v>0.70882772261437299</v>
      </c>
    </row>
    <row r="9" spans="1:4" ht="15.75" x14ac:dyDescent="0.25">
      <c r="A9" s="3">
        <v>9</v>
      </c>
      <c r="B9" s="5">
        <v>1.35834492495103E-2</v>
      </c>
      <c r="C9" s="5">
        <v>0.81900877127721705</v>
      </c>
      <c r="D9" s="5">
        <v>0.73987599935121795</v>
      </c>
    </row>
    <row r="10" spans="1:4" ht="15.75" x14ac:dyDescent="0.25">
      <c r="A10" s="3">
        <v>10</v>
      </c>
      <c r="B10" s="4">
        <v>-1.1822343460925601E-2</v>
      </c>
      <c r="C10" s="5">
        <v>0.83486553293174603</v>
      </c>
      <c r="D10" s="5">
        <v>0.76500826071643702</v>
      </c>
    </row>
    <row r="11" spans="1:4" ht="15.75" x14ac:dyDescent="0.25">
      <c r="A11" s="3">
        <v>11</v>
      </c>
      <c r="B11" s="5">
        <v>1.0437070363585399E-2</v>
      </c>
      <c r="C11" s="5">
        <v>0.84816449371956604</v>
      </c>
      <c r="D11" s="5">
        <v>0.78576311050626901</v>
      </c>
    </row>
    <row r="12" spans="1:4" ht="15.75" x14ac:dyDescent="0.25">
      <c r="A12" s="3">
        <v>12</v>
      </c>
      <c r="B12" s="4">
        <v>-9.3217565879582E-3</v>
      </c>
      <c r="C12" s="5">
        <v>0.85947728188552197</v>
      </c>
      <c r="D12" s="5">
        <v>0.80318871599918995</v>
      </c>
    </row>
    <row r="13" spans="1:4" ht="15.75" x14ac:dyDescent="0.25">
      <c r="A13" s="3">
        <v>13</v>
      </c>
      <c r="B13" s="5">
        <v>8.4064036636075992E-3</v>
      </c>
      <c r="C13" s="5">
        <v>0.869217461834078</v>
      </c>
      <c r="D13" s="5">
        <v>0.81802376386956399</v>
      </c>
    </row>
    <row r="14" spans="1:4" ht="15.75" x14ac:dyDescent="0.25">
      <c r="A14" s="3">
        <v>14</v>
      </c>
      <c r="B14" s="4">
        <v>-7.6429875778078003E-3</v>
      </c>
      <c r="C14" s="5">
        <v>0.87769145884104305</v>
      </c>
      <c r="D14" s="5">
        <v>0.83080378322920301</v>
      </c>
    </row>
    <row r="15" spans="1:4" ht="15.75" x14ac:dyDescent="0.25">
      <c r="A15" s="3">
        <v>15</v>
      </c>
      <c r="B15" s="5">
        <v>6.9975269755492E-3</v>
      </c>
      <c r="C15" s="5">
        <v>0.88513105907868705</v>
      </c>
      <c r="D15" s="5">
        <v>0.84192645300116797</v>
      </c>
    </row>
    <row r="16" spans="1:4" ht="15.75" x14ac:dyDescent="0.25">
      <c r="A16" s="3">
        <v>16</v>
      </c>
      <c r="B16" s="4">
        <v>-6.4453391564299996E-3</v>
      </c>
      <c r="C16" s="5">
        <v>0.89171478823063399</v>
      </c>
      <c r="D16" s="5">
        <v>0.85169324234859001</v>
      </c>
    </row>
    <row r="17" spans="1:4" ht="15.75" x14ac:dyDescent="0.25">
      <c r="A17" s="3">
        <v>17</v>
      </c>
      <c r="B17" s="5">
        <v>5.9680879633394E-3</v>
      </c>
      <c r="C17" s="5">
        <v>0.89758234634695799</v>
      </c>
      <c r="D17" s="5">
        <v>0.86033682130421496</v>
      </c>
    </row>
    <row r="18" spans="1:4" ht="15.75" x14ac:dyDescent="0.25">
      <c r="A18" s="3">
        <v>18</v>
      </c>
      <c r="B18" s="4">
        <v>-5.5518834279746996E-3</v>
      </c>
      <c r="C18" s="5">
        <v>0.90284463133634596</v>
      </c>
      <c r="D18" s="5">
        <v>0.86803960893402499</v>
      </c>
    </row>
    <row r="19" spans="1:4" ht="15.75" x14ac:dyDescent="0.25">
      <c r="A19" s="3">
        <v>19</v>
      </c>
      <c r="B19" s="5">
        <v>5.1860220764890002E-3</v>
      </c>
      <c r="C19" s="5">
        <v>0.90759076382626003</v>
      </c>
      <c r="D19" s="5">
        <v>0.87494663067901002</v>
      </c>
    </row>
    <row r="20" spans="1:4" ht="15.75" x14ac:dyDescent="0.25">
      <c r="A20" s="3">
        <v>20</v>
      </c>
      <c r="B20" s="4">
        <v>-4.8621302467769002E-3</v>
      </c>
      <c r="C20" s="5">
        <v>0.91189319269858604</v>
      </c>
      <c r="D20" s="5">
        <v>0.881174622378187</v>
      </c>
    </row>
    <row r="21" spans="1:4" ht="15.75" x14ac:dyDescent="0.25">
      <c r="A21" s="3">
        <v>21</v>
      </c>
      <c r="B21" s="5">
        <v>4.5735681751738998E-3</v>
      </c>
      <c r="C21" s="5">
        <v>0.91581141453763204</v>
      </c>
      <c r="D21" s="5">
        <v>0.88681859959698595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6FA3-CB63-49A7-8FE8-806588967C4F}">
  <dimension ref="A1:K9"/>
  <sheetViews>
    <sheetView workbookViewId="0">
      <selection activeCell="B17" sqref="B17"/>
    </sheetView>
  </sheetViews>
  <sheetFormatPr baseColWidth="10" defaultRowHeight="15" x14ac:dyDescent="0.25"/>
  <cols>
    <col min="4" max="4" width="23.5703125" customWidth="1"/>
    <col min="6" max="6" width="18.28515625" customWidth="1"/>
    <col min="8" max="8" width="18.28515625" customWidth="1"/>
    <col min="10" max="10" width="18.5703125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10.413869</v>
      </c>
      <c r="C2">
        <v>0</v>
      </c>
      <c r="D2" s="2" t="str">
        <f>COMPLEX(-2.227764,2.337292)</f>
        <v>-2.227764+2.337292i</v>
      </c>
      <c r="E2">
        <v>0.72469799999999995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5.2069359999999998</v>
      </c>
      <c r="C3">
        <v>-1.5893710000000001</v>
      </c>
      <c r="D3" s="2" t="str">
        <f>COMPLEX(-0.794685,1.626215)</f>
        <v>-0.794685+1.626215i</v>
      </c>
      <c r="E3">
        <v>1.1388149999999999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2.9342969999999999</v>
      </c>
      <c r="C4">
        <v>0</v>
      </c>
      <c r="D4" s="2" t="str">
        <f>COMPLEX(-1.044855,0.565886)</f>
        <v>-1.044855+0.565886i</v>
      </c>
      <c r="E4">
        <v>0.56862199999999996</v>
      </c>
      <c r="F4" s="1" t="str">
        <f>COMPLEX(-0.429585,1.376373)</f>
        <v>-0.429585+1.376373i</v>
      </c>
      <c r="G4">
        <v>1.6781950000000001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1.769666</v>
      </c>
      <c r="C5">
        <v>-0.92911699999999997</v>
      </c>
      <c r="D5" s="2" t="str">
        <f>COMPLEX(-0.7441,0.76871)</f>
        <v>-0.7441+0.76871i</v>
      </c>
      <c r="E5">
        <v>0.71889499999999995</v>
      </c>
      <c r="F5" s="1" t="str">
        <f>COMPLEX(-0.279541,1.259329)</f>
        <v>-0.279541+1.259329i</v>
      </c>
      <c r="G5">
        <v>2.3073190000000001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1.112555</v>
      </c>
      <c r="C6">
        <v>0</v>
      </c>
      <c r="D6" s="2" t="str">
        <f>COMPLEX(-0.787056,0.311634)</f>
        <v>-0.787056+0.311634i</v>
      </c>
      <c r="E6">
        <v>0.537767</v>
      </c>
      <c r="F6" s="1" t="str">
        <f>COMPLEX(-0.564546,0.860564)</f>
        <v>-0.564546+0.860564i</v>
      </c>
      <c r="G6">
        <v>0.91154199999999996</v>
      </c>
      <c r="H6" t="str">
        <f>COMPLEX(-0.201501,1.193811)</f>
        <v>-0.201501+1.193811i</v>
      </c>
      <c r="I6">
        <v>3.0041929999999999</v>
      </c>
      <c r="J6">
        <v>0</v>
      </c>
      <c r="K6">
        <v>0</v>
      </c>
    </row>
    <row r="7" spans="1:11" x14ac:dyDescent="0.25">
      <c r="A7">
        <v>7</v>
      </c>
      <c r="B7">
        <v>0.71907399999999999</v>
      </c>
      <c r="C7">
        <v>-0.74727200000000005</v>
      </c>
      <c r="D7" s="2" t="str">
        <f>COMPLEX(-0.667122,0.497552)</f>
        <v>-0.667122+0.497552i</v>
      </c>
      <c r="E7">
        <v>0.62374799999999997</v>
      </c>
      <c r="F7" s="1" t="str">
        <f>COMPLEX(-0.448356,0.908832)</f>
        <v>-0.448356+0.908832i</v>
      </c>
      <c r="G7">
        <v>1.1301399999999999</v>
      </c>
      <c r="H7" t="str">
        <f>COMPLEX(-0.15487,1.152746)</f>
        <v>-0.15487+1.152746i</v>
      </c>
      <c r="I7">
        <v>3.7551019999999999</v>
      </c>
      <c r="J7">
        <v>0</v>
      </c>
      <c r="K7">
        <v>0</v>
      </c>
    </row>
    <row r="8" spans="1:11" x14ac:dyDescent="0.25">
      <c r="A8">
        <v>8</v>
      </c>
      <c r="B8">
        <v>0.47397699999999998</v>
      </c>
      <c r="C8">
        <v>0</v>
      </c>
      <c r="D8" s="2" t="str">
        <f>COMPLEX(-0.685759,0.214871)</f>
        <v>-0.685759+0.214871i</v>
      </c>
      <c r="E8">
        <v>0.52397000000000005</v>
      </c>
      <c r="F8" s="1" t="str">
        <f>COMPLEX(-0.57178,0.616491)</f>
        <v>-0.57178+0.616491i</v>
      </c>
      <c r="G8">
        <v>0.73527299999999995</v>
      </c>
      <c r="H8" t="str">
        <f>COMPLEX(-0.368266,0.936914)</f>
        <v>-0.368266+0.936914i</v>
      </c>
      <c r="I8">
        <v>1.3668009999999999</v>
      </c>
      <c r="J8" t="str">
        <f>COMPLEX(-0.124349,1.124942)</f>
        <v>-0.124349+1.124942i</v>
      </c>
      <c r="K8">
        <v>4.5508790000000001</v>
      </c>
    </row>
    <row r="9" spans="1:11" x14ac:dyDescent="0.25">
      <c r="A9">
        <v>9</v>
      </c>
      <c r="B9">
        <v>0.317021</v>
      </c>
      <c r="C9">
        <v>-0.66745200000000005</v>
      </c>
      <c r="D9" s="2" t="str">
        <f>COMPLEX(-0.622821,0.367348)</f>
        <v>-0.622821+0.367348i</v>
      </c>
      <c r="E9">
        <v>0.58049099999999998</v>
      </c>
      <c r="F9" s="1" t="str">
        <f>COMPLEX(-0.49635,0.696974)</f>
        <v>-0.49635+0.696974i</v>
      </c>
      <c r="G9">
        <v>0.86194099999999996</v>
      </c>
      <c r="H9" t="str">
        <f>COMPLEX(-0.310304,0.9545)</f>
        <v>-0.310304+0.9545i</v>
      </c>
      <c r="I9">
        <v>1.6172420000000001</v>
      </c>
      <c r="J9" t="str">
        <f>COMPLEX(-0.103048,1.105038)</f>
        <v>-0.103048+1.105038i</v>
      </c>
      <c r="K9">
        <v>5.3850069999999999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644B-9B7C-42A3-BF33-C922DC3F46CA}">
  <dimension ref="A1:K9"/>
  <sheetViews>
    <sheetView workbookViewId="0">
      <selection activeCell="C2" sqref="C2"/>
    </sheetView>
  </sheetViews>
  <sheetFormatPr baseColWidth="10" defaultRowHeight="15" x14ac:dyDescent="0.25"/>
  <cols>
    <col min="4" max="4" width="18.85546875" customWidth="1"/>
    <col min="6" max="6" width="18.7109375" customWidth="1"/>
    <col min="8" max="8" width="18.7109375" customWidth="1"/>
    <col min="10" max="10" width="18.5703125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3.2761010000000002</v>
      </c>
      <c r="C2">
        <v>0</v>
      </c>
      <c r="D2" t="str">
        <f>COMPLEX(-1.186178,1.380948)</f>
        <v>-1.186178+1.380948i</v>
      </c>
      <c r="E2">
        <v>0.76735900000000001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1.6380509999999999</v>
      </c>
      <c r="C3">
        <v>-0.96940599999999999</v>
      </c>
      <c r="D3" t="str">
        <f>COMPLEX(-0.484703,1.206155)</f>
        <v>-0.484703+1.206155i</v>
      </c>
      <c r="E3">
        <v>1.3409279999999999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0.92310099999999995</v>
      </c>
      <c r="C4">
        <v>0</v>
      </c>
      <c r="D4" t="str">
        <f>COMPLEX(-0.687948,0.457626)</f>
        <v>-0.687948+0.457626i</v>
      </c>
      <c r="E4">
        <v>0.60052000000000005</v>
      </c>
      <c r="F4" t="str">
        <f>COMPLEX(-0.278303,1.131224)</f>
        <v>-0.278303+1.131224i</v>
      </c>
      <c r="G4">
        <v>2.0929630000000001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0.55671999999999999</v>
      </c>
      <c r="C5">
        <v>-0.652393</v>
      </c>
      <c r="D5" t="str">
        <f>COMPLEX(-0.513602,0.655532)</f>
        <v>-0.513602+0.655532i</v>
      </c>
      <c r="E5">
        <v>0.81071700000000002</v>
      </c>
      <c r="F5" t="str">
        <f>COMPLEX(-0.187406,1.093326)</f>
        <v>-0.187406+1.093326i</v>
      </c>
      <c r="G5">
        <v>2.9595449999999999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0.349999</v>
      </c>
      <c r="C6">
        <v>0</v>
      </c>
      <c r="D6" t="str">
        <f>COMPLEX(-0.576657,0.272841)</f>
        <v>-0.576657+0.272841i</v>
      </c>
      <c r="E6">
        <v>0.55314200000000002</v>
      </c>
      <c r="F6" t="str">
        <f>COMPLEX(-0.402354,0.758765)</f>
        <v>-0.402354+0.758765i</v>
      </c>
      <c r="G6">
        <v>1.0672729999999999</v>
      </c>
      <c r="H6" t="str">
        <f>COMPLEX(-0.138125,1.071182)</f>
        <v>-0.138125+1.071182i</v>
      </c>
      <c r="I6">
        <v>3.9096880000000001</v>
      </c>
      <c r="J6">
        <v>0</v>
      </c>
      <c r="K6">
        <v>0</v>
      </c>
    </row>
    <row r="7" spans="1:11" x14ac:dyDescent="0.25">
      <c r="A7">
        <v>7</v>
      </c>
      <c r="B7">
        <v>0.226213</v>
      </c>
      <c r="C7">
        <v>-0.56905700000000004</v>
      </c>
      <c r="D7" t="str">
        <f>COMPLEX(-0.503758,0.445436)</f>
        <v>-0.503758+0.445436i</v>
      </c>
      <c r="E7">
        <v>0.667431</v>
      </c>
      <c r="F7" t="str">
        <f>COMPLEX(-0.32707,0.8197)</f>
        <v>-0.32707+0.8197i</v>
      </c>
      <c r="G7">
        <v>1.3491649999999999</v>
      </c>
      <c r="H7" t="str">
        <f>COMPLEX(-0.107841,1.056909)</f>
        <v>-0.107841+1.056909i</v>
      </c>
      <c r="I7">
        <v>4.9257359999999997</v>
      </c>
      <c r="J7">
        <v>0</v>
      </c>
      <c r="K7">
        <v>0</v>
      </c>
    </row>
    <row r="8" spans="1:11" x14ac:dyDescent="0.25">
      <c r="A8">
        <v>8</v>
      </c>
      <c r="B8">
        <v>0.14910799999999999</v>
      </c>
      <c r="C8">
        <v>0</v>
      </c>
      <c r="D8" t="str">
        <f>COMPLEX(-0.536721,0.194964)</f>
        <v>-0.536721+0.194964i</v>
      </c>
      <c r="E8">
        <v>0.53196600000000005</v>
      </c>
      <c r="F8" t="str">
        <f>COMPLEX(-0.441631,0.561055)</f>
        <v>-0.441631+0.561055i</v>
      </c>
      <c r="G8">
        <v>0.80838699999999997</v>
      </c>
      <c r="H8" t="str">
        <f>COMPLEX(-0.273459,0.858899)</f>
        <v>-0.273459+0.858899i</v>
      </c>
      <c r="I8">
        <v>1.6481079999999999</v>
      </c>
      <c r="J8" t="str">
        <f>COMPLEX(-0.087613,1.047051)</f>
        <v>-0.087613+1.047051i</v>
      </c>
      <c r="K8">
        <v>5.9962949999999999</v>
      </c>
    </row>
    <row r="9" spans="1:11" x14ac:dyDescent="0.25">
      <c r="A9">
        <v>9</v>
      </c>
      <c r="B9">
        <v>9.9732000000000001E-2</v>
      </c>
      <c r="C9">
        <v>-0.53568499999999997</v>
      </c>
      <c r="D9" t="str">
        <f>COMPLEX(-0.497623,0.337401)</f>
        <v>-0.497623+0.337401i</v>
      </c>
      <c r="E9">
        <v>0.60409400000000002</v>
      </c>
      <c r="F9" t="str">
        <f>COMPLEX(-0.390185,0.642298)</f>
        <v>-0.390185+0.642298i</v>
      </c>
      <c r="G9">
        <v>0.96303799999999995</v>
      </c>
      <c r="H9" t="str">
        <f>COMPLEX(-0.23368,0.885749)</f>
        <v>-0.23368+0.885749i</v>
      </c>
      <c r="I9">
        <v>1.9600649999999999</v>
      </c>
      <c r="J9" t="str">
        <f>COMPLEX(-0.073275,1.039887)</f>
        <v>-0.073275+1.039887i</v>
      </c>
      <c r="K9">
        <v>7.1133839999999999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2746-D3D9-416E-A93C-141107107619}">
  <dimension ref="A1:K9"/>
  <sheetViews>
    <sheetView workbookViewId="0">
      <selection activeCell="C2" sqref="C2"/>
    </sheetView>
  </sheetViews>
  <sheetFormatPr baseColWidth="10" defaultRowHeight="15" x14ac:dyDescent="0.25"/>
  <cols>
    <col min="4" max="4" width="19.140625" customWidth="1"/>
    <col min="6" max="6" width="18.5703125" customWidth="1"/>
    <col min="8" max="8" width="19" customWidth="1"/>
    <col min="10" max="10" width="19.140625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1.4313880000000001</v>
      </c>
      <c r="C2">
        <v>0</v>
      </c>
      <c r="D2" t="str">
        <f>COMPLEX(-0.712812,1.004043)</f>
        <v>-0.712812+1.004043i</v>
      </c>
      <c r="E2">
        <v>0.86372099999999996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0.71569400000000005</v>
      </c>
      <c r="C3">
        <v>-0.62645700000000004</v>
      </c>
      <c r="D3" t="str">
        <f>COMPLEX(-0.313228,1.021928)</f>
        <v>-0.313228+1.021928i</v>
      </c>
      <c r="E3">
        <v>1.706189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0.40331899999999998</v>
      </c>
      <c r="C4">
        <v>0</v>
      </c>
      <c r="D4" t="str">
        <f>COMPLEX(-0.473019,0.399956)</f>
        <v>-0.473019+0.399956i</v>
      </c>
      <c r="E4">
        <v>0.65477799999999997</v>
      </c>
      <c r="F4" t="str">
        <f>COMPLEX(-0.185811,1.018171)</f>
        <v>-0.185811+1.018171i</v>
      </c>
      <c r="G4">
        <v>2.7850570000000001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0.24324100000000001</v>
      </c>
      <c r="C5">
        <v>-0.47953800000000002</v>
      </c>
      <c r="D5" t="str">
        <f>COMPLEX(-0.367266,0.591875)</f>
        <v>-0.367266+0.591875i</v>
      </c>
      <c r="E5">
        <v>0.94830899999999996</v>
      </c>
      <c r="F5" t="str">
        <f>COMPLEX(-0.127497,1.01448)</f>
        <v>-0.127497+1.01448i</v>
      </c>
      <c r="G5">
        <v>4.0097459999999998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0.152921</v>
      </c>
      <c r="C6">
        <v>0</v>
      </c>
      <c r="D6" t="str">
        <f>COMPLEX(-0.441502,0.250192)</f>
        <v>-0.441502+0.250192i</v>
      </c>
      <c r="E6">
        <v>0.57470200000000005</v>
      </c>
      <c r="F6" t="str">
        <f>COMPLEX(-0.295576,0.699381)</f>
        <v>-0.295576+0.699381i</v>
      </c>
      <c r="G6">
        <v>1.2843979999999999</v>
      </c>
      <c r="H6" t="str">
        <f>COMPLEX(-0.095139,1.011785)</f>
        <v>-0.095139+1.011785i</v>
      </c>
      <c r="I6">
        <v>5.3408759999999997</v>
      </c>
      <c r="J6">
        <v>0</v>
      </c>
      <c r="K6">
        <v>0</v>
      </c>
    </row>
    <row r="7" spans="1:11" x14ac:dyDescent="0.25">
      <c r="A7">
        <v>7</v>
      </c>
      <c r="B7">
        <v>9.8836999999999994E-2</v>
      </c>
      <c r="C7">
        <v>-0.45285999999999998</v>
      </c>
      <c r="D7" t="str">
        <f>COMPLEX(-0.39656,0.414208)</f>
        <v>-0.39656+0.414208i</v>
      </c>
      <c r="E7">
        <v>0.72301199999999999</v>
      </c>
      <c r="F7" t="str">
        <f>COMPLEX(-0.2450683,0.766314)</f>
        <v>-0.2450683+0.766314i</v>
      </c>
      <c r="G7">
        <v>1.6414789999999999</v>
      </c>
      <c r="H7" t="str">
        <f>COMPLEX(-0.074938,1.009831)</f>
        <v>-0.074938+1.009831i</v>
      </c>
      <c r="I7">
        <v>6.7563069999999996</v>
      </c>
      <c r="J7">
        <v>0</v>
      </c>
      <c r="K7">
        <v>0</v>
      </c>
    </row>
    <row r="8" spans="1:11" x14ac:dyDescent="0.25">
      <c r="A8">
        <v>8</v>
      </c>
      <c r="B8">
        <v>6.5147999999999998E-2</v>
      </c>
      <c r="C8">
        <v>0</v>
      </c>
      <c r="D8" t="str">
        <f>COMPLEX(-0.43824,0.182751)</f>
        <v>-0.43824+0.182751i</v>
      </c>
      <c r="E8">
        <v>0.54173300000000002</v>
      </c>
      <c r="F8" t="str">
        <f>COMPLEX(-0.354805,0.527186)</f>
        <v>-0.354805+0.527186i</v>
      </c>
      <c r="G8">
        <v>0.895509</v>
      </c>
      <c r="H8" t="str">
        <f>COMPLEX(-0.208034,0.811221)</f>
        <v>-0.208034+0.811221i</v>
      </c>
      <c r="I8">
        <v>2.0128270000000001</v>
      </c>
      <c r="J8" t="str">
        <f>COMPLEX(-0.061288,1.008378)</f>
        <v>-0.061288+1.008378i</v>
      </c>
      <c r="K8">
        <v>8.2417020000000001</v>
      </c>
    </row>
    <row r="9" spans="1:11" x14ac:dyDescent="0.25">
      <c r="A9">
        <v>9</v>
      </c>
      <c r="B9">
        <v>4.3575000000000003E-2</v>
      </c>
      <c r="C9">
        <v>-0.44788299999999998</v>
      </c>
      <c r="D9" t="str">
        <f>COMPLEX(-0.413955,0.318731)</f>
        <v>-0.413955+0.318731i</v>
      </c>
      <c r="E9">
        <v>0.63104000000000005</v>
      </c>
      <c r="F9" t="str">
        <f>COMPLEX(-0.31842,0.608385)</f>
        <v>-0.31842+0.608385i</v>
      </c>
      <c r="G9">
        <v>1.078254</v>
      </c>
      <c r="H9" t="str">
        <f>COMPLEX(-0.179934,0.843059)</f>
        <v>-0.179934+0.843059i</v>
      </c>
      <c r="I9">
        <v>2.3954550000000001</v>
      </c>
      <c r="J9" t="str">
        <f>COMPLEX(-0.051527,1.007266)</f>
        <v>-0.051527+1.007266i</v>
      </c>
      <c r="K9">
        <v>9.2769729999999999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EA3-07FF-431D-A621-212EBA2B0962}">
  <dimension ref="A1:K9"/>
  <sheetViews>
    <sheetView workbookViewId="0">
      <selection activeCell="C2" sqref="C2"/>
    </sheetView>
  </sheetViews>
  <sheetFormatPr baseColWidth="10" defaultRowHeight="15" x14ac:dyDescent="0.25"/>
  <cols>
    <col min="4" max="4" width="18.85546875" customWidth="1"/>
    <col min="6" max="6" width="19.28515625" customWidth="1"/>
    <col min="8" max="8" width="19.140625" customWidth="1"/>
    <col min="10" max="10" width="19.140625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0.98261299999999996</v>
      </c>
      <c r="C2">
        <v>0</v>
      </c>
      <c r="D2" t="str">
        <f>COMPLEX(-0.548867,0.895129)</f>
        <v>-0.548867+0.895129i</v>
      </c>
      <c r="E2">
        <v>0.95652000000000004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0.49130699999999999</v>
      </c>
      <c r="C3">
        <v>-0.49417100000000003</v>
      </c>
      <c r="D3" t="str">
        <f>COMPLEX(-0.247085,0.965999)</f>
        <v>-0.247085+0.965999i</v>
      </c>
      <c r="E3">
        <v>2.0177200000000002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0.27686899999999998</v>
      </c>
      <c r="C4">
        <v>0</v>
      </c>
      <c r="D4" t="str">
        <f>COMPLEX(-0.385603,0.377784)</f>
        <v>-0.385603+0.377784i</v>
      </c>
      <c r="E4">
        <v>0.69997399999999999</v>
      </c>
      <c r="F4" t="str">
        <f>COMPLEX(-0.148193,0.983002)</f>
        <v>-0.148193+0.983002i</v>
      </c>
      <c r="G4">
        <v>3.3540990000000002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0.16697899999999999</v>
      </c>
      <c r="C5">
        <v>-0.40703</v>
      </c>
      <c r="D5" t="str">
        <f>COMPLEX(-0.305853,0.566511)</f>
        <v>-0.305853+0.566511i</v>
      </c>
      <c r="E5">
        <v>1.05247</v>
      </c>
      <c r="F5" t="str">
        <f>COMPLEX(-0.102338,0.98959)</f>
        <v>-0.102338+0.98959i</v>
      </c>
      <c r="G5">
        <v>4.860703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0.104977</v>
      </c>
      <c r="C6">
        <v>0</v>
      </c>
      <c r="D6" t="str">
        <f>COMPLEX(-0.383801,0.241065)</f>
        <v>-0.383801+0.241065i</v>
      </c>
      <c r="E6">
        <v>0.59044700000000006</v>
      </c>
      <c r="F6" t="str">
        <f>COMPLEX(-0.249813,0.675152)</f>
        <v>-0.249813+0.675152i</v>
      </c>
      <c r="G6">
        <v>1.440849</v>
      </c>
      <c r="H6" t="str">
        <f>COMPLEX(-0.076689,0.992848)</f>
        <v>-0.076689+0.992848i</v>
      </c>
      <c r="I6">
        <v>6.4924629999999999</v>
      </c>
      <c r="J6">
        <v>0</v>
      </c>
      <c r="K6">
        <v>0</v>
      </c>
    </row>
    <row r="7" spans="1:11" x14ac:dyDescent="0.25">
      <c r="A7">
        <v>7</v>
      </c>
      <c r="B7">
        <v>6.7849000000000007E-2</v>
      </c>
      <c r="C7">
        <v>-0.40281800000000001</v>
      </c>
      <c r="D7" t="str">
        <f>COMPLEX(-0.350205,0.401443)</f>
        <v>-0.350205+0.401443i</v>
      </c>
      <c r="E7">
        <v>0.76059500000000002</v>
      </c>
      <c r="F7" t="str">
        <f>COMPLEX(-0.209387,0.744156)</f>
        <v>-0.209387+0.744156i</v>
      </c>
      <c r="G7">
        <v>1.8459950000000001</v>
      </c>
      <c r="H7" t="str">
        <f>COMPLEX(-0.06059,0.994713)</f>
        <v>-0.06059+0.994713i</v>
      </c>
      <c r="I7">
        <v>8.2237639999999992</v>
      </c>
      <c r="J7">
        <v>0</v>
      </c>
      <c r="K7">
        <v>0</v>
      </c>
    </row>
    <row r="8" spans="1:11" x14ac:dyDescent="0.25">
      <c r="A8">
        <v>8</v>
      </c>
      <c r="B8">
        <v>4.4722999999999999E-2</v>
      </c>
      <c r="C8">
        <v>0</v>
      </c>
      <c r="D8" t="str">
        <f>COMPLEX(-0.395505,0.177699)</f>
        <v>-0.395505+0.177699i</v>
      </c>
      <c r="E8">
        <v>0.54814799999999997</v>
      </c>
      <c r="F8" t="str">
        <f>COMPLEX(-0.31689,0.513188)</f>
        <v>-0.31689+0.513188i</v>
      </c>
      <c r="G8">
        <v>0.95165999999999995</v>
      </c>
      <c r="H8" t="str">
        <f>COMPLEX(-0.179237,0.791172)</f>
        <v>-0.179237+0.791172i</v>
      </c>
      <c r="I8">
        <v>2.262982</v>
      </c>
      <c r="J8" t="str">
        <f>COMPLEX(-0.049668,0.99589)</f>
        <v>-0.049668+0.99589i</v>
      </c>
      <c r="K8">
        <v>10.037888000000001</v>
      </c>
    </row>
    <row r="9" spans="1:11" x14ac:dyDescent="0.25">
      <c r="A9">
        <v>9</v>
      </c>
      <c r="B9">
        <v>2.9912999999999999E-2</v>
      </c>
      <c r="C9">
        <v>-0.409609</v>
      </c>
      <c r="D9" t="str">
        <f>COMPLEX(-0.377413,0.310934)</f>
        <v>-0.377413+0.310934i</v>
      </c>
      <c r="E9">
        <v>0.64783100000000005</v>
      </c>
      <c r="F9" t="str">
        <f>COMPLEX(-0.286839,0.594246)</f>
        <v>-0.286839+0.594246i</v>
      </c>
      <c r="G9">
        <v>1.1502129999999999</v>
      </c>
      <c r="H9" t="str">
        <f>COMPLEX(-0.156064,0.824921)</f>
        <v>-0.156064+0.824921i</v>
      </c>
      <c r="I9">
        <v>2.6897739999999999</v>
      </c>
      <c r="J9" t="str">
        <f>COMPLEX(-0.041834,0.996687)</f>
        <v>-0.041834+0.996687i</v>
      </c>
      <c r="K9">
        <v>11.923012999999999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9DEE-DAED-4593-BF3A-072124E3A9B9}">
  <dimension ref="A1:K9"/>
  <sheetViews>
    <sheetView workbookViewId="0">
      <selection activeCell="C2" sqref="C2"/>
    </sheetView>
  </sheetViews>
  <sheetFormatPr baseColWidth="10" defaultRowHeight="15" x14ac:dyDescent="0.25"/>
  <cols>
    <col min="4" max="4" width="18.7109375" customWidth="1"/>
    <col min="6" max="6" width="19" customWidth="1"/>
    <col min="8" max="8" width="19.7109375" customWidth="1"/>
    <col min="10" max="10" width="18.85546875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0.86578100000000002</v>
      </c>
      <c r="C2">
        <v>0</v>
      </c>
      <c r="D2" t="str">
        <f>COMPLEX(-0.499894,0.865964)</f>
        <v>-0.499894+0.865964i</v>
      </c>
      <c r="E2">
        <v>1.0001059999999999</v>
      </c>
      <c r="F2" t="str">
        <f>COMPLEX(0,0)</f>
        <v>0</v>
      </c>
      <c r="G2">
        <v>0</v>
      </c>
      <c r="H2" t="str">
        <f>COMPLEX(0,0)</f>
        <v>0</v>
      </c>
      <c r="I2">
        <v>0</v>
      </c>
      <c r="J2" t="str">
        <f>COMPLEX(0,0)</f>
        <v>0</v>
      </c>
      <c r="K2">
        <v>0</v>
      </c>
    </row>
    <row r="3" spans="1:11" x14ac:dyDescent="0.25">
      <c r="A3">
        <v>3</v>
      </c>
      <c r="B3">
        <v>0.43289100000000003</v>
      </c>
      <c r="C3">
        <v>-0.45313300000000001</v>
      </c>
      <c r="D3" t="str">
        <f>COMPLEX(-0.226566,0.950787)</f>
        <v>-0.226566+0.950787i</v>
      </c>
      <c r="E3">
        <v>2.1570049999999998</v>
      </c>
      <c r="F3" t="str">
        <f>COMPLEX(0,0)</f>
        <v>0</v>
      </c>
      <c r="G3">
        <v>0</v>
      </c>
      <c r="H3" t="str">
        <f t="shared" ref="H3:H5" si="0">COMPLEX(0,0)</f>
        <v>0</v>
      </c>
      <c r="I3">
        <v>0</v>
      </c>
      <c r="J3" t="str">
        <f t="shared" ref="J3:J7" si="1">COMPLEX(0,0)</f>
        <v>0</v>
      </c>
      <c r="K3">
        <v>0</v>
      </c>
    </row>
    <row r="4" spans="1:11" x14ac:dyDescent="0.25">
      <c r="A4">
        <v>4</v>
      </c>
      <c r="B4">
        <v>0.24395</v>
      </c>
      <c r="C4">
        <v>0</v>
      </c>
      <c r="D4" t="str">
        <f>COMPLEX(-0.357779,0.370834)</f>
        <v>-0.357779+0.370834i</v>
      </c>
      <c r="E4">
        <v>0.72012299999999996</v>
      </c>
      <c r="F4" t="str">
        <f>COMPLEX(-0.136308,0.973361)</f>
        <v>-0.136308+0.973361i</v>
      </c>
      <c r="G4">
        <v>3.6052949999999999</v>
      </c>
      <c r="H4" t="str">
        <f t="shared" si="0"/>
        <v>0</v>
      </c>
      <c r="I4">
        <v>0</v>
      </c>
      <c r="J4" t="str">
        <f t="shared" si="1"/>
        <v>0</v>
      </c>
      <c r="K4">
        <v>0</v>
      </c>
    </row>
    <row r="5" spans="1:11" x14ac:dyDescent="0.25">
      <c r="A5">
        <v>5</v>
      </c>
      <c r="B5">
        <v>0.14712500000000001</v>
      </c>
      <c r="C5">
        <v>-0.38346599999999997</v>
      </c>
      <c r="D5" t="str">
        <f>COMPLEX(-0.286033,0.558421)</f>
        <v>-0.286033+0.558421i</v>
      </c>
      <c r="E5">
        <v>1.0967519999999999</v>
      </c>
      <c r="F5" t="str">
        <f>COMPLEX(-0.0943,0.982733)</f>
        <v>-0.0943+0.982733i</v>
      </c>
      <c r="G5">
        <v>5.234591</v>
      </c>
      <c r="H5" t="str">
        <f t="shared" si="0"/>
        <v>0</v>
      </c>
      <c r="I5">
        <v>0</v>
      </c>
      <c r="J5" t="str">
        <f t="shared" si="1"/>
        <v>0</v>
      </c>
      <c r="K5">
        <v>0</v>
      </c>
    </row>
    <row r="6" spans="1:11" x14ac:dyDescent="0.25">
      <c r="A6">
        <v>6</v>
      </c>
      <c r="B6">
        <v>9.2494999999999994E-2</v>
      </c>
      <c r="C6">
        <v>0</v>
      </c>
      <c r="D6" t="str">
        <f>COMPLEX(-0.364884,0.238135)</f>
        <v>-0.364884+0.238135i</v>
      </c>
      <c r="E6">
        <v>0.59706199999999998</v>
      </c>
      <c r="F6" t="str">
        <f>COMPLEX(-0.234913,0.667338)</f>
        <v>-0.234913+0.667338i</v>
      </c>
      <c r="G6">
        <v>1.505827</v>
      </c>
      <c r="H6" t="str">
        <f>COMPLEX(-0.070751,0.987613)</f>
        <v>-0.070751+0.987613i</v>
      </c>
      <c r="I6">
        <v>6.9973700000000001</v>
      </c>
      <c r="J6" t="str">
        <f t="shared" si="1"/>
        <v>0</v>
      </c>
      <c r="K6">
        <v>0</v>
      </c>
    </row>
    <row r="7" spans="1:11" x14ac:dyDescent="0.25">
      <c r="A7">
        <v>7</v>
      </c>
      <c r="B7">
        <v>5.9782000000000002E-2</v>
      </c>
      <c r="C7">
        <v>-0.38634000000000002</v>
      </c>
      <c r="D7" t="str">
        <f>COMPLEX(-0.33492,0.397324)</f>
        <v>-0.33492+0.397324i</v>
      </c>
      <c r="E7">
        <v>0.77578499999999995</v>
      </c>
      <c r="F7" t="str">
        <f>COMPLEX(-0.197697,0.736954)</f>
        <v>-0.197697+0.736954i</v>
      </c>
      <c r="G7">
        <v>1.9297470000000001</v>
      </c>
      <c r="H7" t="str">
        <f>COMPLEX(-0.055947,0.990524)</f>
        <v>-0.055947+0.990524i</v>
      </c>
      <c r="I7">
        <v>8.8664780000000007</v>
      </c>
      <c r="J7" t="str">
        <f t="shared" si="1"/>
        <v>0</v>
      </c>
      <c r="K7">
        <v>0</v>
      </c>
    </row>
    <row r="8" spans="1:11" x14ac:dyDescent="0.25">
      <c r="A8">
        <v>8</v>
      </c>
      <c r="B8">
        <v>3.9405000000000003E-2</v>
      </c>
      <c r="C8">
        <v>0</v>
      </c>
      <c r="D8" t="str">
        <f>COMPLEX(-0.381389,0.176063)</f>
        <v>-0.381389+0.176063i</v>
      </c>
      <c r="E8">
        <v>0.55070600000000003</v>
      </c>
      <c r="F8" t="str">
        <f>COMPLEX(-0.304335,0.508654)</f>
        <v>-0.304335+0.508654i</v>
      </c>
      <c r="G8">
        <v>0.97384000000000004</v>
      </c>
      <c r="H8" t="str">
        <f>COMPLEX(-0.16976,0.784617)</f>
        <v>-0.16976+0.784617i</v>
      </c>
      <c r="I8">
        <v>2.3644310000000002</v>
      </c>
      <c r="J8" t="str">
        <f>COMPLEX(-0.045892,0.992424)</f>
        <v>-0.045892+0.992424i</v>
      </c>
      <c r="K8">
        <v>10.824132000000001</v>
      </c>
    </row>
    <row r="9" spans="1:11" x14ac:dyDescent="0.25">
      <c r="A9">
        <v>9</v>
      </c>
      <c r="B9">
        <v>2.6356000000000001E-2</v>
      </c>
      <c r="C9">
        <v>-0.39694400000000002</v>
      </c>
      <c r="D9" t="str">
        <f>COMPLEX(-0.365311,0.308401)</f>
        <v>-0.365311+0.308401i</v>
      </c>
      <c r="E9">
        <v>0.65434999999999999</v>
      </c>
      <c r="F9" t="str">
        <f>COMPLEX(-0.276347,0.58965)</f>
        <v>-0.276347+0.58965i</v>
      </c>
      <c r="G9">
        <v>1.178221</v>
      </c>
      <c r="H9" t="str">
        <f>COMPLEX(-0.148181,0.818964)</f>
        <v>-0.148181+0.818964i</v>
      </c>
      <c r="I9">
        <v>2.8082639999999999</v>
      </c>
      <c r="J9" t="str">
        <f>COMPLEX(-0.038673,0.993746)</f>
        <v>-0.038673+0.993746i</v>
      </c>
      <c r="K9">
        <v>12.857735999999999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9575-96E1-409A-89EC-F82B0FDE591B}">
  <dimension ref="A1:K9"/>
  <sheetViews>
    <sheetView workbookViewId="0">
      <selection activeCell="C2" sqref="C2"/>
    </sheetView>
  </sheetViews>
  <sheetFormatPr baseColWidth="10" defaultRowHeight="15" x14ac:dyDescent="0.25"/>
  <cols>
    <col min="4" max="4" width="19.28515625" customWidth="1"/>
    <col min="6" max="6" width="19.140625" customWidth="1"/>
    <col min="8" max="8" width="19.28515625" customWidth="1"/>
    <col min="10" max="10" width="19" customWidth="1"/>
  </cols>
  <sheetData>
    <row r="1" spans="1:11" x14ac:dyDescent="0.25">
      <c r="A1" t="s">
        <v>0</v>
      </c>
      <c r="B1" t="s">
        <v>4</v>
      </c>
      <c r="C1" t="s">
        <v>23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12</v>
      </c>
      <c r="J1" t="s">
        <v>9</v>
      </c>
      <c r="K1" t="s">
        <v>13</v>
      </c>
    </row>
    <row r="2" spans="1:11" x14ac:dyDescent="0.25">
      <c r="A2">
        <v>2</v>
      </c>
      <c r="B2">
        <v>0.77846400000000004</v>
      </c>
      <c r="C2">
        <v>0</v>
      </c>
      <c r="D2" t="str">
        <f>COMPLEX(-0.461089,0.844158)</f>
        <v>-0.461089+0.844158i</v>
      </c>
      <c r="E2">
        <v>1.0430489999999999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0.38923200000000002</v>
      </c>
      <c r="C3">
        <v>-0.42011199999999999</v>
      </c>
      <c r="D3" t="str">
        <f>COMPLEX(-0.210056,0.939346)</f>
        <v>-0.210056+0.939346i</v>
      </c>
      <c r="E3">
        <v>2.2911619999999999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0.21934600000000001</v>
      </c>
      <c r="C4">
        <v>0</v>
      </c>
      <c r="D4" t="str">
        <f>COMPLEX(-0.335093,0.365204)</f>
        <v>-0.335093+0.365204i</v>
      </c>
      <c r="E4">
        <v>0.73956</v>
      </c>
      <c r="F4" t="str">
        <f>COMPLEX(-0.126673,0.966086)</f>
        <v>-0.126673+0.966086i</v>
      </c>
      <c r="G4">
        <v>3.845942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0.13228699999999999</v>
      </c>
      <c r="C5">
        <v>-0.36401</v>
      </c>
      <c r="D5" t="str">
        <f>COMPLEX(-0.269761,0.551805)</f>
        <v>-0.269761+0.551805i</v>
      </c>
      <c r="E5">
        <v>1.1384430000000001</v>
      </c>
      <c r="F5" t="str">
        <f>COMPLEX(-0.087756,0.977549)</f>
        <v>-0.087756+0.977549i</v>
      </c>
      <c r="G5">
        <v>5.5920949999999996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8.3166000000000004E-2</v>
      </c>
      <c r="C6">
        <v>0</v>
      </c>
      <c r="D6" t="str">
        <f>COMPLEX(-0.349191,0.235725)</f>
        <v>-0.349191+0.235725i</v>
      </c>
      <c r="E6">
        <v>0.60326400000000002</v>
      </c>
      <c r="F6" t="str">
        <f>COMPLEX(-0.222628,0.660911)</f>
        <v>-0.222628+0.660911i</v>
      </c>
      <c r="G6">
        <v>1.566289</v>
      </c>
      <c r="H6" t="str">
        <f>COMPLEX(-0.065902,0.983651)</f>
        <v>-0.065902+0.983651i</v>
      </c>
      <c r="I6">
        <v>7.4797459999999996</v>
      </c>
      <c r="J6">
        <v>0</v>
      </c>
      <c r="K6">
        <v>0</v>
      </c>
    </row>
    <row r="7" spans="1:11" x14ac:dyDescent="0.25">
      <c r="A7">
        <v>7</v>
      </c>
      <c r="B7">
        <v>5.3753000000000002E-2</v>
      </c>
      <c r="C7">
        <v>-0.372639</v>
      </c>
      <c r="D7" t="str">
        <f>COMPLEX(-0.322204,0.39393)</f>
        <v>-0.322204+0.39393i</v>
      </c>
      <c r="E7">
        <v>0.78974200000000006</v>
      </c>
      <c r="F7" t="str">
        <f>COMPLEX(-0.188031,0.731006)</f>
        <v>-0.188031+0.731006i</v>
      </c>
      <c r="G7">
        <v>2.0071180000000002</v>
      </c>
      <c r="H7" t="str">
        <f>COMPLEX(-0.052147,0.98735)</f>
        <v>-0.052147+0.98735i</v>
      </c>
      <c r="I7">
        <v>9.4802579999999992</v>
      </c>
      <c r="J7">
        <v>0</v>
      </c>
      <c r="K7">
        <v>0</v>
      </c>
    </row>
    <row r="8" spans="1:11" x14ac:dyDescent="0.25">
      <c r="A8">
        <v>8</v>
      </c>
      <c r="B8">
        <v>3.5430999999999997E-2</v>
      </c>
      <c r="C8">
        <v>0</v>
      </c>
      <c r="D8" t="str">
        <f>COMPLEX(-0.369634,0.174714)</f>
        <v>-0.369634+0.174714i</v>
      </c>
      <c r="E8">
        <v>0.55303999999999998</v>
      </c>
      <c r="F8" t="str">
        <f>COMPLEX(-0.293868,0.504909)</f>
        <v>-0.293868+0.504909i</v>
      </c>
      <c r="G8">
        <v>0.99398699999999995</v>
      </c>
      <c r="H8" t="str">
        <f>COMPLEX(-0.161907,0.779188)</f>
        <v>-0.161907+0.779188i</v>
      </c>
      <c r="I8">
        <v>2.4576790000000002</v>
      </c>
      <c r="J8" t="str">
        <f>COMPLEX(-0.042796,0.989795)</f>
        <v>-0.042796+0.989795i</v>
      </c>
      <c r="K8">
        <v>11.574823</v>
      </c>
    </row>
    <row r="9" spans="1:11" x14ac:dyDescent="0.25">
      <c r="A9">
        <v>9</v>
      </c>
      <c r="B9">
        <v>2.3698E-2</v>
      </c>
      <c r="C9">
        <v>-0.38638800000000001</v>
      </c>
      <c r="D9" t="str">
        <f>COMPLEX(-0.355221,0.306307)</f>
        <v>-0.355221+0.306307i</v>
      </c>
      <c r="E9">
        <v>0.66022000000000003</v>
      </c>
      <c r="F9" t="str">
        <f>COMPLEX(-0.267586,0.58585)</f>
        <v>-0.267586+0.58585i</v>
      </c>
      <c r="G9">
        <v>1.2034769999999999</v>
      </c>
      <c r="H9" t="str">
        <f>COMPLEX(-0.141638,0.814018)</f>
        <v>-0.141638+0.814018i</v>
      </c>
      <c r="I9">
        <v>2.916757</v>
      </c>
      <c r="J9" t="str">
        <f>COMPLEX(-0.036079,0.991514)</f>
        <v>-0.036079+0.991514i</v>
      </c>
      <c r="K9">
        <v>13.750097999999999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C01-13FE-433B-AC47-45B0C0004DBE}">
  <dimension ref="A1:I43"/>
  <sheetViews>
    <sheetView zoomScale="85" zoomScaleNormal="85" workbookViewId="0">
      <selection activeCell="F8" sqref="F8"/>
    </sheetView>
  </sheetViews>
  <sheetFormatPr baseColWidth="10" defaultRowHeight="15" x14ac:dyDescent="0.25"/>
  <cols>
    <col min="1" max="1" width="3" customWidth="1"/>
    <col min="2" max="2" width="7.140625" customWidth="1"/>
    <col min="3" max="4" width="10.85546875" customWidth="1"/>
    <col min="5" max="5" width="10.7109375" customWidth="1"/>
    <col min="6" max="7" width="11.5703125" customWidth="1"/>
    <col min="8" max="8" width="10.7109375" customWidth="1"/>
    <col min="9" max="9" width="11.425781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1.1007</v>
      </c>
      <c r="C2" s="7">
        <v>0.40829244999999997</v>
      </c>
      <c r="D2" s="7">
        <v>0.44833455999999999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1.25</v>
      </c>
      <c r="C3" s="7">
        <v>0.48367837000000002</v>
      </c>
      <c r="D3" s="7">
        <v>0.35694699000000002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7">
        <v>2</v>
      </c>
      <c r="C4" s="7">
        <v>0.49599542000000002</v>
      </c>
      <c r="D4" s="7">
        <v>0.29006911000000002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/>
      <c r="B5" s="7">
        <v>2.5</v>
      </c>
      <c r="C5" s="7">
        <v>0.48829422</v>
      </c>
      <c r="D5" s="7">
        <v>0.27500103999999997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/>
      <c r="B6" s="7">
        <v>3.3330000000000002</v>
      </c>
      <c r="C6" s="7">
        <v>0.47716892999999999</v>
      </c>
      <c r="D6" s="7">
        <v>0.26131787000000001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7">
        <v>5</v>
      </c>
      <c r="C7" s="7">
        <v>0.46311815000000001</v>
      </c>
      <c r="D7" s="7">
        <v>0.24852915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/>
      <c r="B8" s="7">
        <v>10</v>
      </c>
      <c r="C8" s="7">
        <v>0.44645659999999998</v>
      </c>
      <c r="D8" s="7">
        <v>0.23632046000000001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>
        <v>3</v>
      </c>
      <c r="B9" s="7">
        <v>1</v>
      </c>
      <c r="C9" s="7">
        <v>0.62917985600000004</v>
      </c>
      <c r="D9" s="7">
        <v>0.97027005249999998</v>
      </c>
      <c r="E9" s="7">
        <v>0.62918139500000003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7">
        <v>0.8</v>
      </c>
      <c r="C10" s="7">
        <v>0.76954845999999999</v>
      </c>
      <c r="D10" s="7">
        <v>0.96094462999999997</v>
      </c>
      <c r="E10" s="7">
        <v>0.46747229000000001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/>
      <c r="B11" s="7">
        <v>0.6</v>
      </c>
      <c r="C11" s="7">
        <v>0.83050654999999995</v>
      </c>
      <c r="D11" s="7">
        <v>0.90881639999999997</v>
      </c>
      <c r="E11" s="7">
        <v>0.40711505999999997</v>
      </c>
      <c r="F11" s="7" t="s">
        <v>15</v>
      </c>
      <c r="G11" s="7" t="s">
        <v>15</v>
      </c>
      <c r="H11" s="7" t="s">
        <v>15</v>
      </c>
      <c r="I11" s="7" t="s">
        <v>15</v>
      </c>
    </row>
    <row r="12" spans="1:9" x14ac:dyDescent="0.25">
      <c r="A12" s="8"/>
      <c r="B12" s="9">
        <v>0.5</v>
      </c>
      <c r="C12" s="7">
        <v>0.84287089999999998</v>
      </c>
      <c r="D12" s="7">
        <v>0.88367605000000005</v>
      </c>
      <c r="E12" s="7">
        <v>0.38677296</v>
      </c>
      <c r="F12" s="7" t="s">
        <v>15</v>
      </c>
      <c r="G12" s="7" t="s">
        <v>15</v>
      </c>
      <c r="H12" s="7" t="s">
        <v>15</v>
      </c>
      <c r="I12" s="7" t="s">
        <v>15</v>
      </c>
    </row>
    <row r="13" spans="1:9" x14ac:dyDescent="0.25">
      <c r="A13" s="8"/>
      <c r="B13" s="9">
        <v>0.4</v>
      </c>
      <c r="C13" s="7">
        <v>0.84683746999999998</v>
      </c>
      <c r="D13" s="7">
        <v>0.85927403000000002</v>
      </c>
      <c r="E13" s="7">
        <v>0.36950003999999997</v>
      </c>
      <c r="F13" s="7" t="s">
        <v>15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9">
        <v>0.2</v>
      </c>
      <c r="C14" s="7">
        <v>0.83463518000000003</v>
      </c>
      <c r="D14" s="7">
        <v>0.81155368999999999</v>
      </c>
      <c r="E14" s="7">
        <v>0.34024051</v>
      </c>
      <c r="F14" s="7" t="s">
        <v>15</v>
      </c>
      <c r="G14" s="7" t="s">
        <v>15</v>
      </c>
      <c r="H14" s="7" t="s">
        <v>15</v>
      </c>
      <c r="I14" s="7" t="s">
        <v>15</v>
      </c>
    </row>
    <row r="15" spans="1:9" x14ac:dyDescent="0.25">
      <c r="A15" s="8"/>
      <c r="B15" s="9">
        <v>0.1</v>
      </c>
      <c r="C15" s="7">
        <v>0.81984380000000001</v>
      </c>
      <c r="D15" s="7">
        <v>0.78766524999999998</v>
      </c>
      <c r="E15" s="7">
        <v>0.32714310000000002</v>
      </c>
      <c r="F15" s="7" t="s">
        <v>15</v>
      </c>
      <c r="G15" s="7" t="s">
        <v>15</v>
      </c>
      <c r="H15" s="7" t="s">
        <v>15</v>
      </c>
      <c r="I15" s="7" t="s">
        <v>15</v>
      </c>
    </row>
    <row r="16" spans="1:9" x14ac:dyDescent="0.25">
      <c r="A16" s="8">
        <v>4</v>
      </c>
      <c r="B16" s="7">
        <v>1.0555000000000001</v>
      </c>
      <c r="C16" s="7">
        <v>0.64413502</v>
      </c>
      <c r="D16" s="7">
        <v>1.2676011199999999</v>
      </c>
      <c r="E16" s="7">
        <v>1.20094832</v>
      </c>
      <c r="F16" s="7">
        <v>0.67657049000000002</v>
      </c>
      <c r="G16" s="7" t="s">
        <v>15</v>
      </c>
      <c r="H16" s="7" t="s">
        <v>15</v>
      </c>
      <c r="I16" s="7" t="s">
        <v>15</v>
      </c>
    </row>
    <row r="17" spans="1:9" x14ac:dyDescent="0.25">
      <c r="A17" s="8"/>
      <c r="B17" s="7">
        <v>1.25</v>
      </c>
      <c r="C17" s="7">
        <v>0.89140697999999996</v>
      </c>
      <c r="D17" s="7">
        <v>1.27936235</v>
      </c>
      <c r="E17" s="7">
        <v>1.1030516400000001</v>
      </c>
      <c r="F17" s="7">
        <v>0.48746644</v>
      </c>
      <c r="G17" s="7" t="s">
        <v>15</v>
      </c>
      <c r="H17" s="7" t="s">
        <v>15</v>
      </c>
      <c r="I17" s="7" t="s">
        <v>15</v>
      </c>
    </row>
    <row r="18" spans="1:9" x14ac:dyDescent="0.25">
      <c r="A18" s="8"/>
      <c r="B18" s="7">
        <v>2</v>
      </c>
      <c r="C18" s="7">
        <v>1.0282593799999999</v>
      </c>
      <c r="D18" s="7">
        <v>1.2344133799999999</v>
      </c>
      <c r="E18" s="7">
        <v>0.99143325999999998</v>
      </c>
      <c r="F18" s="7">
        <v>0.40607113</v>
      </c>
      <c r="G18" s="7" t="s">
        <v>15</v>
      </c>
      <c r="H18" s="7" t="s">
        <v>15</v>
      </c>
      <c r="I18" s="7" t="s">
        <v>15</v>
      </c>
    </row>
    <row r="19" spans="1:9" x14ac:dyDescent="0.25">
      <c r="A19" s="8"/>
      <c r="B19" s="7">
        <v>2.5</v>
      </c>
      <c r="C19" s="7">
        <v>1.04487686</v>
      </c>
      <c r="D19" s="7">
        <v>1.2154668</v>
      </c>
      <c r="E19" s="7">
        <v>0.96366048999999998</v>
      </c>
      <c r="F19" s="7">
        <v>0.38970271000000001</v>
      </c>
      <c r="G19" s="7" t="s">
        <v>15</v>
      </c>
      <c r="H19" s="7" t="s">
        <v>15</v>
      </c>
      <c r="I19" s="7" t="s">
        <v>15</v>
      </c>
    </row>
    <row r="20" spans="1:9" x14ac:dyDescent="0.25">
      <c r="A20" s="8"/>
      <c r="B20" s="7">
        <v>3.3330000000000002</v>
      </c>
      <c r="C20" s="7">
        <v>1.0520162</v>
      </c>
      <c r="D20" s="7">
        <v>1.1955076200000001</v>
      </c>
      <c r="E20" s="7">
        <v>0.93799182999999997</v>
      </c>
      <c r="F20" s="7">
        <v>0.37541981000000002</v>
      </c>
      <c r="G20" s="7" t="s">
        <v>15</v>
      </c>
      <c r="H20" s="7" t="s">
        <v>15</v>
      </c>
      <c r="I20" s="7" t="s">
        <v>15</v>
      </c>
    </row>
    <row r="21" spans="1:9" x14ac:dyDescent="0.25">
      <c r="A21" s="8"/>
      <c r="B21" s="7">
        <v>5</v>
      </c>
      <c r="C21" s="7">
        <v>1.05088749</v>
      </c>
      <c r="D21" s="7">
        <v>1.17453301</v>
      </c>
      <c r="E21" s="7">
        <v>0.91365308000000001</v>
      </c>
      <c r="F21" s="7">
        <v>0.36250677999999997</v>
      </c>
      <c r="G21" s="7" t="s">
        <v>15</v>
      </c>
      <c r="H21" s="7" t="s">
        <v>15</v>
      </c>
      <c r="I21" s="7" t="s">
        <v>15</v>
      </c>
    </row>
    <row r="22" spans="1:9" x14ac:dyDescent="0.25">
      <c r="A22" s="8"/>
      <c r="B22" s="7">
        <v>10</v>
      </c>
      <c r="C22" s="7">
        <v>1.0422167600000001</v>
      </c>
      <c r="D22" s="7">
        <v>1.15244992</v>
      </c>
      <c r="E22" s="7">
        <v>0.89010632000000001</v>
      </c>
      <c r="F22" s="7">
        <v>0.35051639000000001</v>
      </c>
      <c r="G22" s="7" t="s">
        <v>15</v>
      </c>
      <c r="H22" s="7" t="s">
        <v>15</v>
      </c>
      <c r="I22" s="7" t="s">
        <v>15</v>
      </c>
    </row>
    <row r="23" spans="1:9" x14ac:dyDescent="0.25">
      <c r="A23" s="8">
        <v>5</v>
      </c>
      <c r="B23" s="7">
        <v>1</v>
      </c>
      <c r="C23" s="7">
        <v>0.671952773</v>
      </c>
      <c r="D23" s="7">
        <v>1.3001920199999999</v>
      </c>
      <c r="E23" s="7">
        <v>1.48062688</v>
      </c>
      <c r="F23" s="7">
        <v>1.30019178</v>
      </c>
      <c r="G23" s="7">
        <v>0.67195377999999995</v>
      </c>
      <c r="H23" s="7" t="s">
        <v>15</v>
      </c>
      <c r="I23" s="7" t="s">
        <v>15</v>
      </c>
    </row>
    <row r="24" spans="1:9" x14ac:dyDescent="0.25">
      <c r="A24" s="8"/>
      <c r="B24" s="7">
        <v>0.8</v>
      </c>
      <c r="C24" s="7">
        <v>0.97087398999999996</v>
      </c>
      <c r="D24" s="7">
        <v>1.4281047099999999</v>
      </c>
      <c r="E24" s="7">
        <v>1.4060646000000001</v>
      </c>
      <c r="F24" s="7">
        <v>1.1229077999999999</v>
      </c>
      <c r="G24" s="7">
        <v>0.46463166</v>
      </c>
      <c r="H24" s="7" t="s">
        <v>15</v>
      </c>
      <c r="I24" s="7" t="s">
        <v>15</v>
      </c>
    </row>
    <row r="25" spans="1:9" x14ac:dyDescent="0.25">
      <c r="A25" s="8"/>
      <c r="B25" s="7">
        <v>0.6</v>
      </c>
      <c r="C25" s="7">
        <v>1.1006451500000001</v>
      </c>
      <c r="D25" s="7">
        <v>1.4298430600000001</v>
      </c>
      <c r="E25" s="7">
        <v>1.3486942</v>
      </c>
      <c r="F25" s="7">
        <v>1.0356854</v>
      </c>
      <c r="G25" s="7">
        <v>0.41129283</v>
      </c>
      <c r="H25" s="7" t="s">
        <v>15</v>
      </c>
      <c r="I25" s="7" t="s">
        <v>15</v>
      </c>
    </row>
    <row r="26" spans="1:9" x14ac:dyDescent="0.25">
      <c r="A26" s="8"/>
      <c r="B26" s="7">
        <v>0.5</v>
      </c>
      <c r="C26" s="7">
        <v>1.13778891</v>
      </c>
      <c r="D26" s="7">
        <v>1.4216296100000001</v>
      </c>
      <c r="E26" s="7">
        <v>1.3237764000000001</v>
      </c>
      <c r="F26" s="7">
        <v>1.0042622000000001</v>
      </c>
      <c r="G26" s="7">
        <v>0.39417569000000002</v>
      </c>
      <c r="H26" s="7" t="s">
        <v>15</v>
      </c>
      <c r="I26" s="7" t="s">
        <v>15</v>
      </c>
    </row>
    <row r="27" spans="1:9" x14ac:dyDescent="0.25">
      <c r="A27" s="8"/>
      <c r="B27" s="7">
        <v>0.4</v>
      </c>
      <c r="C27" s="7">
        <v>1.1622777200000001</v>
      </c>
      <c r="D27" s="7">
        <v>1.41040308</v>
      </c>
      <c r="E27" s="7">
        <v>1.3003351999999999</v>
      </c>
      <c r="F27" s="7">
        <v>0.97690880000000002</v>
      </c>
      <c r="G27" s="7">
        <v>0.37990438999999998</v>
      </c>
      <c r="H27" s="7" t="s">
        <v>15</v>
      </c>
      <c r="I27" s="7" t="s">
        <v>15</v>
      </c>
    </row>
    <row r="28" spans="1:9" x14ac:dyDescent="0.25">
      <c r="A28" s="8"/>
      <c r="B28" s="7">
        <v>0.2</v>
      </c>
      <c r="C28" s="7">
        <v>1.1808308000000001</v>
      </c>
      <c r="D28" s="7">
        <v>1.38147971</v>
      </c>
      <c r="E28" s="7">
        <v>1.2557430999999999</v>
      </c>
      <c r="F28" s="7">
        <v>0.92920469999999999</v>
      </c>
      <c r="G28" s="7">
        <v>0.35624220000000001</v>
      </c>
      <c r="H28" s="7" t="s">
        <v>15</v>
      </c>
      <c r="I28" s="7" t="s">
        <v>15</v>
      </c>
    </row>
    <row r="29" spans="1:9" x14ac:dyDescent="0.25">
      <c r="A29" s="8"/>
      <c r="B29" s="7">
        <v>0.1</v>
      </c>
      <c r="C29" s="7">
        <v>1.1769417</v>
      </c>
      <c r="D29" s="7">
        <v>1.36420093</v>
      </c>
      <c r="E29" s="7">
        <v>1.2337765999999999</v>
      </c>
      <c r="F29" s="7">
        <v>0.90732469999999998</v>
      </c>
      <c r="G29" s="7">
        <v>0.34583457000000001</v>
      </c>
      <c r="H29" s="7" t="s">
        <v>15</v>
      </c>
      <c r="I29" s="7" t="s">
        <v>15</v>
      </c>
    </row>
    <row r="30" spans="1:9" x14ac:dyDescent="0.25">
      <c r="A30" s="8">
        <v>6</v>
      </c>
      <c r="B30" s="7">
        <v>1.0202</v>
      </c>
      <c r="C30" s="7">
        <v>0.63474370000000002</v>
      </c>
      <c r="D30" s="7">
        <v>1.36495985</v>
      </c>
      <c r="E30" s="7">
        <v>1.5365791</v>
      </c>
      <c r="F30" s="7">
        <v>1.5648868499999999</v>
      </c>
      <c r="G30" s="7">
        <v>1.33438159</v>
      </c>
      <c r="H30" s="7">
        <v>0.64022053000000001</v>
      </c>
      <c r="I30" s="7" t="s">
        <v>15</v>
      </c>
    </row>
    <row r="31" spans="1:9" x14ac:dyDescent="0.25">
      <c r="A31" s="8"/>
      <c r="B31" s="7">
        <v>1.25</v>
      </c>
      <c r="C31" s="7">
        <v>1.0103886099999999</v>
      </c>
      <c r="D31" s="7">
        <v>1.51842728</v>
      </c>
      <c r="E31" s="7">
        <v>1.55549738</v>
      </c>
      <c r="F31" s="7">
        <v>1.4337394699999999</v>
      </c>
      <c r="G31" s="7">
        <v>1.09433889</v>
      </c>
      <c r="H31" s="7">
        <v>0.43207131999999998</v>
      </c>
      <c r="I31" s="7" t="s">
        <v>15</v>
      </c>
    </row>
    <row r="32" spans="1:9" x14ac:dyDescent="0.25">
      <c r="A32" s="8"/>
      <c r="B32" s="7">
        <v>2</v>
      </c>
      <c r="C32" s="7">
        <v>1.20367398</v>
      </c>
      <c r="D32" s="7">
        <v>1.53426956</v>
      </c>
      <c r="E32" s="7">
        <v>1.5041851900000001</v>
      </c>
      <c r="F32" s="7">
        <v>1.3358149399999999</v>
      </c>
      <c r="G32" s="7">
        <v>0.97762755000000001</v>
      </c>
      <c r="H32" s="7">
        <v>0.37163484000000002</v>
      </c>
      <c r="I32" s="7" t="s">
        <v>15</v>
      </c>
    </row>
    <row r="33" spans="1:9" x14ac:dyDescent="0.25">
      <c r="A33" s="8"/>
      <c r="B33" s="7">
        <v>2.5</v>
      </c>
      <c r="C33" s="7">
        <v>1.23412469</v>
      </c>
      <c r="D33" s="7">
        <v>1.5282908799999999</v>
      </c>
      <c r="E33" s="7">
        <v>1.48688121</v>
      </c>
      <c r="F33" s="7">
        <v>1.3112267799999999</v>
      </c>
      <c r="G33" s="7">
        <v>0.95199999000000002</v>
      </c>
      <c r="H33" s="7">
        <v>0.35944187999999999</v>
      </c>
      <c r="I33" s="7" t="s">
        <v>15</v>
      </c>
    </row>
    <row r="34" spans="1:9" x14ac:dyDescent="0.25">
      <c r="A34" s="8"/>
      <c r="B34" s="7">
        <v>3.3330000000000002</v>
      </c>
      <c r="C34" s="7">
        <v>1.2531733</v>
      </c>
      <c r="D34" s="7">
        <v>1.51945453</v>
      </c>
      <c r="E34" s="7">
        <v>1.46953958</v>
      </c>
      <c r="F34" s="7">
        <v>1.2883972699999999</v>
      </c>
      <c r="G34" s="7">
        <v>0.92913122000000004</v>
      </c>
      <c r="H34" s="7">
        <v>0.34882141</v>
      </c>
      <c r="I34" s="7" t="s">
        <v>15</v>
      </c>
    </row>
    <row r="35" spans="1:9" x14ac:dyDescent="0.25">
      <c r="A35" s="8"/>
      <c r="B35" s="7">
        <v>5</v>
      </c>
      <c r="C35" s="7">
        <v>1.26222038</v>
      </c>
      <c r="D35" s="7">
        <v>1.50822119</v>
      </c>
      <c r="E35" s="7">
        <v>1.4519704899999999</v>
      </c>
      <c r="F35" s="7">
        <v>1.2666442899999999</v>
      </c>
      <c r="G35" s="7">
        <v>0.90806394999999995</v>
      </c>
      <c r="H35" s="7">
        <v>0.33924141000000002</v>
      </c>
      <c r="I35" s="7" t="s">
        <v>15</v>
      </c>
    </row>
    <row r="36" spans="1:9" x14ac:dyDescent="0.25">
      <c r="A36" s="8"/>
      <c r="B36" s="7">
        <v>10</v>
      </c>
      <c r="C36" s="7">
        <v>1.26208875</v>
      </c>
      <c r="D36" s="7">
        <v>1.4947876099999999</v>
      </c>
      <c r="E36" s="7">
        <v>1.43398392</v>
      </c>
      <c r="F36" s="7">
        <v>1.2454960399999999</v>
      </c>
      <c r="G36" s="7">
        <v>0.88818724999999998</v>
      </c>
      <c r="H36" s="7">
        <v>0.33036106999999998</v>
      </c>
      <c r="I36" s="7" t="s">
        <v>15</v>
      </c>
    </row>
    <row r="37" spans="1:9" x14ac:dyDescent="0.25">
      <c r="A37" s="8">
        <v>7</v>
      </c>
      <c r="B37" s="7">
        <v>1</v>
      </c>
      <c r="C37" s="7">
        <v>0.60827872100000002</v>
      </c>
      <c r="D37" s="7">
        <v>1.3362847899999999</v>
      </c>
      <c r="E37" s="7">
        <v>1.6030600699999999</v>
      </c>
      <c r="F37" s="7">
        <v>1.6381505999999999</v>
      </c>
      <c r="G37" s="7">
        <v>1.6030600399999999</v>
      </c>
      <c r="H37" s="7">
        <v>1.3362847499999999</v>
      </c>
      <c r="I37" s="7">
        <v>0.60827876000000003</v>
      </c>
    </row>
    <row r="38" spans="1:9" x14ac:dyDescent="0.25">
      <c r="A38" s="8"/>
      <c r="B38" s="7">
        <v>0.8</v>
      </c>
      <c r="C38" s="7">
        <v>1.03875315</v>
      </c>
      <c r="D38" s="7">
        <v>1.57247326</v>
      </c>
      <c r="E38" s="7">
        <v>1.6433395200000001</v>
      </c>
      <c r="F38" s="7">
        <v>1.59029343</v>
      </c>
      <c r="G38" s="7">
        <v>1.4170261799999999</v>
      </c>
      <c r="H38" s="7">
        <v>1.0419436500000001</v>
      </c>
      <c r="I38" s="7">
        <v>0.39717045000000001</v>
      </c>
    </row>
    <row r="39" spans="1:9" x14ac:dyDescent="0.25">
      <c r="A39" s="8"/>
      <c r="B39" s="7">
        <v>0.6</v>
      </c>
      <c r="C39" s="7">
        <v>1.19946014</v>
      </c>
      <c r="D39" s="7">
        <v>1.60296784</v>
      </c>
      <c r="E39" s="7">
        <v>1.6243679200000001</v>
      </c>
      <c r="F39" s="7">
        <v>1.5405832100000001</v>
      </c>
      <c r="G39" s="7">
        <v>1.34139728</v>
      </c>
      <c r="H39" s="7">
        <v>0.96109222000000005</v>
      </c>
      <c r="I39" s="7">
        <v>0.35871045000000001</v>
      </c>
    </row>
    <row r="40" spans="1:9" x14ac:dyDescent="0.25">
      <c r="A40" s="8"/>
      <c r="B40" s="7">
        <v>0.5</v>
      </c>
      <c r="C40" s="7">
        <v>1.24819985</v>
      </c>
      <c r="D40" s="7">
        <v>1.60542812</v>
      </c>
      <c r="E40" s="7">
        <v>1.6123842399999999</v>
      </c>
      <c r="F40" s="7">
        <v>1.5196896499999999</v>
      </c>
      <c r="G40" s="7">
        <v>1.3136997100000001</v>
      </c>
      <c r="H40" s="7">
        <v>0.93375012999999996</v>
      </c>
      <c r="I40" s="7">
        <v>0.34633211000000003</v>
      </c>
    </row>
    <row r="41" spans="1:9" x14ac:dyDescent="0.25">
      <c r="A41" s="8"/>
      <c r="B41" s="7">
        <v>0.4</v>
      </c>
      <c r="C41" s="7">
        <v>1.28267921</v>
      </c>
      <c r="D41" s="7">
        <v>1.6034560200000001</v>
      </c>
      <c r="E41" s="7">
        <v>1.5997058399999999</v>
      </c>
      <c r="F41" s="7">
        <v>1.5002532099999999</v>
      </c>
      <c r="G41" s="7">
        <v>1.2893124</v>
      </c>
      <c r="H41" s="7">
        <v>0.91047303999999996</v>
      </c>
      <c r="I41" s="7">
        <v>0.33600806999999999</v>
      </c>
    </row>
    <row r="42" spans="1:9" x14ac:dyDescent="0.25">
      <c r="A42" s="8"/>
      <c r="B42" s="7">
        <v>0.2</v>
      </c>
      <c r="C42" s="7">
        <v>1.3174251400000001</v>
      </c>
      <c r="D42" s="7">
        <v>1.5902388300000001</v>
      </c>
      <c r="E42" s="7">
        <v>1.57260293</v>
      </c>
      <c r="F42" s="7">
        <v>1.4636908399999999</v>
      </c>
      <c r="G42" s="7">
        <v>1.24616555</v>
      </c>
      <c r="H42" s="7">
        <v>0.87086129000000001</v>
      </c>
      <c r="I42" s="7">
        <v>0.31887943000000002</v>
      </c>
    </row>
    <row r="43" spans="1:9" x14ac:dyDescent="0.25">
      <c r="A43" s="8"/>
      <c r="B43" s="7">
        <v>0.1</v>
      </c>
      <c r="C43" s="7">
        <v>1.31999486</v>
      </c>
      <c r="D43" s="7">
        <v>1.579842</v>
      </c>
      <c r="E43" s="7">
        <v>1.5580515500000001</v>
      </c>
      <c r="F43" s="7">
        <v>1.44581888</v>
      </c>
      <c r="G43" s="7">
        <v>1.2261338900000001</v>
      </c>
      <c r="H43" s="7">
        <v>0.85310903000000005</v>
      </c>
      <c r="I43" s="7">
        <v>0.31131164</v>
      </c>
    </row>
  </sheetData>
  <mergeCells count="6">
    <mergeCell ref="A37:A43"/>
    <mergeCell ref="A2:A8"/>
    <mergeCell ref="A9:A15"/>
    <mergeCell ref="A16:A22"/>
    <mergeCell ref="A30:A36"/>
    <mergeCell ref="A23:A29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2781-518A-4A3F-A79C-A2F6F3D6D86F}">
  <dimension ref="A1:I42"/>
  <sheetViews>
    <sheetView topLeftCell="A16" zoomScale="70" zoomScaleNormal="70" workbookViewId="0">
      <selection activeCell="I42" sqref="A1:I42"/>
    </sheetView>
  </sheetViews>
  <sheetFormatPr baseColWidth="10" defaultRowHeight="15" x14ac:dyDescent="0.25"/>
  <cols>
    <col min="1" max="1" width="3" customWidth="1"/>
    <col min="2" max="2" width="6.5703125" customWidth="1"/>
    <col min="3" max="4" width="10.85546875" customWidth="1"/>
    <col min="5" max="5" width="11" customWidth="1"/>
    <col min="6" max="7" width="11.28515625" customWidth="1"/>
    <col min="8" max="8" width="11.42578125" customWidth="1"/>
    <col min="9" max="9" width="11.285156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1.3553999999999999</v>
      </c>
      <c r="C2" s="7">
        <v>0.62451875999999995</v>
      </c>
      <c r="D2" s="7">
        <v>0.83964236000000003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2</v>
      </c>
      <c r="C3" s="7">
        <v>0.78576318000000001</v>
      </c>
      <c r="D3" s="7">
        <v>0.57602618000000005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7">
        <v>2.5</v>
      </c>
      <c r="C4" s="7">
        <v>0.78765901999999999</v>
      </c>
      <c r="D4" s="7">
        <v>0.53633041000000004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/>
      <c r="B5" s="7">
        <v>3.3330000000000002</v>
      </c>
      <c r="C5" s="7">
        <v>0.77967217</v>
      </c>
      <c r="D5" s="7">
        <v>0.50313436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/>
      <c r="B6" s="7">
        <v>5</v>
      </c>
      <c r="C6" s="7">
        <v>0.76426422000000005</v>
      </c>
      <c r="D6" s="7">
        <v>0.47378396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7">
        <v>10</v>
      </c>
      <c r="C7" s="7">
        <v>0.74274761</v>
      </c>
      <c r="D7" s="7">
        <v>0.44688324000000001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>
        <v>3</v>
      </c>
      <c r="B8" s="7">
        <v>1</v>
      </c>
      <c r="C8" s="7">
        <v>1.03155972</v>
      </c>
      <c r="D8" s="7">
        <v>1.1473971599999999</v>
      </c>
      <c r="E8" s="7">
        <v>1.03155975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/>
      <c r="B9" s="7">
        <v>0.8</v>
      </c>
      <c r="C9" s="7">
        <v>1.07767181</v>
      </c>
      <c r="D9" s="7">
        <v>1.2200020499999999</v>
      </c>
      <c r="E9" s="7">
        <v>0.83579152999999995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7">
        <v>0.6</v>
      </c>
      <c r="C10" s="7">
        <v>1.12425781</v>
      </c>
      <c r="D10" s="7">
        <v>1.2207927700000001</v>
      </c>
      <c r="E10" s="7">
        <v>0.71167983000000001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/>
      <c r="B11" s="7">
        <v>0.5</v>
      </c>
      <c r="C11" s="7">
        <v>1.1373152200000001</v>
      </c>
      <c r="D11" s="7">
        <v>1.2070817</v>
      </c>
      <c r="E11" s="7">
        <v>0.66703140000000005</v>
      </c>
      <c r="F11" s="7" t="s">
        <v>15</v>
      </c>
      <c r="G11" s="7" t="s">
        <v>15</v>
      </c>
      <c r="H11" s="7" t="s">
        <v>15</v>
      </c>
      <c r="I11" s="7" t="s">
        <v>15</v>
      </c>
    </row>
    <row r="12" spans="1:9" x14ac:dyDescent="0.25">
      <c r="A12" s="8"/>
      <c r="B12" s="9">
        <v>0.4</v>
      </c>
      <c r="C12" s="7">
        <v>1.1425551199999999</v>
      </c>
      <c r="D12" s="7">
        <v>1.1884216000000001</v>
      </c>
      <c r="E12" s="7">
        <v>0.62943788000000001</v>
      </c>
      <c r="F12" s="7" t="s">
        <v>15</v>
      </c>
      <c r="G12" s="7" t="s">
        <v>15</v>
      </c>
      <c r="H12" s="7" t="s">
        <v>15</v>
      </c>
      <c r="I12" s="7" t="s">
        <v>15</v>
      </c>
    </row>
    <row r="13" spans="1:9" x14ac:dyDescent="0.25">
      <c r="A13" s="8"/>
      <c r="B13" s="9">
        <v>0.2</v>
      </c>
      <c r="C13" s="7">
        <v>1.1303620599999999</v>
      </c>
      <c r="D13" s="7">
        <v>1.1418573299999999</v>
      </c>
      <c r="E13" s="7">
        <v>0.56757645000000001</v>
      </c>
      <c r="F13" s="7" t="s">
        <v>15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9">
        <v>0.1</v>
      </c>
      <c r="C14" s="7">
        <v>1.11343514</v>
      </c>
      <c r="D14" s="7">
        <v>1.11515977</v>
      </c>
      <c r="E14" s="7">
        <v>0.54083303000000005</v>
      </c>
      <c r="F14" s="7" t="s">
        <v>15</v>
      </c>
      <c r="G14" s="7" t="s">
        <v>15</v>
      </c>
      <c r="H14" s="7" t="s">
        <v>15</v>
      </c>
      <c r="I14" s="7" t="s">
        <v>15</v>
      </c>
    </row>
    <row r="15" spans="1:9" x14ac:dyDescent="0.25">
      <c r="A15" s="8">
        <v>4</v>
      </c>
      <c r="B15" s="7">
        <v>1.1871</v>
      </c>
      <c r="C15" s="7">
        <v>0.87539860000000003</v>
      </c>
      <c r="D15" s="7">
        <v>1.6155952499999999</v>
      </c>
      <c r="E15" s="7">
        <v>1.3641576500000001</v>
      </c>
      <c r="F15" s="7">
        <v>1.03070547</v>
      </c>
      <c r="G15" s="7" t="s">
        <v>15</v>
      </c>
      <c r="H15" s="7" t="s">
        <v>15</v>
      </c>
      <c r="I15" s="7" t="s">
        <v>15</v>
      </c>
    </row>
    <row r="16" spans="1:9" x14ac:dyDescent="0.25">
      <c r="A16" s="8"/>
      <c r="B16" s="7">
        <v>1.25</v>
      </c>
      <c r="C16" s="7">
        <v>1.0170695599999999</v>
      </c>
      <c r="D16" s="7">
        <v>1.5642264100000001</v>
      </c>
      <c r="E16" s="7">
        <v>1.3993800300000001</v>
      </c>
      <c r="F16" s="7">
        <v>0.87265539999999997</v>
      </c>
      <c r="G16" s="7" t="s">
        <v>15</v>
      </c>
      <c r="H16" s="7" t="s">
        <v>15</v>
      </c>
      <c r="I16" s="7" t="s">
        <v>15</v>
      </c>
    </row>
    <row r="17" spans="1:9" x14ac:dyDescent="0.25">
      <c r="A17" s="8"/>
      <c r="B17" s="7">
        <v>2</v>
      </c>
      <c r="C17" s="7">
        <v>1.22467335</v>
      </c>
      <c r="D17" s="7">
        <v>1.5202084199999999</v>
      </c>
      <c r="E17" s="7">
        <v>1.32548384</v>
      </c>
      <c r="F17" s="7">
        <v>0.65606920000000002</v>
      </c>
      <c r="G17" s="7" t="s">
        <v>15</v>
      </c>
      <c r="H17" s="7" t="s">
        <v>15</v>
      </c>
      <c r="I17" s="7" t="s">
        <v>15</v>
      </c>
    </row>
    <row r="18" spans="1:9" x14ac:dyDescent="0.25">
      <c r="A18" s="8"/>
      <c r="B18" s="7">
        <v>2.5</v>
      </c>
      <c r="C18" s="7">
        <v>1.25083167</v>
      </c>
      <c r="D18" s="7">
        <v>1.5041974199999999</v>
      </c>
      <c r="E18" s="7">
        <v>1.29520368</v>
      </c>
      <c r="F18" s="7">
        <v>0.62007246999999999</v>
      </c>
      <c r="G18" s="7" t="s">
        <v>15</v>
      </c>
      <c r="H18" s="7" t="s">
        <v>15</v>
      </c>
      <c r="I18" s="7" t="s">
        <v>15</v>
      </c>
    </row>
    <row r="19" spans="1:9" x14ac:dyDescent="0.25">
      <c r="A19" s="8"/>
      <c r="B19" s="7">
        <v>3.3330000000000002</v>
      </c>
      <c r="C19" s="7">
        <v>1.26511273</v>
      </c>
      <c r="D19" s="7">
        <v>1.4860791</v>
      </c>
      <c r="E19" s="7">
        <v>1.26530867</v>
      </c>
      <c r="F19" s="7">
        <v>0.58985052000000004</v>
      </c>
      <c r="G19" s="7" t="s">
        <v>15</v>
      </c>
      <c r="H19" s="7" t="s">
        <v>15</v>
      </c>
      <c r="I19" s="7" t="s">
        <v>15</v>
      </c>
    </row>
    <row r="20" spans="1:9" x14ac:dyDescent="0.25">
      <c r="A20" s="8"/>
      <c r="B20" s="7">
        <v>5</v>
      </c>
      <c r="C20" s="7">
        <v>1.2690682799999999</v>
      </c>
      <c r="D20" s="7">
        <v>1.4659350600000001</v>
      </c>
      <c r="E20" s="7">
        <v>1.2356984799999999</v>
      </c>
      <c r="F20" s="7">
        <v>0.56341105000000002</v>
      </c>
      <c r="G20" s="7" t="s">
        <v>15</v>
      </c>
      <c r="H20" s="7" t="s">
        <v>15</v>
      </c>
      <c r="I20" s="7" t="s">
        <v>15</v>
      </c>
    </row>
    <row r="21" spans="1:9" x14ac:dyDescent="0.25">
      <c r="A21" s="8"/>
      <c r="B21" s="7">
        <v>10</v>
      </c>
      <c r="C21" s="7">
        <v>1.26358938</v>
      </c>
      <c r="D21" s="7">
        <v>1.4437685</v>
      </c>
      <c r="E21" s="7">
        <v>1.2061607000000001</v>
      </c>
      <c r="F21" s="7">
        <v>0.53956053999999998</v>
      </c>
      <c r="G21" s="7" t="s">
        <v>15</v>
      </c>
      <c r="H21" s="7" t="s">
        <v>15</v>
      </c>
      <c r="I21" s="7" t="s">
        <v>15</v>
      </c>
    </row>
    <row r="22" spans="1:9" x14ac:dyDescent="0.25">
      <c r="A22" s="8">
        <v>5</v>
      </c>
      <c r="B22" s="7">
        <v>1</v>
      </c>
      <c r="C22" s="7">
        <v>0.97351626999999996</v>
      </c>
      <c r="D22" s="7">
        <v>1.48116881</v>
      </c>
      <c r="E22" s="7">
        <v>1.7278145600000001</v>
      </c>
      <c r="F22" s="7">
        <v>1.4811692000000001</v>
      </c>
      <c r="G22" s="7">
        <v>0.97351772999999997</v>
      </c>
      <c r="H22" s="7" t="s">
        <v>15</v>
      </c>
      <c r="I22" s="7" t="s">
        <v>15</v>
      </c>
    </row>
    <row r="23" spans="1:9" x14ac:dyDescent="0.25">
      <c r="A23" s="8"/>
      <c r="B23" s="7">
        <v>0.8</v>
      </c>
      <c r="C23" s="7">
        <v>1.15030257</v>
      </c>
      <c r="D23" s="7">
        <v>1.5919820200000001</v>
      </c>
      <c r="E23" s="7">
        <v>1.6514053</v>
      </c>
      <c r="F23" s="7">
        <v>1.4529135</v>
      </c>
      <c r="G23" s="7">
        <v>0.73585440999999996</v>
      </c>
      <c r="H23" s="7" t="s">
        <v>15</v>
      </c>
      <c r="I23" s="7" t="s">
        <v>15</v>
      </c>
    </row>
    <row r="24" spans="1:9" x14ac:dyDescent="0.25">
      <c r="A24" s="8"/>
      <c r="B24" s="7">
        <v>0.6</v>
      </c>
      <c r="C24" s="7">
        <v>1.27059638</v>
      </c>
      <c r="D24" s="7">
        <v>1.61925483</v>
      </c>
      <c r="E24" s="7">
        <v>1.6139277000000001</v>
      </c>
      <c r="F24" s="7">
        <v>1.3694142</v>
      </c>
      <c r="G24" s="7">
        <v>0.63203940000000003</v>
      </c>
      <c r="H24" s="7" t="s">
        <v>15</v>
      </c>
      <c r="I24" s="7" t="s">
        <v>15</v>
      </c>
    </row>
    <row r="25" spans="1:9" x14ac:dyDescent="0.25">
      <c r="A25" s="8"/>
      <c r="B25" s="7">
        <v>0.5</v>
      </c>
      <c r="C25" s="7">
        <v>1.3097604599999999</v>
      </c>
      <c r="D25" s="7">
        <v>1.6210004499999999</v>
      </c>
      <c r="E25" s="7">
        <v>1.5938859000000001</v>
      </c>
      <c r="F25" s="7">
        <v>1.3317205000000001</v>
      </c>
      <c r="G25" s="7">
        <v>0.59787535999999997</v>
      </c>
      <c r="H25" s="7" t="s">
        <v>15</v>
      </c>
      <c r="I25" s="7" t="s">
        <v>15</v>
      </c>
    </row>
    <row r="26" spans="1:9" x14ac:dyDescent="0.25">
      <c r="A26" s="8"/>
      <c r="B26" s="7">
        <v>0.4</v>
      </c>
      <c r="C26" s="7">
        <v>1.3371701499999999</v>
      </c>
      <c r="D26" s="7">
        <v>1.61769118</v>
      </c>
      <c r="E26" s="7">
        <v>1.5731115</v>
      </c>
      <c r="F26" s="7">
        <v>1.2967957999999999</v>
      </c>
      <c r="G26" s="7">
        <v>0.56987670999999995</v>
      </c>
      <c r="H26" s="7" t="s">
        <v>15</v>
      </c>
      <c r="I26" s="7" t="s">
        <v>15</v>
      </c>
    </row>
    <row r="27" spans="1:9" x14ac:dyDescent="0.25">
      <c r="A27" s="8"/>
      <c r="B27" s="7">
        <v>0.2</v>
      </c>
      <c r="C27" s="7">
        <v>1.3610609199999999</v>
      </c>
      <c r="D27" s="7">
        <v>1.5999822299999999</v>
      </c>
      <c r="E27" s="7">
        <v>1.5300936999999999</v>
      </c>
      <c r="F27" s="7">
        <v>1.2333727999999999</v>
      </c>
      <c r="G27" s="7">
        <v>0.52450839000000005</v>
      </c>
      <c r="H27" s="7" t="s">
        <v>15</v>
      </c>
      <c r="I27" s="7" t="s">
        <v>15</v>
      </c>
    </row>
    <row r="28" spans="1:9" x14ac:dyDescent="0.25">
      <c r="A28" s="8"/>
      <c r="B28" s="7">
        <v>0.1</v>
      </c>
      <c r="C28" s="7">
        <v>1.35877146</v>
      </c>
      <c r="D28" s="7">
        <v>1.5866964699999999</v>
      </c>
      <c r="E28" s="7">
        <v>1.5077768</v>
      </c>
      <c r="F28" s="7">
        <v>1.2040078000000001</v>
      </c>
      <c r="G28" s="7">
        <v>0.50483487000000005</v>
      </c>
      <c r="H28" s="7" t="s">
        <v>15</v>
      </c>
      <c r="I28" s="7" t="s">
        <v>15</v>
      </c>
    </row>
    <row r="29" spans="1:9" x14ac:dyDescent="0.25">
      <c r="A29" s="8">
        <v>6</v>
      </c>
      <c r="B29" s="7">
        <v>1.0656000000000001</v>
      </c>
      <c r="C29" s="7">
        <v>0.84565924000000003</v>
      </c>
      <c r="D29" s="7">
        <v>1.63884685</v>
      </c>
      <c r="E29" s="7">
        <v>1.6575839800000001</v>
      </c>
      <c r="F29" s="7">
        <v>1.76128201</v>
      </c>
      <c r="G29" s="7">
        <v>1.53854808</v>
      </c>
      <c r="H29" s="7">
        <v>0.88923618000000004</v>
      </c>
      <c r="I29" s="7" t="s">
        <v>15</v>
      </c>
    </row>
    <row r="30" spans="1:9" x14ac:dyDescent="0.25">
      <c r="A30" s="8"/>
      <c r="B30" s="7">
        <v>1.25</v>
      </c>
      <c r="C30" s="7">
        <v>1.13282912</v>
      </c>
      <c r="D30" s="7">
        <v>1.6744251999999999</v>
      </c>
      <c r="E30" s="7">
        <v>1.71023408</v>
      </c>
      <c r="F30" s="7">
        <v>1.6876919399999999</v>
      </c>
      <c r="G30" s="7">
        <v>1.43467346</v>
      </c>
      <c r="H30" s="7">
        <v>0.65441755999999995</v>
      </c>
      <c r="I30" s="7" t="s">
        <v>15</v>
      </c>
    </row>
    <row r="31" spans="1:9" x14ac:dyDescent="0.25">
      <c r="A31" s="8"/>
      <c r="B31" s="7">
        <v>2</v>
      </c>
      <c r="C31" s="7">
        <v>1.33526769</v>
      </c>
      <c r="D31" s="7">
        <v>1.7002732199999999</v>
      </c>
      <c r="E31" s="7">
        <v>1.6994983699999999</v>
      </c>
      <c r="F31" s="7">
        <v>1.6057499500000001</v>
      </c>
      <c r="G31" s="7">
        <v>1.28584918</v>
      </c>
      <c r="H31" s="7">
        <v>0.53768744000000002</v>
      </c>
      <c r="I31" s="7" t="s">
        <v>15</v>
      </c>
    </row>
    <row r="32" spans="1:9" x14ac:dyDescent="0.25">
      <c r="A32" s="8"/>
      <c r="B32" s="7">
        <v>2.5</v>
      </c>
      <c r="C32" s="7">
        <v>1.3696949899999999</v>
      </c>
      <c r="D32" s="7">
        <v>1.69894626</v>
      </c>
      <c r="E32" s="7">
        <v>1.6888983500000001</v>
      </c>
      <c r="F32" s="7">
        <v>1.58078067</v>
      </c>
      <c r="G32" s="7">
        <v>1.2498737900000001</v>
      </c>
      <c r="H32" s="7">
        <v>0.51487004999999997</v>
      </c>
      <c r="I32" s="7" t="s">
        <v>15</v>
      </c>
    </row>
    <row r="33" spans="1:9" x14ac:dyDescent="0.25">
      <c r="A33" s="8"/>
      <c r="B33" s="7">
        <v>3.3330000000000002</v>
      </c>
      <c r="C33" s="7">
        <v>1.39232172</v>
      </c>
      <c r="D33" s="7">
        <v>1.6942117000000001</v>
      </c>
      <c r="E33" s="7">
        <v>1.6765306200000001</v>
      </c>
      <c r="F33" s="7">
        <v>1.5566554500000001</v>
      </c>
      <c r="G33" s="7">
        <v>1.21743705</v>
      </c>
      <c r="H33" s="7">
        <v>0.49534751999999999</v>
      </c>
      <c r="I33" s="7" t="s">
        <v>15</v>
      </c>
    </row>
    <row r="34" spans="1:9" x14ac:dyDescent="0.25">
      <c r="A34" s="8"/>
      <c r="B34" s="7">
        <v>5</v>
      </c>
      <c r="C34" s="7">
        <v>1.4043400100000001</v>
      </c>
      <c r="D34" s="7">
        <v>1.68650878</v>
      </c>
      <c r="E34" s="7">
        <v>1.6626947599999999</v>
      </c>
      <c r="F34" s="7">
        <v>1.53301814</v>
      </c>
      <c r="G34" s="7">
        <v>1.1874278599999999</v>
      </c>
      <c r="H34" s="7">
        <v>0.47804382000000001</v>
      </c>
      <c r="I34" s="7" t="s">
        <v>15</v>
      </c>
    </row>
    <row r="35" spans="1:9" x14ac:dyDescent="0.25">
      <c r="A35" s="8"/>
      <c r="B35" s="7">
        <v>10</v>
      </c>
      <c r="C35" s="7">
        <v>1.40644799</v>
      </c>
      <c r="D35" s="7">
        <v>1.67606002</v>
      </c>
      <c r="E35" s="7">
        <v>1.6475006000000001</v>
      </c>
      <c r="F35" s="7">
        <v>1.5095542200000001</v>
      </c>
      <c r="G35" s="7">
        <v>1.15907585</v>
      </c>
      <c r="H35" s="7">
        <v>0.46228275000000002</v>
      </c>
      <c r="I35" s="7" t="s">
        <v>15</v>
      </c>
    </row>
    <row r="36" spans="1:9" x14ac:dyDescent="0.25">
      <c r="A36" s="8">
        <v>7</v>
      </c>
      <c r="B36" s="7">
        <v>1</v>
      </c>
      <c r="C36" s="7">
        <v>0.81752904999999998</v>
      </c>
      <c r="D36" s="7">
        <v>1.55075758</v>
      </c>
      <c r="E36" s="7">
        <v>1.7796078099999999</v>
      </c>
      <c r="F36" s="7">
        <v>1.73687532</v>
      </c>
      <c r="G36" s="7">
        <v>1.7796078</v>
      </c>
      <c r="H36" s="7">
        <v>1.5507575600000001</v>
      </c>
      <c r="I36" s="7">
        <v>0.81752908000000002</v>
      </c>
    </row>
    <row r="37" spans="1:9" x14ac:dyDescent="0.25">
      <c r="A37" s="8"/>
      <c r="B37" s="7">
        <v>0.8</v>
      </c>
      <c r="C37" s="7">
        <v>1.1492878399999999</v>
      </c>
      <c r="D37" s="7">
        <v>1.69897195</v>
      </c>
      <c r="E37" s="7">
        <v>1.7714044900000001</v>
      </c>
      <c r="F37" s="7">
        <v>1.76061296</v>
      </c>
      <c r="G37" s="7">
        <v>1.68183387</v>
      </c>
      <c r="H37" s="7">
        <v>1.35984704</v>
      </c>
      <c r="I37" s="7">
        <v>0.57132623999999999</v>
      </c>
    </row>
    <row r="38" spans="1:9" x14ac:dyDescent="0.25">
      <c r="A38" s="8"/>
      <c r="B38" s="7">
        <v>0.6</v>
      </c>
      <c r="C38" s="7">
        <v>1.3078547599999999</v>
      </c>
      <c r="D38" s="7">
        <v>1.7328864100000001</v>
      </c>
      <c r="E38" s="7">
        <v>1.77162591</v>
      </c>
      <c r="F38" s="7">
        <v>1.73690419</v>
      </c>
      <c r="G38" s="7">
        <v>1.61077637</v>
      </c>
      <c r="H38" s="7">
        <v>1.25148215</v>
      </c>
      <c r="I38" s="7">
        <v>0.50311127</v>
      </c>
    </row>
    <row r="39" spans="1:9" x14ac:dyDescent="0.25">
      <c r="A39" s="8"/>
      <c r="B39" s="7">
        <v>0.5</v>
      </c>
      <c r="C39" s="7">
        <v>1.3588463200000001</v>
      </c>
      <c r="D39" s="7">
        <v>1.7394440799999999</v>
      </c>
      <c r="E39" s="7">
        <v>1.7668794000000001</v>
      </c>
      <c r="F39" s="7">
        <v>1.72206386</v>
      </c>
      <c r="G39" s="7">
        <v>1.58073061</v>
      </c>
      <c r="H39" s="7">
        <v>1.2123107399999999</v>
      </c>
      <c r="I39" s="7">
        <v>0.48113167000000001</v>
      </c>
    </row>
    <row r="40" spans="1:9" x14ac:dyDescent="0.25">
      <c r="A40" s="8"/>
      <c r="B40" s="7">
        <v>0.4</v>
      </c>
      <c r="C40" s="7">
        <v>1.3960367899999999</v>
      </c>
      <c r="D40" s="7">
        <v>1.74148323</v>
      </c>
      <c r="E40" s="7">
        <v>1.75995382</v>
      </c>
      <c r="F40" s="7">
        <v>1.7065608999999999</v>
      </c>
      <c r="G40" s="7">
        <v>1.5532330299999999</v>
      </c>
      <c r="H40" s="7">
        <v>1.17859194</v>
      </c>
      <c r="I40" s="7">
        <v>0.46298850000000003</v>
      </c>
    </row>
    <row r="41" spans="1:9" x14ac:dyDescent="0.25">
      <c r="A41" s="8"/>
      <c r="B41" s="7">
        <v>0.2</v>
      </c>
      <c r="C41" s="7">
        <v>1.4357431300000001</v>
      </c>
      <c r="D41" s="7">
        <v>1.73520775</v>
      </c>
      <c r="E41" s="7">
        <v>1.74123604</v>
      </c>
      <c r="F41" s="7">
        <v>1.6742972300000001</v>
      </c>
      <c r="G41" s="7">
        <v>1.5030620699999999</v>
      </c>
      <c r="H41" s="7">
        <v>1.12108024</v>
      </c>
      <c r="I41" s="7">
        <v>0.43344168</v>
      </c>
    </row>
    <row r="42" spans="1:9" x14ac:dyDescent="0.25">
      <c r="A42" s="8"/>
      <c r="B42" s="7">
        <v>0.1</v>
      </c>
      <c r="C42" s="7">
        <v>1.4401352999999999</v>
      </c>
      <c r="D42" s="7">
        <v>1.7276863</v>
      </c>
      <c r="E42" s="7">
        <v>1.72977826</v>
      </c>
      <c r="F42" s="7">
        <v>1.65746321</v>
      </c>
      <c r="G42" s="7">
        <v>1.4792956799999999</v>
      </c>
      <c r="H42" s="7">
        <v>1.09530148</v>
      </c>
      <c r="I42" s="7">
        <v>0.42071014000000001</v>
      </c>
    </row>
  </sheetData>
  <mergeCells count="6">
    <mergeCell ref="A29:A35"/>
    <mergeCell ref="A22:A28"/>
    <mergeCell ref="A36:A42"/>
    <mergeCell ref="A2:A7"/>
    <mergeCell ref="A8:A14"/>
    <mergeCell ref="A15:A2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E101-C9B3-4666-A27E-258EF926F873}">
  <dimension ref="A1:I41"/>
  <sheetViews>
    <sheetView topLeftCell="A9" zoomScale="85" zoomScaleNormal="85" workbookViewId="0">
      <selection activeCell="C8" sqref="C8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11.140625" customWidth="1"/>
    <col min="4" max="4" width="10.85546875" customWidth="1"/>
    <col min="5" max="6" width="11" customWidth="1"/>
    <col min="7" max="7" width="11.28515625" customWidth="1"/>
    <col min="8" max="8" width="11.42578125" customWidth="1"/>
    <col min="9" max="9" width="11.285156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1.9841</v>
      </c>
      <c r="C2" s="7">
        <v>0.70980235999999997</v>
      </c>
      <c r="D2" s="7">
        <v>1.3975106799999999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2</v>
      </c>
      <c r="C3" s="7">
        <v>0.75660532000000003</v>
      </c>
      <c r="D3" s="7">
        <v>1.30756903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7">
        <v>2.5</v>
      </c>
      <c r="C4" s="7">
        <v>0.91088663000000003</v>
      </c>
      <c r="D4" s="7">
        <v>1.0136930399999999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/>
      <c r="B5" s="7">
        <v>3.3330000000000002</v>
      </c>
      <c r="C5" s="7">
        <v>0.9521984</v>
      </c>
      <c r="D5" s="7">
        <v>0.90046883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/>
      <c r="B6" s="7">
        <v>5</v>
      </c>
      <c r="C6" s="7">
        <v>0.96413309000000003</v>
      </c>
      <c r="D6" s="7">
        <v>0.82089387000000003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7">
        <v>10</v>
      </c>
      <c r="C7" s="7">
        <v>0.95860318</v>
      </c>
      <c r="D7" s="7">
        <v>0.75682693000000001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>
        <v>3</v>
      </c>
      <c r="B8" s="7">
        <v>1</v>
      </c>
      <c r="C8" s="7">
        <v>1.59627981</v>
      </c>
      <c r="D8" s="7">
        <v>1.09668414</v>
      </c>
      <c r="E8" s="7">
        <v>1.5962911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/>
      <c r="B9" s="7">
        <v>0.8</v>
      </c>
      <c r="C9" s="7">
        <v>1.5327092099999999</v>
      </c>
      <c r="D9" s="7">
        <v>1.1994421200000001</v>
      </c>
      <c r="E9" s="7">
        <v>1.3680673000000001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7">
        <v>0.6</v>
      </c>
      <c r="C10" s="7">
        <v>1.48953015</v>
      </c>
      <c r="D10" s="7">
        <v>1.27588418</v>
      </c>
      <c r="E10" s="7">
        <v>1.1763395999999999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/>
      <c r="B11" s="9">
        <v>0.5</v>
      </c>
      <c r="C11" s="7">
        <v>1.47153355</v>
      </c>
      <c r="D11" s="7">
        <v>1.3005575300000001</v>
      </c>
      <c r="E11" s="7">
        <v>1.0951215999999999</v>
      </c>
      <c r="F11" s="7" t="s">
        <v>15</v>
      </c>
      <c r="G11" s="7" t="s">
        <v>15</v>
      </c>
      <c r="H11" s="7" t="s">
        <v>15</v>
      </c>
      <c r="I11" s="7" t="s">
        <v>15</v>
      </c>
    </row>
    <row r="12" spans="1:9" x14ac:dyDescent="0.25">
      <c r="A12" s="8"/>
      <c r="B12" s="9">
        <v>0.4</v>
      </c>
      <c r="C12" s="7">
        <v>1.45321598</v>
      </c>
      <c r="D12" s="7">
        <v>1.3160101500000001</v>
      </c>
      <c r="E12" s="7">
        <v>1.0228473</v>
      </c>
      <c r="F12" s="7" t="s">
        <v>15</v>
      </c>
      <c r="G12" s="7" t="s">
        <v>15</v>
      </c>
      <c r="H12" s="7" t="s">
        <v>15</v>
      </c>
      <c r="I12" s="7" t="s">
        <v>15</v>
      </c>
    </row>
    <row r="13" spans="1:9" x14ac:dyDescent="0.25">
      <c r="A13" s="8"/>
      <c r="B13" s="9">
        <v>0.2</v>
      </c>
      <c r="C13" s="7">
        <v>1.4090799899999999</v>
      </c>
      <c r="D13" s="7">
        <v>1.32202138</v>
      </c>
      <c r="E13" s="7">
        <v>0.90008359999999998</v>
      </c>
      <c r="F13" s="7" t="s">
        <v>15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9">
        <v>0.1</v>
      </c>
      <c r="C14" s="7">
        <v>1.38051788</v>
      </c>
      <c r="D14" s="7">
        <v>1.3143081700000001</v>
      </c>
      <c r="E14" s="7">
        <v>0.84704769999999996</v>
      </c>
      <c r="F14" s="7" t="s">
        <v>15</v>
      </c>
      <c r="G14" s="7" t="s">
        <v>15</v>
      </c>
      <c r="H14" s="7" t="s">
        <v>15</v>
      </c>
      <c r="I14" s="7" t="s">
        <v>15</v>
      </c>
    </row>
    <row r="15" spans="1:9" x14ac:dyDescent="0.25">
      <c r="A15" s="8">
        <v>4</v>
      </c>
      <c r="B15" s="7">
        <v>1.4777100000000001</v>
      </c>
      <c r="C15" s="7">
        <v>1.02874559</v>
      </c>
      <c r="D15" s="7">
        <v>1.9646427</v>
      </c>
      <c r="E15" s="7">
        <v>1.3317963100000001</v>
      </c>
      <c r="F15" s="7">
        <v>1.5155038700000001</v>
      </c>
      <c r="G15" s="7" t="s">
        <v>15</v>
      </c>
      <c r="H15" s="7" t="s">
        <v>15</v>
      </c>
      <c r="I15" s="7" t="s">
        <v>15</v>
      </c>
    </row>
    <row r="16" spans="1:9" x14ac:dyDescent="0.25">
      <c r="A16" s="8"/>
      <c r="B16" s="7">
        <v>2</v>
      </c>
      <c r="C16" s="7">
        <v>1.33019007</v>
      </c>
      <c r="D16" s="7">
        <v>1.73270024</v>
      </c>
      <c r="E16" s="7">
        <v>1.4911656799999999</v>
      </c>
      <c r="F16" s="7">
        <v>1.06182602</v>
      </c>
      <c r="G16" s="7" t="s">
        <v>15</v>
      </c>
      <c r="H16" s="7" t="s">
        <v>15</v>
      </c>
      <c r="I16" s="7" t="s">
        <v>15</v>
      </c>
    </row>
    <row r="17" spans="1:9" x14ac:dyDescent="0.25">
      <c r="A17" s="8"/>
      <c r="B17" s="7">
        <v>2.5</v>
      </c>
      <c r="C17" s="7">
        <v>1.3731197900000001</v>
      </c>
      <c r="D17" s="7">
        <v>1.7064068299999999</v>
      </c>
      <c r="E17" s="7">
        <v>1.4919653100000001</v>
      </c>
      <c r="F17" s="7">
        <v>0.97432412000000002</v>
      </c>
      <c r="G17" s="7" t="s">
        <v>15</v>
      </c>
      <c r="H17" s="7" t="s">
        <v>15</v>
      </c>
      <c r="I17" s="7" t="s">
        <v>15</v>
      </c>
    </row>
    <row r="18" spans="1:9" x14ac:dyDescent="0.25">
      <c r="A18" s="8"/>
      <c r="B18" s="7">
        <v>3.3330000000000002</v>
      </c>
      <c r="C18" s="7">
        <v>1.3969364500000001</v>
      </c>
      <c r="D18" s="7">
        <v>1.6854312199999999</v>
      </c>
      <c r="E18" s="7">
        <v>1.4815627600000001</v>
      </c>
      <c r="F18" s="7">
        <v>0.90671493000000003</v>
      </c>
      <c r="G18" s="7" t="s">
        <v>15</v>
      </c>
      <c r="H18" s="7" t="s">
        <v>15</v>
      </c>
      <c r="I18" s="7" t="s">
        <v>15</v>
      </c>
    </row>
    <row r="19" spans="1:9" x14ac:dyDescent="0.25">
      <c r="A19" s="8"/>
      <c r="B19" s="7">
        <v>5</v>
      </c>
      <c r="C19" s="7">
        <v>1.40711561</v>
      </c>
      <c r="D19" s="7">
        <v>1.6653105399999999</v>
      </c>
      <c r="E19" s="7">
        <v>1.4645819499999999</v>
      </c>
      <c r="F19" s="7">
        <v>0.85068288000000003</v>
      </c>
      <c r="G19" s="7" t="s">
        <v>15</v>
      </c>
      <c r="H19" s="7" t="s">
        <v>15</v>
      </c>
      <c r="I19" s="7" t="s">
        <v>15</v>
      </c>
    </row>
    <row r="20" spans="1:9" x14ac:dyDescent="0.25">
      <c r="A20" s="8"/>
      <c r="B20" s="7">
        <v>10</v>
      </c>
      <c r="C20" s="7">
        <v>1.40590164</v>
      </c>
      <c r="D20" s="7">
        <v>1.6442495699999999</v>
      </c>
      <c r="E20" s="7">
        <v>1.4431044</v>
      </c>
      <c r="F20" s="7">
        <v>0.80222720000000003</v>
      </c>
      <c r="G20" s="7" t="s">
        <v>15</v>
      </c>
      <c r="H20" s="7" t="s">
        <v>15</v>
      </c>
      <c r="I20" s="7" t="s">
        <v>15</v>
      </c>
    </row>
    <row r="21" spans="1:9" x14ac:dyDescent="0.25">
      <c r="A21" s="8">
        <v>5</v>
      </c>
      <c r="B21" s="7">
        <v>1</v>
      </c>
      <c r="C21" s="7">
        <v>1.36141165</v>
      </c>
      <c r="D21" s="7">
        <v>1.5138745499999999</v>
      </c>
      <c r="E21" s="7">
        <v>1.9356862100000001</v>
      </c>
      <c r="F21" s="7">
        <v>1.5138744399999999</v>
      </c>
      <c r="G21" s="7">
        <v>1.3614114399999999</v>
      </c>
      <c r="H21" s="7" t="s">
        <v>15</v>
      </c>
      <c r="I21" s="7" t="s">
        <v>15</v>
      </c>
    </row>
    <row r="22" spans="1:9" x14ac:dyDescent="0.25">
      <c r="A22" s="8"/>
      <c r="B22" s="7">
        <v>0.8</v>
      </c>
      <c r="C22" s="7">
        <v>1.4166521000000001</v>
      </c>
      <c r="D22" s="7">
        <v>1.6271565699999999</v>
      </c>
      <c r="E22" s="7">
        <v>1.8110250999999999</v>
      </c>
      <c r="F22" s="7">
        <v>1.60308881</v>
      </c>
      <c r="G22" s="7">
        <v>1.1057619000000001</v>
      </c>
      <c r="H22" s="7" t="s">
        <v>15</v>
      </c>
      <c r="I22" s="7" t="s">
        <v>15</v>
      </c>
    </row>
    <row r="23" spans="1:9" x14ac:dyDescent="0.25">
      <c r="A23" s="8"/>
      <c r="B23" s="7">
        <v>0.6</v>
      </c>
      <c r="C23" s="7">
        <v>1.4746663799999999</v>
      </c>
      <c r="D23" s="7">
        <v>1.6771258</v>
      </c>
      <c r="E23" s="7">
        <v>1.7677642</v>
      </c>
      <c r="F23" s="7">
        <v>1.5980805300000001</v>
      </c>
      <c r="G23" s="7">
        <v>0.94145895999999996</v>
      </c>
      <c r="H23" s="7" t="s">
        <v>15</v>
      </c>
      <c r="I23" s="7" t="s">
        <v>15</v>
      </c>
    </row>
    <row r="24" spans="1:9" x14ac:dyDescent="0.25">
      <c r="A24" s="8"/>
      <c r="B24" s="9">
        <v>0.5</v>
      </c>
      <c r="C24" s="7">
        <v>1.49489483</v>
      </c>
      <c r="D24" s="7">
        <v>1.6907946</v>
      </c>
      <c r="E24" s="7">
        <v>1.7538640000000001</v>
      </c>
      <c r="F24" s="7">
        <v>1.5784407600000001</v>
      </c>
      <c r="G24" s="7">
        <v>0.88129900999999999</v>
      </c>
      <c r="H24" s="7" t="s">
        <v>15</v>
      </c>
      <c r="I24" s="7" t="s">
        <v>15</v>
      </c>
    </row>
    <row r="25" spans="1:9" x14ac:dyDescent="0.25">
      <c r="A25" s="8"/>
      <c r="B25" s="9">
        <v>0.4</v>
      </c>
      <c r="C25" s="7">
        <v>1.50845666</v>
      </c>
      <c r="D25" s="7">
        <v>1.69918218</v>
      </c>
      <c r="E25" s="7">
        <v>1.7402997</v>
      </c>
      <c r="F25" s="7">
        <v>1.5535220199999999</v>
      </c>
      <c r="G25" s="7">
        <v>0.83057216</v>
      </c>
      <c r="H25" s="7" t="s">
        <v>15</v>
      </c>
      <c r="I25" s="7" t="s">
        <v>15</v>
      </c>
    </row>
    <row r="26" spans="1:9" x14ac:dyDescent="0.25">
      <c r="A26" s="8"/>
      <c r="B26" s="9">
        <v>0.2</v>
      </c>
      <c r="C26" s="7">
        <v>1.51432908</v>
      </c>
      <c r="D26" s="7">
        <v>1.70271488</v>
      </c>
      <c r="E26" s="7">
        <v>1.7096973</v>
      </c>
      <c r="F26" s="7">
        <v>1.4960706699999999</v>
      </c>
      <c r="G26" s="7">
        <v>0.74802932</v>
      </c>
      <c r="H26" s="7" t="s">
        <v>15</v>
      </c>
      <c r="I26" s="7" t="s">
        <v>15</v>
      </c>
    </row>
    <row r="27" spans="1:9" x14ac:dyDescent="0.25">
      <c r="A27" s="8"/>
      <c r="B27" s="9">
        <v>0.1</v>
      </c>
      <c r="C27" s="7">
        <v>1.5059857699999999</v>
      </c>
      <c r="D27" s="7">
        <v>1.6981490100000001</v>
      </c>
      <c r="E27" s="7">
        <v>1.6915377</v>
      </c>
      <c r="F27" s="7">
        <v>1.4646516599999999</v>
      </c>
      <c r="G27" s="7">
        <v>0.71379106000000003</v>
      </c>
      <c r="H27" s="7" t="s">
        <v>15</v>
      </c>
      <c r="I27" s="7" t="s">
        <v>15</v>
      </c>
    </row>
    <row r="28" spans="1:9" x14ac:dyDescent="0.25">
      <c r="A28" s="8">
        <v>6</v>
      </c>
      <c r="B28" s="7">
        <v>1.1563000000000001</v>
      </c>
      <c r="C28" s="7">
        <v>1.0437120099999999</v>
      </c>
      <c r="D28" s="7">
        <v>1.88575205</v>
      </c>
      <c r="E28" s="7">
        <v>1.65528984</v>
      </c>
      <c r="F28" s="7">
        <v>1.90867674</v>
      </c>
      <c r="G28" s="7">
        <v>1.6348335300000001</v>
      </c>
      <c r="H28" s="7">
        <v>1.19641877</v>
      </c>
      <c r="I28" s="7" t="s">
        <v>15</v>
      </c>
    </row>
    <row r="29" spans="1:9" x14ac:dyDescent="0.25">
      <c r="A29" s="8"/>
      <c r="B29" s="7">
        <v>1.25</v>
      </c>
      <c r="C29" s="7">
        <v>1.2434346000000001</v>
      </c>
      <c r="D29" s="7">
        <v>1.82131573</v>
      </c>
      <c r="E29" s="7">
        <v>1.7265424199999999</v>
      </c>
      <c r="F29" s="7">
        <v>1.83362804</v>
      </c>
      <c r="G29" s="7">
        <v>1.6719186100000001</v>
      </c>
      <c r="H29" s="7">
        <v>0.97937832999999996</v>
      </c>
      <c r="I29" s="7" t="s">
        <v>15</v>
      </c>
    </row>
    <row r="30" spans="1:9" x14ac:dyDescent="0.25">
      <c r="A30" s="8"/>
      <c r="B30" s="7">
        <v>2</v>
      </c>
      <c r="C30" s="7">
        <v>1.4542527300000001</v>
      </c>
      <c r="D30" s="7">
        <v>1.8015364899999999</v>
      </c>
      <c r="E30" s="7">
        <v>1.7676712800000001</v>
      </c>
      <c r="F30" s="7">
        <v>1.7821415700000001</v>
      </c>
      <c r="G30" s="7">
        <v>1.56542012</v>
      </c>
      <c r="H30" s="7">
        <v>0.75722246000000004</v>
      </c>
      <c r="I30" s="7" t="s">
        <v>15</v>
      </c>
    </row>
    <row r="31" spans="1:9" x14ac:dyDescent="0.25">
      <c r="A31" s="8"/>
      <c r="B31" s="7">
        <v>2.5</v>
      </c>
      <c r="C31" s="7">
        <v>1.48443521</v>
      </c>
      <c r="D31" s="7">
        <v>1.79890156</v>
      </c>
      <c r="E31" s="7">
        <v>1.77061242</v>
      </c>
      <c r="F31" s="7">
        <v>1.7644285500000001</v>
      </c>
      <c r="G31" s="7">
        <v>1.52681771</v>
      </c>
      <c r="H31" s="7">
        <v>0.71686011999999999</v>
      </c>
      <c r="I31" s="7" t="s">
        <v>15</v>
      </c>
    </row>
    <row r="32" spans="1:9" x14ac:dyDescent="0.25">
      <c r="A32" s="8"/>
      <c r="B32" s="7">
        <v>3.3330000000000002</v>
      </c>
      <c r="C32" s="7">
        <v>1.5034985300000001</v>
      </c>
      <c r="D32" s="7">
        <v>1.79505048</v>
      </c>
      <c r="E32" s="7">
        <v>1.77006054</v>
      </c>
      <c r="F32" s="7">
        <v>1.7454588200000001</v>
      </c>
      <c r="G32" s="7">
        <v>1.4895943199999999</v>
      </c>
      <c r="H32" s="7">
        <v>0.68264948000000003</v>
      </c>
      <c r="I32" s="7" t="s">
        <v>15</v>
      </c>
    </row>
    <row r="33" spans="1:9" x14ac:dyDescent="0.25">
      <c r="A33" s="8"/>
      <c r="B33" s="7">
        <v>5</v>
      </c>
      <c r="C33" s="7">
        <v>1.51267873</v>
      </c>
      <c r="D33" s="7">
        <v>1.7893964200000001</v>
      </c>
      <c r="E33" s="7">
        <v>1.7664241899999999</v>
      </c>
      <c r="F33" s="7">
        <v>1.7253787899999999</v>
      </c>
      <c r="G33" s="7">
        <v>1.45364786</v>
      </c>
      <c r="H33" s="7">
        <v>0.65264814000000004</v>
      </c>
      <c r="I33" s="7" t="s">
        <v>15</v>
      </c>
    </row>
    <row r="34" spans="1:9" x14ac:dyDescent="0.25">
      <c r="A34" s="8"/>
      <c r="B34" s="7">
        <v>10</v>
      </c>
      <c r="C34" s="7">
        <v>1.51251443</v>
      </c>
      <c r="D34" s="7">
        <v>1.7815688599999999</v>
      </c>
      <c r="E34" s="7">
        <v>1.75999478</v>
      </c>
      <c r="F34" s="7">
        <v>1.7042542599999999</v>
      </c>
      <c r="G34" s="7">
        <v>1.41872551</v>
      </c>
      <c r="H34" s="7">
        <v>0.62565683999999999</v>
      </c>
      <c r="I34" s="7" t="s">
        <v>15</v>
      </c>
    </row>
    <row r="35" spans="1:9" x14ac:dyDescent="0.25">
      <c r="A35" s="8">
        <v>7</v>
      </c>
      <c r="B35" s="7">
        <v>1</v>
      </c>
      <c r="C35" s="7">
        <v>1.0604503700000001</v>
      </c>
      <c r="D35" s="7">
        <v>1.68873377</v>
      </c>
      <c r="E35" s="7">
        <v>1.9049406900000001</v>
      </c>
      <c r="F35" s="7">
        <v>1.7387834900000001</v>
      </c>
      <c r="G35" s="7">
        <v>1.90494071</v>
      </c>
      <c r="H35" s="7">
        <v>1.6887338199999999</v>
      </c>
      <c r="I35" s="7">
        <v>1.0604505500000001</v>
      </c>
    </row>
    <row r="36" spans="1:9" x14ac:dyDescent="0.25">
      <c r="A36" s="8"/>
      <c r="B36" s="7">
        <v>0.8</v>
      </c>
      <c r="C36" s="7">
        <v>1.2919947199999999</v>
      </c>
      <c r="D36" s="7">
        <v>1.7945012600000001</v>
      </c>
      <c r="E36" s="7">
        <v>1.83193253</v>
      </c>
      <c r="F36" s="7">
        <v>1.8068741800000001</v>
      </c>
      <c r="G36" s="7">
        <v>1.84297095</v>
      </c>
      <c r="H36" s="7">
        <v>1.63117124</v>
      </c>
      <c r="I36" s="7">
        <v>0.78939461</v>
      </c>
    </row>
    <row r="37" spans="1:9" x14ac:dyDescent="0.25">
      <c r="A37" s="8"/>
      <c r="B37" s="7">
        <v>0.6</v>
      </c>
      <c r="C37" s="7">
        <v>1.4268242900000001</v>
      </c>
      <c r="D37" s="7">
        <v>1.81431597</v>
      </c>
      <c r="E37" s="7">
        <v>1.8288422799999999</v>
      </c>
      <c r="F37" s="7">
        <v>1.81925311</v>
      </c>
      <c r="G37" s="7">
        <v>1.8026740800000001</v>
      </c>
      <c r="H37" s="7">
        <v>1.5279546500000001</v>
      </c>
      <c r="I37" s="7">
        <v>0.68237185</v>
      </c>
    </row>
    <row r="38" spans="1:9" x14ac:dyDescent="0.25">
      <c r="A38" s="8"/>
      <c r="B38" s="9">
        <v>0.5</v>
      </c>
      <c r="C38" s="7">
        <v>1.4693467499999999</v>
      </c>
      <c r="D38" s="7">
        <v>1.81835138</v>
      </c>
      <c r="E38" s="7">
        <v>1.8296120600000001</v>
      </c>
      <c r="F38" s="7">
        <v>1.8182712400000001</v>
      </c>
      <c r="G38" s="7">
        <v>1.7794688999999999</v>
      </c>
      <c r="H38" s="7">
        <v>1.4831630499999999</v>
      </c>
      <c r="I38" s="7">
        <v>0.64695453000000003</v>
      </c>
    </row>
    <row r="39" spans="1:9" x14ac:dyDescent="0.25">
      <c r="A39" s="8"/>
      <c r="B39" s="9">
        <v>0.4</v>
      </c>
      <c r="C39" s="7">
        <v>1.49988316</v>
      </c>
      <c r="D39" s="7">
        <v>1.8200426300000001</v>
      </c>
      <c r="E39" s="7">
        <v>1.8293940799999999</v>
      </c>
      <c r="F39" s="7">
        <v>1.8139491299999999</v>
      </c>
      <c r="G39" s="7">
        <v>1.7555991399999999</v>
      </c>
      <c r="H39" s="7">
        <v>1.44225179</v>
      </c>
      <c r="I39" s="7">
        <v>0.61754956000000005</v>
      </c>
    </row>
    <row r="40" spans="1:9" x14ac:dyDescent="0.25">
      <c r="A40" s="8"/>
      <c r="B40" s="9">
        <v>0.2</v>
      </c>
      <c r="C40" s="7">
        <v>1.5305398299999999</v>
      </c>
      <c r="D40" s="7">
        <v>1.81666733</v>
      </c>
      <c r="E40" s="7">
        <v>1.8239971500000001</v>
      </c>
      <c r="F40" s="7">
        <v>1.7979163899999999</v>
      </c>
      <c r="G40" s="7">
        <v>1.7072705100000001</v>
      </c>
      <c r="H40" s="7">
        <v>1.3690001700000001</v>
      </c>
      <c r="I40" s="7">
        <v>0.56969618</v>
      </c>
    </row>
    <row r="41" spans="1:9" x14ac:dyDescent="0.25">
      <c r="A41" s="8"/>
      <c r="B41" s="9">
        <v>0.1</v>
      </c>
      <c r="C41" s="7">
        <v>1.5318648699999999</v>
      </c>
      <c r="D41" s="7">
        <v>1.81144375</v>
      </c>
      <c r="E41" s="7">
        <v>1.8185181399999999</v>
      </c>
      <c r="F41" s="7">
        <v>1.7869708799999999</v>
      </c>
      <c r="G41" s="7">
        <v>1.6828780400000001</v>
      </c>
      <c r="H41" s="7">
        <v>1.3353134</v>
      </c>
      <c r="I41" s="7">
        <v>0.54923474000000005</v>
      </c>
    </row>
  </sheetData>
  <mergeCells count="6">
    <mergeCell ref="A35:A41"/>
    <mergeCell ref="A2:A7"/>
    <mergeCell ref="A8:A14"/>
    <mergeCell ref="A15:A20"/>
    <mergeCell ref="A21:A27"/>
    <mergeCell ref="A28:A3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68A1-4E0C-46CC-9704-360DDCD55CFD}">
  <dimension ref="A1:I39"/>
  <sheetViews>
    <sheetView zoomScale="130" zoomScaleNormal="130" workbookViewId="0">
      <selection activeCell="I28" sqref="I28"/>
    </sheetView>
  </sheetViews>
  <sheetFormatPr baseColWidth="10" defaultRowHeight="15" x14ac:dyDescent="0.25"/>
  <cols>
    <col min="1" max="1" width="3.28515625" customWidth="1"/>
    <col min="2" max="2" width="5.7109375" customWidth="1"/>
    <col min="3" max="9" width="11.285156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2.66</v>
      </c>
      <c r="C2" s="7">
        <v>0.69095309999999999</v>
      </c>
      <c r="D2" s="7">
        <v>1.8062098900000001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3.3330000000000002</v>
      </c>
      <c r="C3" s="7">
        <v>0.90231689999999998</v>
      </c>
      <c r="D3" s="7">
        <v>1.3068074999999999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7">
        <v>5</v>
      </c>
      <c r="C4" s="7">
        <v>0.97049965999999999</v>
      </c>
      <c r="D4" s="7">
        <v>1.12151011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/>
      <c r="B5" s="7">
        <v>10</v>
      </c>
      <c r="C5" s="7">
        <v>0.99495685</v>
      </c>
      <c r="D5" s="7">
        <v>1.00278026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>
        <v>3</v>
      </c>
      <c r="B6" s="7">
        <v>1</v>
      </c>
      <c r="C6" s="7">
        <v>2.02359227</v>
      </c>
      <c r="D6" s="7">
        <v>0.99409457999999995</v>
      </c>
      <c r="E6" s="7">
        <v>2.0236085899999998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7">
        <v>0.8</v>
      </c>
      <c r="C7" s="7">
        <v>1.8962257499999999</v>
      </c>
      <c r="D7" s="7">
        <v>1.0944544599999999</v>
      </c>
      <c r="E7" s="7">
        <v>1.7653442500000001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/>
      <c r="B8" s="7">
        <v>0.6</v>
      </c>
      <c r="C8" s="7">
        <v>1.7872531599999999</v>
      </c>
      <c r="D8" s="7">
        <v>1.1891907399999999</v>
      </c>
      <c r="E8" s="7">
        <v>1.5322373300000001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/>
      <c r="B9" s="7">
        <v>0.5</v>
      </c>
      <c r="C9" s="7">
        <v>1.7387029000000001</v>
      </c>
      <c r="D9" s="7">
        <v>1.23054112</v>
      </c>
      <c r="E9" s="7">
        <v>1.4269672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9">
        <v>0.4</v>
      </c>
      <c r="C10" s="7">
        <v>1.6928300999999999</v>
      </c>
      <c r="D10" s="7">
        <v>1.2659195999999999</v>
      </c>
      <c r="E10" s="7">
        <v>1.3297080699999999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/>
      <c r="B11" s="9">
        <v>0.2</v>
      </c>
      <c r="C11" s="7">
        <v>1.6037760000000001</v>
      </c>
      <c r="D11" s="7">
        <v>1.31526974</v>
      </c>
      <c r="E11" s="7">
        <v>1.15787079</v>
      </c>
      <c r="F11" s="7" t="s">
        <v>15</v>
      </c>
      <c r="G11" s="7" t="s">
        <v>15</v>
      </c>
      <c r="H11" s="7" t="s">
        <v>15</v>
      </c>
      <c r="I11" s="7" t="s">
        <v>15</v>
      </c>
    </row>
    <row r="12" spans="1:9" x14ac:dyDescent="0.25">
      <c r="A12" s="8"/>
      <c r="B12" s="9">
        <v>0.1</v>
      </c>
      <c r="C12" s="7">
        <v>1.5578582000000001</v>
      </c>
      <c r="D12" s="7">
        <v>1.32814429</v>
      </c>
      <c r="E12" s="7">
        <v>1.08214232</v>
      </c>
      <c r="F12" s="7" t="s">
        <v>15</v>
      </c>
      <c r="G12" s="7" t="s">
        <v>15</v>
      </c>
      <c r="H12" s="7" t="s">
        <v>15</v>
      </c>
      <c r="I12" s="7" t="s">
        <v>15</v>
      </c>
    </row>
    <row r="13" spans="1:9" x14ac:dyDescent="0.25">
      <c r="A13" s="8">
        <v>4</v>
      </c>
      <c r="B13" s="7">
        <v>1.7589999999999999</v>
      </c>
      <c r="C13" s="7">
        <v>1.0666274099999999</v>
      </c>
      <c r="D13" s="7">
        <v>2.1890932900000002</v>
      </c>
      <c r="E13" s="7">
        <v>1.2471277999999999</v>
      </c>
      <c r="F13" s="7">
        <v>1.8702419100000001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7">
        <v>2</v>
      </c>
      <c r="C14" s="7">
        <v>1.30494807</v>
      </c>
      <c r="D14" s="7">
        <v>1.91489135</v>
      </c>
      <c r="E14" s="7">
        <v>1.4266353000000001</v>
      </c>
      <c r="F14" s="7">
        <v>1.4610586000000001</v>
      </c>
      <c r="G14" s="7" t="s">
        <v>15</v>
      </c>
      <c r="H14" s="7" t="s">
        <v>15</v>
      </c>
      <c r="I14" s="7" t="s">
        <v>15</v>
      </c>
    </row>
    <row r="15" spans="1:9" x14ac:dyDescent="0.25">
      <c r="A15" s="8"/>
      <c r="B15" s="7">
        <v>2.5</v>
      </c>
      <c r="C15" s="7">
        <v>1.3937767400000001</v>
      </c>
      <c r="D15" s="7">
        <v>1.83258765</v>
      </c>
      <c r="E15" s="7">
        <v>1.4856845400000001</v>
      </c>
      <c r="F15" s="7">
        <v>1.2810621600000001</v>
      </c>
      <c r="G15" s="7" t="s">
        <v>15</v>
      </c>
      <c r="H15" s="7" t="s">
        <v>15</v>
      </c>
      <c r="I15" s="7" t="s">
        <v>15</v>
      </c>
    </row>
    <row r="16" spans="1:9" x14ac:dyDescent="0.25">
      <c r="A16" s="8"/>
      <c r="B16" s="7">
        <v>3.3330000000000002</v>
      </c>
      <c r="C16" s="7">
        <v>1.43560994</v>
      </c>
      <c r="D16" s="7">
        <v>1.7900229599999999</v>
      </c>
      <c r="E16" s="7">
        <v>1.5082606999999999</v>
      </c>
      <c r="F16" s="7">
        <v>1.1646855199999999</v>
      </c>
      <c r="G16" s="7" t="s">
        <v>15</v>
      </c>
      <c r="H16" s="7" t="s">
        <v>15</v>
      </c>
      <c r="I16" s="7" t="s">
        <v>15</v>
      </c>
    </row>
    <row r="17" spans="1:9" x14ac:dyDescent="0.25">
      <c r="A17" s="8"/>
      <c r="B17" s="7">
        <v>5</v>
      </c>
      <c r="C17" s="7">
        <v>1.45478657</v>
      </c>
      <c r="D17" s="7">
        <v>1.7597623899999999</v>
      </c>
      <c r="E17" s="7">
        <v>1.51388067</v>
      </c>
      <c r="F17" s="7">
        <v>1.0751350799999999</v>
      </c>
      <c r="G17" s="7" t="s">
        <v>15</v>
      </c>
      <c r="H17" s="7" t="s">
        <v>15</v>
      </c>
      <c r="I17" s="7" t="s">
        <v>15</v>
      </c>
    </row>
    <row r="18" spans="1:9" x14ac:dyDescent="0.25">
      <c r="A18" s="8"/>
      <c r="B18" s="7">
        <v>10</v>
      </c>
      <c r="C18" s="7">
        <v>1.4585911</v>
      </c>
      <c r="D18" s="7">
        <v>1.73377527</v>
      </c>
      <c r="E18" s="7">
        <v>1.5089427500000001</v>
      </c>
      <c r="F18" s="7">
        <v>1.00096824</v>
      </c>
      <c r="G18" s="7" t="s">
        <v>15</v>
      </c>
      <c r="H18" s="7" t="s">
        <v>15</v>
      </c>
      <c r="I18" s="7" t="s">
        <v>15</v>
      </c>
    </row>
    <row r="19" spans="1:9" x14ac:dyDescent="0.25">
      <c r="A19" s="8">
        <v>5</v>
      </c>
      <c r="B19" s="7">
        <v>1</v>
      </c>
      <c r="C19" s="7">
        <v>1.6347724050000001</v>
      </c>
      <c r="D19" s="7">
        <v>1.47582547</v>
      </c>
      <c r="E19" s="7">
        <v>2.057657909</v>
      </c>
      <c r="F19" s="7">
        <v>1.47584424</v>
      </c>
      <c r="G19" s="7">
        <v>1.634790637</v>
      </c>
      <c r="H19" s="7" t="s">
        <v>15</v>
      </c>
      <c r="I19" s="7" t="s">
        <v>15</v>
      </c>
    </row>
    <row r="20" spans="1:9" x14ac:dyDescent="0.25">
      <c r="A20" s="8"/>
      <c r="B20" s="7">
        <v>0.8</v>
      </c>
      <c r="C20" s="7">
        <v>1.6284292899999999</v>
      </c>
      <c r="D20" s="7">
        <v>1.5929593799999999</v>
      </c>
      <c r="E20" s="7">
        <v>1.9039721000000001</v>
      </c>
      <c r="F20" s="7">
        <v>1.5979935000000001</v>
      </c>
      <c r="G20" s="7">
        <v>1.3658409300000001</v>
      </c>
      <c r="H20" s="7" t="s">
        <v>15</v>
      </c>
      <c r="I20" s="7" t="s">
        <v>15</v>
      </c>
    </row>
    <row r="21" spans="1:9" x14ac:dyDescent="0.25">
      <c r="A21" s="8"/>
      <c r="B21" s="7">
        <v>0.6</v>
      </c>
      <c r="C21" s="7">
        <v>1.63875795</v>
      </c>
      <c r="D21" s="7">
        <v>1.65949444</v>
      </c>
      <c r="E21" s="7">
        <v>1.8340074</v>
      </c>
      <c r="F21" s="7">
        <v>1.6469429</v>
      </c>
      <c r="G21" s="7">
        <v>1.16652194</v>
      </c>
      <c r="H21" s="7" t="s">
        <v>15</v>
      </c>
      <c r="I21" s="7" t="s">
        <v>15</v>
      </c>
    </row>
    <row r="22" spans="1:9" x14ac:dyDescent="0.25">
      <c r="A22" s="8"/>
      <c r="B22" s="7">
        <v>0.5</v>
      </c>
      <c r="C22" s="7">
        <v>1.6409532200000001</v>
      </c>
      <c r="D22" s="7">
        <v>1.68056403</v>
      </c>
      <c r="E22" s="7">
        <v>1.8149983000000001</v>
      </c>
      <c r="F22" s="7">
        <v>1.6488319</v>
      </c>
      <c r="G22" s="7">
        <v>1.0884837599999999</v>
      </c>
      <c r="H22" s="7" t="s">
        <v>15</v>
      </c>
      <c r="I22" s="7" t="s">
        <v>15</v>
      </c>
    </row>
    <row r="23" spans="1:9" x14ac:dyDescent="0.25">
      <c r="A23" s="8"/>
      <c r="B23" s="9">
        <v>0.4</v>
      </c>
      <c r="C23" s="7">
        <v>1.6391363699999999</v>
      </c>
      <c r="D23" s="7">
        <v>1.6961342699999999</v>
      </c>
      <c r="E23" s="7">
        <v>1.8003967999999999</v>
      </c>
      <c r="F23" s="7">
        <v>1.6405110000000001</v>
      </c>
      <c r="G23" s="7">
        <v>1.02104109</v>
      </c>
      <c r="H23" s="7" t="s">
        <v>15</v>
      </c>
      <c r="I23" s="7" t="s">
        <v>15</v>
      </c>
    </row>
    <row r="24" spans="1:9" x14ac:dyDescent="0.25">
      <c r="A24" s="8"/>
      <c r="B24" s="9">
        <v>0.2</v>
      </c>
      <c r="C24" s="7">
        <v>1.62047048</v>
      </c>
      <c r="D24" s="7">
        <v>1.7140675999999999</v>
      </c>
      <c r="E24" s="7">
        <v>1.7739857000000001</v>
      </c>
      <c r="F24" s="7">
        <v>1.6038638999999999</v>
      </c>
      <c r="G24" s="7">
        <v>0.90938503999999998</v>
      </c>
      <c r="H24" s="7" t="s">
        <v>15</v>
      </c>
      <c r="I24" s="7" t="s">
        <v>15</v>
      </c>
    </row>
    <row r="25" spans="1:9" x14ac:dyDescent="0.25">
      <c r="A25" s="8"/>
      <c r="B25" s="9">
        <v>0.1</v>
      </c>
      <c r="C25" s="7">
        <v>1.6027966600000001</v>
      </c>
      <c r="D25" s="7">
        <v>1.71702786</v>
      </c>
      <c r="E25" s="7">
        <v>1.7594361000000001</v>
      </c>
      <c r="F25" s="7">
        <v>1.5792914</v>
      </c>
      <c r="G25" s="7">
        <v>0.86145145000000001</v>
      </c>
      <c r="H25" s="7" t="s">
        <v>15</v>
      </c>
      <c r="I25" s="7" t="s">
        <v>15</v>
      </c>
    </row>
    <row r="26" spans="1:9" x14ac:dyDescent="0.25">
      <c r="A26" s="8">
        <v>6</v>
      </c>
      <c r="B26" s="7">
        <v>1.2350000000000001</v>
      </c>
      <c r="C26" s="7">
        <v>1.1428022600000001</v>
      </c>
      <c r="D26" s="7">
        <v>2.0276014099999999</v>
      </c>
      <c r="E26" s="7">
        <v>1.6119547400000001</v>
      </c>
      <c r="F26" s="7">
        <v>1.9869881899999999</v>
      </c>
      <c r="G26" s="7">
        <v>1.6450503999999999</v>
      </c>
      <c r="H26" s="7">
        <v>1.40401222</v>
      </c>
      <c r="I26" s="7" t="s">
        <v>15</v>
      </c>
    </row>
    <row r="27" spans="1:9" x14ac:dyDescent="0.25">
      <c r="A27" s="8"/>
      <c r="B27" s="7">
        <v>1.5</v>
      </c>
      <c r="C27" s="7">
        <v>1.23027083</v>
      </c>
      <c r="D27" s="7">
        <v>1.97114871</v>
      </c>
      <c r="E27" s="7">
        <v>1.65563138</v>
      </c>
      <c r="F27" s="7">
        <v>1.9353629000000001</v>
      </c>
      <c r="G27" s="7">
        <v>1.69044175</v>
      </c>
      <c r="H27" s="7">
        <v>1.2981193900000001</v>
      </c>
      <c r="I27" s="7" t="s">
        <v>15</v>
      </c>
    </row>
    <row r="28" spans="1:9" x14ac:dyDescent="0.25">
      <c r="A28" s="8"/>
      <c r="B28" s="7">
        <v>2</v>
      </c>
      <c r="C28" s="7">
        <v>1.5285736000000001</v>
      </c>
      <c r="D28" s="7">
        <v>1.85598796</v>
      </c>
      <c r="E28" s="7">
        <v>1.757271</v>
      </c>
      <c r="F28" s="7">
        <v>1.84379888</v>
      </c>
      <c r="G28" s="7">
        <v>1.6903911300000001</v>
      </c>
      <c r="H28" s="7">
        <v>0.91448960999999995</v>
      </c>
      <c r="I28" s="7" t="s">
        <v>15</v>
      </c>
    </row>
    <row r="29" spans="1:9" x14ac:dyDescent="0.25">
      <c r="A29" s="8"/>
      <c r="B29" s="7">
        <v>2.5</v>
      </c>
      <c r="C29" s="7">
        <v>1.5567406699999999</v>
      </c>
      <c r="D29" s="7">
        <v>1.84680518</v>
      </c>
      <c r="E29" s="7">
        <v>1.7681582499999999</v>
      </c>
      <c r="F29" s="7">
        <v>1.8309862299999999</v>
      </c>
      <c r="G29" s="7">
        <v>1.65805761</v>
      </c>
      <c r="H29" s="7">
        <v>0.85935651000000002</v>
      </c>
      <c r="I29" s="7" t="s">
        <v>15</v>
      </c>
    </row>
    <row r="30" spans="1:9" x14ac:dyDescent="0.25">
      <c r="A30" s="8"/>
      <c r="B30" s="7">
        <v>3.3330000000000002</v>
      </c>
      <c r="C30" s="7">
        <v>1.5723623499999999</v>
      </c>
      <c r="D30" s="7">
        <v>1.83916013</v>
      </c>
      <c r="E30" s="7">
        <v>1.77555646</v>
      </c>
      <c r="F30" s="7">
        <v>1.8166506499999999</v>
      </c>
      <c r="G30" s="7">
        <v>1.6236635500000001</v>
      </c>
      <c r="H30" s="7">
        <v>0.81314458000000001</v>
      </c>
      <c r="I30" s="7" t="s">
        <v>15</v>
      </c>
    </row>
    <row r="31" spans="1:9" x14ac:dyDescent="0.25">
      <c r="A31" s="8"/>
      <c r="B31" s="7">
        <v>5</v>
      </c>
      <c r="C31" s="7">
        <v>1.57767587</v>
      </c>
      <c r="D31" s="7">
        <v>1.83161961</v>
      </c>
      <c r="E31" s="7">
        <v>1.77965898</v>
      </c>
      <c r="F31" s="7">
        <v>1.8005956299999999</v>
      </c>
      <c r="G31" s="7">
        <v>1.58834253</v>
      </c>
      <c r="H31" s="7">
        <v>0.77289330999999994</v>
      </c>
      <c r="I31" s="7" t="s">
        <v>15</v>
      </c>
    </row>
    <row r="32" spans="1:9" x14ac:dyDescent="0.25">
      <c r="A32" s="8"/>
      <c r="B32" s="9">
        <v>10</v>
      </c>
      <c r="C32" s="7">
        <v>1.5737128</v>
      </c>
      <c r="D32" s="7">
        <v>1.8232166999999999</v>
      </c>
      <c r="E32" s="7">
        <v>1.7805513100000001</v>
      </c>
      <c r="F32" s="7">
        <v>1.78282316</v>
      </c>
      <c r="G32" s="7">
        <v>1.5525844799999999</v>
      </c>
      <c r="H32" s="7">
        <v>0.73688452999999998</v>
      </c>
      <c r="I32" s="7" t="s">
        <v>15</v>
      </c>
    </row>
    <row r="33" spans="1:9" x14ac:dyDescent="0.25">
      <c r="A33" s="8">
        <v>7</v>
      </c>
      <c r="B33" s="7">
        <v>1</v>
      </c>
      <c r="C33" s="7">
        <v>1.2171510400000001</v>
      </c>
      <c r="D33" s="7">
        <v>1.73588593</v>
      </c>
      <c r="E33" s="7">
        <v>1.9661076099999999</v>
      </c>
      <c r="F33" s="7">
        <v>1.7082058099999999</v>
      </c>
      <c r="G33" s="7">
        <v>1.9661076900000001</v>
      </c>
      <c r="H33" s="7">
        <v>1.7358860199999999</v>
      </c>
      <c r="I33" s="7">
        <v>1.2171511699999999</v>
      </c>
    </row>
    <row r="34" spans="1:9" x14ac:dyDescent="0.25">
      <c r="A34" s="8"/>
      <c r="B34" s="7">
        <v>0.8</v>
      </c>
      <c r="C34" s="7">
        <v>1.3943337899999999</v>
      </c>
      <c r="D34" s="7">
        <v>1.83687343</v>
      </c>
      <c r="E34" s="7">
        <v>1.85984303</v>
      </c>
      <c r="F34" s="7">
        <v>1.7943179600000001</v>
      </c>
      <c r="G34" s="7">
        <v>1.8999872499999999</v>
      </c>
      <c r="H34" s="7">
        <v>1.74706461</v>
      </c>
      <c r="I34" s="7">
        <v>0.93507693000000003</v>
      </c>
    </row>
    <row r="35" spans="1:9" x14ac:dyDescent="0.25">
      <c r="A35" s="8"/>
      <c r="B35" s="7">
        <v>0.6</v>
      </c>
      <c r="C35" s="7">
        <v>1.51252856</v>
      </c>
      <c r="D35" s="7">
        <v>1.8530611100000001</v>
      </c>
      <c r="E35" s="7">
        <v>1.8417357999999999</v>
      </c>
      <c r="F35" s="7">
        <v>1.8222836</v>
      </c>
      <c r="G35" s="7">
        <v>1.8761175299999999</v>
      </c>
      <c r="H35" s="7">
        <v>1.665551</v>
      </c>
      <c r="I35" s="7">
        <v>0.80224930000000005</v>
      </c>
    </row>
    <row r="36" spans="1:9" x14ac:dyDescent="0.25">
      <c r="A36" s="8"/>
      <c r="B36" s="7">
        <v>0.5</v>
      </c>
      <c r="C36" s="7">
        <v>1.54872926</v>
      </c>
      <c r="D36" s="7">
        <v>1.8543558899999999</v>
      </c>
      <c r="E36" s="7">
        <v>1.8407279000000001</v>
      </c>
      <c r="F36" s="7">
        <v>1.8293747</v>
      </c>
      <c r="G36" s="7">
        <v>1.8596148699999999</v>
      </c>
      <c r="H36" s="7">
        <v>1.6231265500000001</v>
      </c>
      <c r="I36" s="7">
        <v>0.75737529999999997</v>
      </c>
    </row>
    <row r="37" spans="1:9" x14ac:dyDescent="0.25">
      <c r="A37" s="8"/>
      <c r="B37" s="9">
        <v>0.4</v>
      </c>
      <c r="C37" s="7">
        <v>1.57316945</v>
      </c>
      <c r="D37" s="7">
        <v>1.8538619000000001</v>
      </c>
      <c r="E37" s="7">
        <v>1.8412013</v>
      </c>
      <c r="F37" s="7">
        <v>1.8327819000000001</v>
      </c>
      <c r="G37" s="7">
        <v>1.8407460600000001</v>
      </c>
      <c r="H37" s="7">
        <v>1.58200308</v>
      </c>
      <c r="I37" s="7">
        <v>0.71997626999999997</v>
      </c>
    </row>
    <row r="38" spans="1:9" x14ac:dyDescent="0.25">
      <c r="A38" s="8"/>
      <c r="B38" s="9">
        <v>0.2</v>
      </c>
      <c r="C38" s="7">
        <v>1.59272287</v>
      </c>
      <c r="D38" s="7">
        <v>1.84856954</v>
      </c>
      <c r="E38" s="7">
        <v>1.8413055</v>
      </c>
      <c r="F38" s="7">
        <v>1.8302551</v>
      </c>
      <c r="G38" s="7">
        <v>1.79837012</v>
      </c>
      <c r="H38" s="7">
        <v>1.5042952000000001</v>
      </c>
      <c r="I38" s="7">
        <v>0.65888806</v>
      </c>
    </row>
    <row r="39" spans="1:9" x14ac:dyDescent="0.25">
      <c r="A39" s="8"/>
      <c r="B39" s="9">
        <v>0.1</v>
      </c>
      <c r="C39" s="7">
        <v>1.5892863399999999</v>
      </c>
      <c r="D39" s="7">
        <v>1.8434523300000001</v>
      </c>
      <c r="E39" s="7">
        <v>1.83947471</v>
      </c>
      <c r="F39" s="7">
        <v>1.8249170100000001</v>
      </c>
      <c r="G39" s="7">
        <v>1.7753770099999999</v>
      </c>
      <c r="H39" s="7">
        <v>1.4671264799999999</v>
      </c>
      <c r="I39" s="7">
        <v>0.63287800999999999</v>
      </c>
    </row>
  </sheetData>
  <mergeCells count="6">
    <mergeCell ref="A33:A39"/>
    <mergeCell ref="A2:A5"/>
    <mergeCell ref="A6:A12"/>
    <mergeCell ref="A13:A18"/>
    <mergeCell ref="A19:A25"/>
    <mergeCell ref="A26:A3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921C-8D03-4DCA-BBA3-E88ECAFCC4D0}">
  <dimension ref="A1:I36"/>
  <sheetViews>
    <sheetView topLeftCell="A16" zoomScaleNormal="100" workbookViewId="0">
      <selection activeCell="J25" sqref="J25"/>
    </sheetView>
  </sheetViews>
  <sheetFormatPr baseColWidth="10" defaultRowHeight="15" x14ac:dyDescent="0.25"/>
  <cols>
    <col min="1" max="1" width="3.42578125" customWidth="1"/>
    <col min="2" max="2" width="6" customWidth="1"/>
    <col min="3" max="3" width="11.42578125" customWidth="1"/>
    <col min="4" max="4" width="11.5703125" customWidth="1"/>
    <col min="5" max="8" width="11.28515625" customWidth="1"/>
    <col min="9" max="9" width="10.425781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3.3519999999999999</v>
      </c>
      <c r="C2" s="7">
        <v>0.65138952000000006</v>
      </c>
      <c r="D2" s="7">
        <v>2.15429834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5</v>
      </c>
      <c r="C3" s="7">
        <v>0.91147761999999999</v>
      </c>
      <c r="D3" s="7">
        <v>1.4229740200000001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/>
      <c r="B4" s="7">
        <v>10</v>
      </c>
      <c r="C4" s="7">
        <v>0.97438128000000002</v>
      </c>
      <c r="D4" s="7">
        <v>1.22018446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>
        <v>3</v>
      </c>
      <c r="B5" s="7">
        <v>1</v>
      </c>
      <c r="C5" s="7">
        <v>2.38031506</v>
      </c>
      <c r="D5" s="7">
        <v>0.90687825</v>
      </c>
      <c r="E5" s="7">
        <v>2.3803356500000001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/>
      <c r="B6" s="7">
        <v>0.8</v>
      </c>
      <c r="C6" s="7">
        <v>2.2056951100000002</v>
      </c>
      <c r="D6" s="7">
        <v>1.0012001800000001</v>
      </c>
      <c r="E6" s="7">
        <v>2.0940931599999999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7">
        <v>0.6</v>
      </c>
      <c r="C7" s="7">
        <v>2.0471007000000001</v>
      </c>
      <c r="D7" s="7">
        <v>1.0986738300000001</v>
      </c>
      <c r="E7" s="7">
        <v>1.8276815200000001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/>
      <c r="B8" s="9">
        <v>0.5</v>
      </c>
      <c r="C8" s="7">
        <v>1.9738469000000001</v>
      </c>
      <c r="D8" s="7">
        <v>1.14589703</v>
      </c>
      <c r="E8" s="7">
        <v>1.7037992399999999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/>
      <c r="B9" s="9">
        <v>0.4</v>
      </c>
      <c r="C9" s="7">
        <v>1.9042862599999999</v>
      </c>
      <c r="D9" s="7">
        <v>1.1902535700000001</v>
      </c>
      <c r="E9" s="7">
        <v>1.5869070000000001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9">
        <v>0.2</v>
      </c>
      <c r="C10" s="7">
        <v>1.7727753500000001</v>
      </c>
      <c r="D10" s="7">
        <v>1.2650901699999999</v>
      </c>
      <c r="E10" s="7">
        <v>1.3746234500000001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/>
      <c r="B11" s="9">
        <v>0.1</v>
      </c>
      <c r="C11" s="7">
        <v>1.7084539400000001</v>
      </c>
      <c r="D11" s="7">
        <v>1.29304464</v>
      </c>
      <c r="E11" s="7">
        <v>1.2792172399999999</v>
      </c>
      <c r="F11" s="7" t="s">
        <v>15</v>
      </c>
      <c r="G11" s="7" t="s">
        <v>15</v>
      </c>
      <c r="H11" s="7" t="s">
        <v>15</v>
      </c>
      <c r="I11" s="7" t="s">
        <v>15</v>
      </c>
    </row>
    <row r="12" spans="1:9" x14ac:dyDescent="0.25">
      <c r="A12" s="8">
        <v>4</v>
      </c>
      <c r="B12" s="7">
        <v>2.02935</v>
      </c>
      <c r="C12" s="7">
        <v>1.0677264500000001</v>
      </c>
      <c r="D12" s="7">
        <v>2.36979425</v>
      </c>
      <c r="E12" s="7">
        <v>1.16872132</v>
      </c>
      <c r="F12" s="7">
        <v>2.1644110599999999</v>
      </c>
      <c r="G12" s="7" t="s">
        <v>15</v>
      </c>
      <c r="H12" s="7" t="s">
        <v>15</v>
      </c>
      <c r="I12" s="7" t="s">
        <v>15</v>
      </c>
    </row>
    <row r="13" spans="1:9" x14ac:dyDescent="0.25">
      <c r="A13" s="8"/>
      <c r="B13" s="7">
        <v>2.5</v>
      </c>
      <c r="C13" s="7">
        <v>1.36053012</v>
      </c>
      <c r="D13" s="7">
        <v>1.9729638700000001</v>
      </c>
      <c r="E13" s="7">
        <v>1.40781289</v>
      </c>
      <c r="F13" s="7">
        <v>1.58849072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7">
        <v>3.3330000000000002</v>
      </c>
      <c r="C14" s="7">
        <v>1.4362027500000001</v>
      </c>
      <c r="D14" s="7">
        <v>1.88394537</v>
      </c>
      <c r="E14" s="7">
        <v>1.47223576</v>
      </c>
      <c r="F14" s="7">
        <v>1.39933229</v>
      </c>
      <c r="G14" s="7" t="s">
        <v>15</v>
      </c>
      <c r="H14" s="7" t="s">
        <v>15</v>
      </c>
      <c r="I14" s="7" t="s">
        <v>15</v>
      </c>
    </row>
    <row r="15" spans="1:9" x14ac:dyDescent="0.25">
      <c r="A15" s="8"/>
      <c r="B15" s="7">
        <v>5</v>
      </c>
      <c r="C15" s="7">
        <v>1.47007105</v>
      </c>
      <c r="D15" s="7">
        <v>1.8336012100000001</v>
      </c>
      <c r="E15" s="7">
        <v>1.5031716900000001</v>
      </c>
      <c r="F15" s="7">
        <v>1.2698672499999999</v>
      </c>
      <c r="G15" s="7" t="s">
        <v>15</v>
      </c>
      <c r="H15" s="7" t="s">
        <v>15</v>
      </c>
      <c r="I15" s="7" t="s">
        <v>15</v>
      </c>
    </row>
    <row r="16" spans="1:9" x14ac:dyDescent="0.25">
      <c r="A16" s="8"/>
      <c r="B16" s="7">
        <v>10</v>
      </c>
      <c r="C16" s="7">
        <v>1.48151777</v>
      </c>
      <c r="D16" s="7">
        <v>1.7971968700000001</v>
      </c>
      <c r="E16" s="7">
        <v>1.5163849</v>
      </c>
      <c r="F16" s="7">
        <v>1.16817964</v>
      </c>
      <c r="G16" s="7" t="s">
        <v>15</v>
      </c>
      <c r="H16" s="7" t="s">
        <v>15</v>
      </c>
      <c r="I16" s="7" t="s">
        <v>15</v>
      </c>
    </row>
    <row r="17" spans="1:9" x14ac:dyDescent="0.25">
      <c r="A17" s="8">
        <v>5</v>
      </c>
      <c r="B17" s="7">
        <v>1</v>
      </c>
      <c r="C17" s="7">
        <v>1.85349173</v>
      </c>
      <c r="D17" s="7">
        <v>1.43010631</v>
      </c>
      <c r="E17" s="7">
        <v>2.1517643199999998</v>
      </c>
      <c r="F17" s="7">
        <v>1.4301061500000001</v>
      </c>
      <c r="G17" s="7">
        <v>1.85349147</v>
      </c>
      <c r="H17" s="7" t="s">
        <v>15</v>
      </c>
      <c r="I17" s="7" t="s">
        <v>15</v>
      </c>
    </row>
    <row r="18" spans="1:9" x14ac:dyDescent="0.25">
      <c r="A18" s="8"/>
      <c r="B18" s="7">
        <v>0.8</v>
      </c>
      <c r="C18" s="7">
        <v>1.8061045899999999</v>
      </c>
      <c r="D18" s="7">
        <v>1.5486736299999999</v>
      </c>
      <c r="E18" s="7">
        <v>1.9790912000000001</v>
      </c>
      <c r="F18" s="7">
        <v>1.5635787999999999</v>
      </c>
      <c r="G18" s="7">
        <v>1.5720371900000001</v>
      </c>
      <c r="H18" s="7" t="s">
        <v>15</v>
      </c>
      <c r="I18" s="7" t="s">
        <v>15</v>
      </c>
    </row>
    <row r="19" spans="1:9" x14ac:dyDescent="0.25">
      <c r="A19" s="8"/>
      <c r="B19" s="7">
        <v>0.6</v>
      </c>
      <c r="C19" s="7">
        <v>1.7798754800000001</v>
      </c>
      <c r="D19" s="7">
        <v>1.62740671</v>
      </c>
      <c r="E19" s="7">
        <v>1.8848132</v>
      </c>
      <c r="F19" s="7">
        <v>1.6436641000000001</v>
      </c>
      <c r="G19" s="7">
        <v>1.3478298099999999</v>
      </c>
      <c r="H19" s="7" t="s">
        <v>15</v>
      </c>
      <c r="I19" s="7" t="s">
        <v>15</v>
      </c>
    </row>
    <row r="20" spans="1:9" x14ac:dyDescent="0.25">
      <c r="A20" s="8"/>
      <c r="B20" s="9">
        <v>0.5</v>
      </c>
      <c r="C20" s="7">
        <v>1.7671763899999999</v>
      </c>
      <c r="D20" s="7">
        <v>1.6545732099999999</v>
      </c>
      <c r="E20" s="7">
        <v>1.8576298</v>
      </c>
      <c r="F20" s="7">
        <v>1.6619702000000001</v>
      </c>
      <c r="G20" s="7">
        <v>1.2560883199999999</v>
      </c>
      <c r="H20" s="7" t="s">
        <v>15</v>
      </c>
      <c r="I20" s="7" t="s">
        <v>15</v>
      </c>
    </row>
    <row r="21" spans="1:9" x14ac:dyDescent="0.25">
      <c r="A21" s="8"/>
      <c r="B21" s="9">
        <v>0.4</v>
      </c>
      <c r="C21" s="7">
        <v>1.7522553300000001</v>
      </c>
      <c r="D21" s="7">
        <v>1.6758573400000001</v>
      </c>
      <c r="E21" s="7">
        <v>1.8380139</v>
      </c>
      <c r="F21" s="7">
        <v>1.6682642000000001</v>
      </c>
      <c r="G21" s="7">
        <v>1.1753263</v>
      </c>
      <c r="H21" s="7" t="s">
        <v>15</v>
      </c>
      <c r="I21" s="7" t="s">
        <v>15</v>
      </c>
    </row>
    <row r="22" spans="1:9" x14ac:dyDescent="0.25">
      <c r="A22" s="8"/>
      <c r="B22" s="9">
        <v>0.2</v>
      </c>
      <c r="C22" s="7">
        <v>1.71141688</v>
      </c>
      <c r="D22" s="7">
        <v>1.7044258999999999</v>
      </c>
      <c r="E22" s="7">
        <v>1.8090408</v>
      </c>
      <c r="F22" s="7">
        <v>1.6536552</v>
      </c>
      <c r="G22" s="7">
        <v>1.03960706</v>
      </c>
      <c r="H22" s="7" t="s">
        <v>15</v>
      </c>
      <c r="I22" s="7" t="s">
        <v>15</v>
      </c>
    </row>
    <row r="23" spans="1:9" x14ac:dyDescent="0.25">
      <c r="A23" s="8"/>
      <c r="B23" s="9">
        <v>0.1</v>
      </c>
      <c r="C23" s="7">
        <v>1.68400536</v>
      </c>
      <c r="D23" s="7">
        <v>1.7131839499999999</v>
      </c>
      <c r="E23" s="7">
        <v>1.7956505</v>
      </c>
      <c r="F23" s="7">
        <v>1.6365358000000001</v>
      </c>
      <c r="G23" s="7">
        <v>0.98080730999999999</v>
      </c>
      <c r="H23" s="7" t="s">
        <v>15</v>
      </c>
      <c r="I23" s="7" t="s">
        <v>15</v>
      </c>
    </row>
    <row r="24" spans="1:9" x14ac:dyDescent="0.25">
      <c r="A24" s="8">
        <v>6</v>
      </c>
      <c r="B24" s="7">
        <v>1.3052999999999999</v>
      </c>
      <c r="C24" s="7">
        <v>1.2043099500000001</v>
      </c>
      <c r="D24" s="7">
        <v>2.1302133400000001</v>
      </c>
      <c r="E24" s="7">
        <v>1.5690100600000001</v>
      </c>
      <c r="F24" s="7">
        <v>2.0435365000000001</v>
      </c>
      <c r="G24" s="7">
        <v>1.635929</v>
      </c>
      <c r="H24" s="7">
        <v>1.5642040800000001</v>
      </c>
      <c r="I24" s="7" t="s">
        <v>15</v>
      </c>
    </row>
    <row r="25" spans="1:9" x14ac:dyDescent="0.25">
      <c r="A25" s="8"/>
      <c r="B25" s="7">
        <v>2</v>
      </c>
      <c r="C25" s="7">
        <v>1.5796850200000001</v>
      </c>
      <c r="D25" s="7">
        <v>1.90080318</v>
      </c>
      <c r="E25" s="7">
        <v>1.73381327</v>
      </c>
      <c r="F25" s="7">
        <v>1.8763512899999999</v>
      </c>
      <c r="G25" s="7">
        <v>1.7549336200000001</v>
      </c>
      <c r="H25" s="7">
        <v>1.04283763</v>
      </c>
      <c r="I25" s="7" t="s">
        <v>15</v>
      </c>
    </row>
    <row r="26" spans="1:9" x14ac:dyDescent="0.25">
      <c r="A26" s="8"/>
      <c r="B26" s="7">
        <v>2.5</v>
      </c>
      <c r="C26" s="7">
        <v>1.60923481</v>
      </c>
      <c r="D26" s="7">
        <v>1.8840383000000001</v>
      </c>
      <c r="E26" s="7">
        <v>1.74986719</v>
      </c>
      <c r="F26" s="7">
        <v>1.86508312</v>
      </c>
      <c r="G26" s="7">
        <v>1.73158437</v>
      </c>
      <c r="H26" s="7">
        <v>0.97382789000000003</v>
      </c>
      <c r="I26" s="7" t="s">
        <v>15</v>
      </c>
    </row>
    <row r="27" spans="1:9" x14ac:dyDescent="0.25">
      <c r="A27" s="8"/>
      <c r="B27" s="7">
        <v>3.3330000000000002</v>
      </c>
      <c r="C27" s="7">
        <v>1.6238128999999999</v>
      </c>
      <c r="D27" s="7">
        <v>1.8713128000000001</v>
      </c>
      <c r="E27" s="7">
        <v>1.7624329299999999</v>
      </c>
      <c r="F27" s="7">
        <v>1.8532877299999999</v>
      </c>
      <c r="G27" s="7">
        <v>1.70262881</v>
      </c>
      <c r="H27" s="7">
        <v>0.91686590999999995</v>
      </c>
      <c r="I27" s="7" t="s">
        <v>15</v>
      </c>
    </row>
    <row r="28" spans="1:9" x14ac:dyDescent="0.25">
      <c r="A28" s="8"/>
      <c r="B28" s="7">
        <v>5</v>
      </c>
      <c r="C28" s="7">
        <v>1.6268256800000001</v>
      </c>
      <c r="D28" s="7">
        <v>1.86044999</v>
      </c>
      <c r="E28" s="7">
        <v>1.77187487</v>
      </c>
      <c r="F28" s="7">
        <v>1.83999227</v>
      </c>
      <c r="G28" s="7">
        <v>1.67041785</v>
      </c>
      <c r="H28" s="7">
        <v>0.86767744999999996</v>
      </c>
      <c r="I28" s="7" t="s">
        <v>15</v>
      </c>
    </row>
    <row r="29" spans="1:9" x14ac:dyDescent="0.25">
      <c r="A29" s="8"/>
      <c r="B29" s="7">
        <v>10</v>
      </c>
      <c r="C29" s="7">
        <v>1.6199705</v>
      </c>
      <c r="D29" s="7">
        <v>1.8500402</v>
      </c>
      <c r="E29" s="7">
        <v>1.7781762400000001</v>
      </c>
      <c r="F29" s="7">
        <v>1.8248532</v>
      </c>
      <c r="G29" s="7">
        <v>1.63614053</v>
      </c>
      <c r="H29" s="7">
        <v>0.82393181999999998</v>
      </c>
      <c r="I29" s="7" t="s">
        <v>15</v>
      </c>
    </row>
    <row r="30" spans="1:9" x14ac:dyDescent="0.25">
      <c r="A30" s="8">
        <v>7</v>
      </c>
      <c r="B30" s="7">
        <v>1</v>
      </c>
      <c r="C30" s="7">
        <v>1.3356458200000001</v>
      </c>
      <c r="D30" s="7">
        <v>1.75627362</v>
      </c>
      <c r="E30" s="7">
        <v>2.0079927899999999</v>
      </c>
      <c r="F30" s="7">
        <v>1.6770237299999999</v>
      </c>
      <c r="G30" s="7">
        <v>2.0079928900000001</v>
      </c>
      <c r="H30" s="7">
        <v>1.75627372</v>
      </c>
      <c r="I30" s="7">
        <v>1.33564594</v>
      </c>
    </row>
    <row r="31" spans="1:9" x14ac:dyDescent="0.25">
      <c r="A31" s="8"/>
      <c r="B31" s="7">
        <v>0.8</v>
      </c>
      <c r="C31" s="7">
        <v>1.4763033999999999</v>
      </c>
      <c r="D31" s="7">
        <v>1.85906851</v>
      </c>
      <c r="E31" s="7">
        <v>1.8813977200000001</v>
      </c>
      <c r="F31" s="7">
        <v>1.77368891</v>
      </c>
      <c r="G31" s="7">
        <v>1.9321991700000001</v>
      </c>
      <c r="H31" s="7">
        <v>1.80811648</v>
      </c>
      <c r="I31" s="7">
        <v>1.04656387</v>
      </c>
    </row>
    <row r="32" spans="1:9" x14ac:dyDescent="0.25">
      <c r="A32" s="8"/>
      <c r="B32" s="7">
        <v>0.6</v>
      </c>
      <c r="C32" s="7">
        <v>1.5805302699999999</v>
      </c>
      <c r="D32" s="7">
        <v>1.8772249599999999</v>
      </c>
      <c r="E32" s="7">
        <v>1.8495677699999999</v>
      </c>
      <c r="F32" s="7">
        <v>1.81046588</v>
      </c>
      <c r="G32" s="7">
        <v>1.91474437</v>
      </c>
      <c r="H32" s="7">
        <v>1.74899447</v>
      </c>
      <c r="I32" s="7">
        <v>0.89462615000000001</v>
      </c>
    </row>
    <row r="33" spans="1:9" x14ac:dyDescent="0.25">
      <c r="A33" s="8"/>
      <c r="B33" s="9">
        <v>0.5</v>
      </c>
      <c r="C33" s="7">
        <v>1.61218331</v>
      </c>
      <c r="D33" s="7">
        <v>1.8776159800000001</v>
      </c>
      <c r="E33" s="7">
        <v>1.8450596800000001</v>
      </c>
      <c r="F33" s="7">
        <v>1.82223121</v>
      </c>
      <c r="G33" s="7">
        <v>1.90275861</v>
      </c>
      <c r="H33" s="7">
        <v>1.71089512</v>
      </c>
      <c r="I33" s="7">
        <v>0.84226672000000002</v>
      </c>
    </row>
    <row r="34" spans="1:9" x14ac:dyDescent="0.25">
      <c r="A34" s="8"/>
      <c r="B34" s="9">
        <v>0.4</v>
      </c>
      <c r="C34" s="7">
        <v>1.63229376</v>
      </c>
      <c r="D34" s="7">
        <v>1.8758207499999999</v>
      </c>
      <c r="E34" s="7">
        <v>1.8438958000000001</v>
      </c>
      <c r="F34" s="7">
        <v>1.83054484</v>
      </c>
      <c r="G34" s="7">
        <v>1.8878400500000001</v>
      </c>
      <c r="H34" s="7">
        <v>1.67178669</v>
      </c>
      <c r="I34" s="7">
        <v>0.7985023</v>
      </c>
    </row>
    <row r="35" spans="1:9" x14ac:dyDescent="0.25">
      <c r="A35" s="8"/>
      <c r="B35" s="9">
        <v>0.2</v>
      </c>
      <c r="C35" s="7">
        <v>1.6431763699999999</v>
      </c>
      <c r="D35" s="7">
        <v>1.8683640100000001</v>
      </c>
      <c r="E35" s="7">
        <v>1.8449129799999999</v>
      </c>
      <c r="F35" s="7">
        <v>1.83774097</v>
      </c>
      <c r="G35" s="7">
        <v>1.8510922700000001</v>
      </c>
      <c r="H35" s="7">
        <v>1.5938922799999999</v>
      </c>
      <c r="I35" s="7">
        <v>0.72692383999999999</v>
      </c>
    </row>
    <row r="36" spans="1:9" x14ac:dyDescent="0.25">
      <c r="A36" s="8"/>
      <c r="B36" s="9">
        <v>0.1</v>
      </c>
      <c r="C36" s="7">
        <v>1.6355334699999999</v>
      </c>
      <c r="D36" s="7">
        <v>1.86274845</v>
      </c>
      <c r="E36" s="7">
        <v>1.84493928</v>
      </c>
      <c r="F36" s="7">
        <v>1.83699875</v>
      </c>
      <c r="G36" s="7">
        <v>1.8300696999999999</v>
      </c>
      <c r="H36" s="7">
        <v>1.55556556</v>
      </c>
      <c r="I36" s="7">
        <v>0.69619754</v>
      </c>
    </row>
  </sheetData>
  <mergeCells count="6">
    <mergeCell ref="A30:A36"/>
    <mergeCell ref="A2:A4"/>
    <mergeCell ref="A5:A11"/>
    <mergeCell ref="A12:A16"/>
    <mergeCell ref="A17:A23"/>
    <mergeCell ref="A24:A29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25E9-7AFC-4813-ACCB-EB2DA41FBD0F}">
  <dimension ref="A1:I34"/>
  <sheetViews>
    <sheetView tabSelected="1" topLeftCell="A21" zoomScale="130" zoomScaleNormal="130" workbookViewId="0">
      <selection activeCell="J27" sqref="J27"/>
    </sheetView>
  </sheetViews>
  <sheetFormatPr baseColWidth="10" defaultRowHeight="15" x14ac:dyDescent="0.25"/>
  <cols>
    <col min="1" max="1" width="2.85546875" customWidth="1"/>
    <col min="2" max="2" width="6" customWidth="1"/>
    <col min="3" max="3" width="11.42578125" customWidth="1"/>
    <col min="4" max="4" width="11.28515625" customWidth="1"/>
    <col min="5" max="6" width="11.42578125" customWidth="1"/>
    <col min="7" max="8" width="11.28515625" customWidth="1"/>
    <col min="9" max="9" width="11.140625" customWidth="1"/>
  </cols>
  <sheetData>
    <row r="1" spans="1:9" x14ac:dyDescent="0.25">
      <c r="A1" s="7" t="s">
        <v>14</v>
      </c>
      <c r="B1" s="7" t="s">
        <v>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8">
        <v>2</v>
      </c>
      <c r="B2" s="7">
        <v>5.8089000000000004</v>
      </c>
      <c r="C2" s="7">
        <v>0.53399772999999995</v>
      </c>
      <c r="D2" s="7">
        <v>3.10057625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</row>
    <row r="3" spans="1:9" x14ac:dyDescent="0.25">
      <c r="A3" s="8"/>
      <c r="B3" s="7">
        <v>10</v>
      </c>
      <c r="C3" s="7">
        <v>0.81027656999999997</v>
      </c>
      <c r="D3" s="7">
        <v>1.9176007100000001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</row>
    <row r="4" spans="1:9" x14ac:dyDescent="0.25">
      <c r="A4" s="8">
        <v>3</v>
      </c>
      <c r="B4" s="7">
        <v>1</v>
      </c>
      <c r="C4" s="7">
        <v>3.34873442</v>
      </c>
      <c r="D4" s="7">
        <v>0.71169369000000005</v>
      </c>
      <c r="E4" s="7">
        <v>3.3487664000000001</v>
      </c>
      <c r="F4" s="7" t="s">
        <v>15</v>
      </c>
      <c r="G4" s="7" t="s">
        <v>15</v>
      </c>
      <c r="H4" s="7" t="s">
        <v>15</v>
      </c>
      <c r="I4" s="7" t="s">
        <v>15</v>
      </c>
    </row>
    <row r="5" spans="1:9" x14ac:dyDescent="0.25">
      <c r="A5" s="8"/>
      <c r="B5" s="7">
        <v>0.8</v>
      </c>
      <c r="C5" s="7">
        <v>3.0585684</v>
      </c>
      <c r="D5" s="7">
        <v>0.78832528000000002</v>
      </c>
      <c r="E5" s="7">
        <v>2.9790761099999998</v>
      </c>
      <c r="F5" s="7" t="s">
        <v>15</v>
      </c>
      <c r="G5" s="7" t="s">
        <v>15</v>
      </c>
      <c r="H5" s="7" t="s">
        <v>15</v>
      </c>
      <c r="I5" s="7" t="s">
        <v>15</v>
      </c>
    </row>
    <row r="6" spans="1:9" x14ac:dyDescent="0.25">
      <c r="A6" s="8"/>
      <c r="B6" s="7">
        <v>0.6</v>
      </c>
      <c r="C6" s="7">
        <v>2.7798333400000002</v>
      </c>
      <c r="D6" s="7">
        <v>0.87599718000000004</v>
      </c>
      <c r="E6" s="7">
        <v>2.6220227199999999</v>
      </c>
      <c r="F6" s="7" t="s">
        <v>15</v>
      </c>
      <c r="G6" s="7" t="s">
        <v>15</v>
      </c>
      <c r="H6" s="7" t="s">
        <v>15</v>
      </c>
      <c r="I6" s="7" t="s">
        <v>15</v>
      </c>
    </row>
    <row r="7" spans="1:9" x14ac:dyDescent="0.25">
      <c r="A7" s="8"/>
      <c r="B7" s="9">
        <v>0.5</v>
      </c>
      <c r="C7" s="7">
        <v>2.6454987600000002</v>
      </c>
      <c r="D7" s="7">
        <v>0.92370182999999995</v>
      </c>
      <c r="E7" s="7">
        <v>2.4495203800000001</v>
      </c>
      <c r="F7" s="7" t="s">
        <v>15</v>
      </c>
      <c r="G7" s="7" t="s">
        <v>15</v>
      </c>
      <c r="H7" s="7" t="s">
        <v>15</v>
      </c>
      <c r="I7" s="7" t="s">
        <v>15</v>
      </c>
    </row>
    <row r="8" spans="1:9" x14ac:dyDescent="0.25">
      <c r="A8" s="8"/>
      <c r="B8" s="9">
        <v>0.4</v>
      </c>
      <c r="C8" s="7">
        <v>2.5150070900000001</v>
      </c>
      <c r="D8" s="7">
        <v>0.97340791999999998</v>
      </c>
      <c r="E8" s="7">
        <v>2.2820186900000001</v>
      </c>
      <c r="F8" s="7" t="s">
        <v>15</v>
      </c>
      <c r="G8" s="7" t="s">
        <v>15</v>
      </c>
      <c r="H8" s="7" t="s">
        <v>15</v>
      </c>
      <c r="I8" s="7" t="s">
        <v>15</v>
      </c>
    </row>
    <row r="9" spans="1:9" x14ac:dyDescent="0.25">
      <c r="A9" s="8"/>
      <c r="B9" s="9">
        <v>0.2</v>
      </c>
      <c r="C9" s="7">
        <v>2.2655116799999999</v>
      </c>
      <c r="D9" s="7">
        <v>1.07576172</v>
      </c>
      <c r="E9" s="7">
        <v>1.96483439</v>
      </c>
      <c r="F9" s="7" t="s">
        <v>15</v>
      </c>
      <c r="G9" s="7" t="s">
        <v>15</v>
      </c>
      <c r="H9" s="7" t="s">
        <v>15</v>
      </c>
      <c r="I9" s="7" t="s">
        <v>15</v>
      </c>
    </row>
    <row r="10" spans="1:9" x14ac:dyDescent="0.25">
      <c r="A10" s="8"/>
      <c r="B10" s="9">
        <v>0.1</v>
      </c>
      <c r="C10" s="7">
        <v>2.14660093</v>
      </c>
      <c r="D10" s="7">
        <v>1.1260953300000001</v>
      </c>
      <c r="E10" s="7">
        <v>1.8159651400000001</v>
      </c>
      <c r="F10" s="7" t="s">
        <v>15</v>
      </c>
      <c r="G10" s="7" t="s">
        <v>15</v>
      </c>
      <c r="H10" s="7" t="s">
        <v>15</v>
      </c>
      <c r="I10" s="7" t="s">
        <v>15</v>
      </c>
    </row>
    <row r="11" spans="1:9" x14ac:dyDescent="0.25">
      <c r="A11" s="8">
        <v>4</v>
      </c>
      <c r="B11" s="7">
        <v>2.91683</v>
      </c>
      <c r="C11" s="7">
        <v>1.0121447100000001</v>
      </c>
      <c r="D11" s="7">
        <v>2.8458640399999999</v>
      </c>
      <c r="E11" s="7">
        <v>0.97878938999999998</v>
      </c>
      <c r="F11" s="7">
        <v>2.9412915900000001</v>
      </c>
      <c r="G11" s="7" t="s">
        <v>15</v>
      </c>
      <c r="H11" s="7" t="s">
        <v>15</v>
      </c>
      <c r="I11" s="7" t="s">
        <v>15</v>
      </c>
    </row>
    <row r="12" spans="1:9" x14ac:dyDescent="0.25">
      <c r="A12" s="8"/>
      <c r="B12" s="7">
        <v>3.3330000000000002</v>
      </c>
      <c r="C12" s="7">
        <v>1.27106841</v>
      </c>
      <c r="D12" s="7">
        <v>2.3281010599999998</v>
      </c>
      <c r="E12" s="7">
        <v>1.2009392000000001</v>
      </c>
      <c r="F12" s="7">
        <v>2.2590243000000001</v>
      </c>
      <c r="G12" s="7" t="s">
        <v>15</v>
      </c>
      <c r="H12" s="7" t="s">
        <v>15</v>
      </c>
      <c r="I12" s="7" t="s">
        <v>15</v>
      </c>
    </row>
    <row r="13" spans="1:9" x14ac:dyDescent="0.25">
      <c r="A13" s="8"/>
      <c r="B13" s="7">
        <v>5</v>
      </c>
      <c r="C13" s="7">
        <v>1.4160182299999999</v>
      </c>
      <c r="D13" s="7">
        <v>2.0894507</v>
      </c>
      <c r="E13" s="7">
        <v>1.34615913</v>
      </c>
      <c r="F13" s="7">
        <v>1.86055791</v>
      </c>
      <c r="G13" s="7" t="s">
        <v>15</v>
      </c>
      <c r="H13" s="7" t="s">
        <v>15</v>
      </c>
      <c r="I13" s="7" t="s">
        <v>15</v>
      </c>
    </row>
    <row r="14" spans="1:9" x14ac:dyDescent="0.25">
      <c r="A14" s="8"/>
      <c r="B14" s="9">
        <v>10</v>
      </c>
      <c r="C14" s="7">
        <v>1.47263217</v>
      </c>
      <c r="D14" s="7">
        <v>1.9818826599999999</v>
      </c>
      <c r="E14" s="7">
        <v>1.4216252300000001</v>
      </c>
      <c r="F14" s="7">
        <v>1.6371733399999999</v>
      </c>
      <c r="G14" s="7" t="s">
        <v>15</v>
      </c>
      <c r="H14" s="7" t="s">
        <v>15</v>
      </c>
      <c r="I14" s="7" t="s">
        <v>15</v>
      </c>
    </row>
    <row r="15" spans="1:9" x14ac:dyDescent="0.25">
      <c r="A15" s="8">
        <v>5</v>
      </c>
      <c r="B15" s="7">
        <v>1</v>
      </c>
      <c r="C15" s="7">
        <v>2.42007007</v>
      </c>
      <c r="D15" s="7">
        <v>1.29212039</v>
      </c>
      <c r="E15" s="7">
        <v>2.40152915</v>
      </c>
      <c r="F15" s="7">
        <v>1.2921202199999999</v>
      </c>
      <c r="G15" s="7">
        <v>2.4200697199999999</v>
      </c>
      <c r="H15" s="7" t="s">
        <v>15</v>
      </c>
      <c r="I15" s="7" t="s">
        <v>15</v>
      </c>
    </row>
    <row r="16" spans="1:9" x14ac:dyDescent="0.25">
      <c r="A16" s="8"/>
      <c r="B16" s="7">
        <v>0.8</v>
      </c>
      <c r="C16" s="7">
        <v>2.2843360100000001</v>
      </c>
      <c r="D16" s="7">
        <v>1.4087532</v>
      </c>
      <c r="E16" s="7">
        <v>2.1891742000000001</v>
      </c>
      <c r="F16" s="7">
        <v>1.4286538</v>
      </c>
      <c r="G16" s="7">
        <v>2.0998305400000001</v>
      </c>
      <c r="H16" s="7" t="s">
        <v>15</v>
      </c>
      <c r="I16" s="7" t="s">
        <v>15</v>
      </c>
    </row>
    <row r="17" spans="1:9" x14ac:dyDescent="0.25">
      <c r="A17" s="8"/>
      <c r="B17" s="7">
        <v>0.6</v>
      </c>
      <c r="C17" s="7">
        <v>2.1711505199999999</v>
      </c>
      <c r="D17" s="7">
        <v>1.50865603</v>
      </c>
      <c r="E17" s="7">
        <v>2.0372697</v>
      </c>
      <c r="F17" s="7">
        <v>1.5485708</v>
      </c>
      <c r="G17" s="7">
        <v>1.8179293000000001</v>
      </c>
      <c r="H17" s="7" t="s">
        <v>15</v>
      </c>
      <c r="I17" s="7" t="s">
        <v>15</v>
      </c>
    </row>
    <row r="18" spans="1:9" x14ac:dyDescent="0.25">
      <c r="A18" s="8"/>
      <c r="B18" s="9">
        <v>0.5</v>
      </c>
      <c r="C18" s="7">
        <v>2.11998095</v>
      </c>
      <c r="D18" s="7">
        <v>1.54992448</v>
      </c>
      <c r="E18" s="7">
        <v>1.9831842</v>
      </c>
      <c r="F18" s="7">
        <v>1.5961577</v>
      </c>
      <c r="G18" s="7">
        <v>1.69330088</v>
      </c>
      <c r="H18" s="7" t="s">
        <v>15</v>
      </c>
      <c r="I18" s="7" t="s">
        <v>15</v>
      </c>
    </row>
    <row r="19" spans="1:9" x14ac:dyDescent="0.25">
      <c r="A19" s="8"/>
      <c r="B19" s="9">
        <v>0.4</v>
      </c>
      <c r="C19" s="7">
        <v>2.0700593299999999</v>
      </c>
      <c r="D19" s="7">
        <v>1.58537171</v>
      </c>
      <c r="E19" s="7">
        <v>1.9411898000000001</v>
      </c>
      <c r="F19" s="7">
        <v>1.6337752000000001</v>
      </c>
      <c r="G19" s="7">
        <v>1.57937376</v>
      </c>
      <c r="H19" s="7" t="s">
        <v>15</v>
      </c>
      <c r="I19" s="7" t="s">
        <v>15</v>
      </c>
    </row>
    <row r="20" spans="1:9" x14ac:dyDescent="0.25">
      <c r="A20" s="8"/>
      <c r="B20" s="9">
        <v>0.2</v>
      </c>
      <c r="C20" s="7">
        <v>1.9679000799999999</v>
      </c>
      <c r="D20" s="7">
        <v>1.64110026</v>
      </c>
      <c r="E20" s="7">
        <v>1.8840714999999999</v>
      </c>
      <c r="F20" s="7">
        <v>1.6779533</v>
      </c>
      <c r="G20" s="7">
        <v>1.3801271799999999</v>
      </c>
      <c r="H20" s="7" t="s">
        <v>15</v>
      </c>
      <c r="I20" s="7" t="s">
        <v>15</v>
      </c>
    </row>
    <row r="21" spans="1:9" x14ac:dyDescent="0.25">
      <c r="A21" s="8"/>
      <c r="B21" s="9">
        <v>0.1</v>
      </c>
      <c r="C21" s="7">
        <v>1.91364939</v>
      </c>
      <c r="D21" s="7">
        <v>1.66282807</v>
      </c>
      <c r="E21" s="7">
        <v>1.8638494999999999</v>
      </c>
      <c r="F21" s="7">
        <v>1.6858276000000001</v>
      </c>
      <c r="G21" s="7">
        <v>1.29170432</v>
      </c>
      <c r="H21" s="7" t="s">
        <v>15</v>
      </c>
      <c r="I21" s="7" t="s">
        <v>15</v>
      </c>
    </row>
    <row r="22" spans="1:9" x14ac:dyDescent="0.25">
      <c r="A22" s="8">
        <v>6</v>
      </c>
      <c r="B22" s="7">
        <v>1.5100199999999999</v>
      </c>
      <c r="C22" s="7">
        <v>1.3053119</v>
      </c>
      <c r="D22" s="7">
        <v>2.37329079</v>
      </c>
      <c r="E22" s="7">
        <v>1.45035673</v>
      </c>
      <c r="F22" s="7">
        <v>2.18633269</v>
      </c>
      <c r="G22" s="7">
        <v>1.5747761199999999</v>
      </c>
      <c r="H22" s="7">
        <v>1.96495661</v>
      </c>
      <c r="I22" s="7" t="s">
        <v>15</v>
      </c>
    </row>
    <row r="23" spans="1:9" x14ac:dyDescent="0.25">
      <c r="A23" s="8"/>
      <c r="B23" s="7">
        <v>2</v>
      </c>
      <c r="C23" s="7">
        <v>1.6625686900000001</v>
      </c>
      <c r="D23" s="7">
        <v>2.0386647199999999</v>
      </c>
      <c r="E23" s="7">
        <v>1.6446551599999999</v>
      </c>
      <c r="F23" s="7">
        <v>1.94770201</v>
      </c>
      <c r="G23" s="7">
        <v>1.8076951800000001</v>
      </c>
      <c r="H23" s="7">
        <v>1.3975807200000001</v>
      </c>
      <c r="I23" s="7" t="s">
        <v>15</v>
      </c>
    </row>
    <row r="24" spans="1:9" x14ac:dyDescent="0.25">
      <c r="A24" s="8"/>
      <c r="B24" s="7">
        <v>2.5</v>
      </c>
      <c r="C24" s="7">
        <v>1.7108650599999999</v>
      </c>
      <c r="D24" s="7">
        <v>1.99221878</v>
      </c>
      <c r="E24" s="7">
        <v>1.67582936</v>
      </c>
      <c r="F24" s="7">
        <v>1.92536657</v>
      </c>
      <c r="G24" s="7">
        <v>1.8214970500000001</v>
      </c>
      <c r="H24" s="7">
        <v>1.27801852</v>
      </c>
      <c r="I24" s="7" t="s">
        <v>15</v>
      </c>
    </row>
    <row r="25" spans="1:9" x14ac:dyDescent="0.25">
      <c r="A25" s="8"/>
      <c r="B25" s="7">
        <v>3.3330000000000002</v>
      </c>
      <c r="C25" s="7">
        <v>1.73237233</v>
      </c>
      <c r="D25" s="7">
        <v>1.9604174299999999</v>
      </c>
      <c r="E25" s="7">
        <v>1.69955732</v>
      </c>
      <c r="F25" s="7">
        <v>1.9114037399999999</v>
      </c>
      <c r="G25" s="7">
        <v>1.8166615699999999</v>
      </c>
      <c r="H25" s="7">
        <v>1.18613722</v>
      </c>
      <c r="I25" s="7" t="s">
        <v>15</v>
      </c>
    </row>
    <row r="26" spans="1:9" x14ac:dyDescent="0.25">
      <c r="A26" s="8"/>
      <c r="B26" s="7">
        <v>5</v>
      </c>
      <c r="C26" s="7">
        <v>1.7361193500000001</v>
      </c>
      <c r="D26" s="7">
        <v>1.9360452100000001</v>
      </c>
      <c r="E26" s="7">
        <v>1.71947965</v>
      </c>
      <c r="F26" s="7">
        <v>1.89984278</v>
      </c>
      <c r="G26" s="7">
        <v>1.80077427</v>
      </c>
      <c r="H26" s="7">
        <v>1.1098029599999999</v>
      </c>
      <c r="I26" s="7" t="s">
        <v>15</v>
      </c>
    </row>
    <row r="27" spans="1:9" x14ac:dyDescent="0.25">
      <c r="A27" s="8"/>
      <c r="B27" s="7">
        <v>10</v>
      </c>
      <c r="C27" s="7">
        <v>1.72625845</v>
      </c>
      <c r="D27" s="7">
        <v>1.91592494</v>
      </c>
      <c r="E27" s="7">
        <v>1.73658465</v>
      </c>
      <c r="F27" s="7">
        <v>1.8882741999999999</v>
      </c>
      <c r="G27" s="7">
        <v>1.77744269</v>
      </c>
      <c r="H27" s="7">
        <v>1.04348295</v>
      </c>
      <c r="I27" s="7" t="s">
        <v>15</v>
      </c>
    </row>
    <row r="28" spans="1:9" x14ac:dyDescent="0.25">
      <c r="A28" s="8">
        <v>7</v>
      </c>
      <c r="B28" s="7">
        <v>1</v>
      </c>
      <c r="C28" s="7">
        <v>1.62108294</v>
      </c>
      <c r="D28" s="7">
        <v>1.76681895</v>
      </c>
      <c r="E28" s="7">
        <v>2.10433279</v>
      </c>
      <c r="F28" s="7">
        <v>1.5909044699999999</v>
      </c>
      <c r="G28" s="7">
        <v>2.10433293</v>
      </c>
      <c r="H28" s="7">
        <v>1.7668190800000001</v>
      </c>
      <c r="I28" s="7">
        <v>1.62108305</v>
      </c>
    </row>
    <row r="29" spans="1:9" x14ac:dyDescent="0.25">
      <c r="A29" s="8"/>
      <c r="B29" s="7">
        <v>0.8</v>
      </c>
      <c r="C29" s="7">
        <v>1.68664166</v>
      </c>
      <c r="D29" s="7">
        <v>1.88037386</v>
      </c>
      <c r="E29" s="7">
        <v>1.9417628</v>
      </c>
      <c r="F29" s="7">
        <v>1.7046166700000001</v>
      </c>
      <c r="G29" s="7">
        <v>1.9981949699999999</v>
      </c>
      <c r="H29" s="7">
        <v>1.88308016</v>
      </c>
      <c r="I29" s="7">
        <v>1.3167812299999999</v>
      </c>
    </row>
    <row r="30" spans="1:9" x14ac:dyDescent="0.25">
      <c r="A30" s="8"/>
      <c r="B30" s="7">
        <v>0.6</v>
      </c>
      <c r="C30" s="7">
        <v>1.7514830400000001</v>
      </c>
      <c r="D30" s="7">
        <v>1.9148609400000001</v>
      </c>
      <c r="E30" s="7">
        <v>1.8765111999999999</v>
      </c>
      <c r="F30" s="7">
        <v>1.7586653999999999</v>
      </c>
      <c r="G30" s="7">
        <v>1.97539216</v>
      </c>
      <c r="H30" s="7">
        <v>1.8844736600000001</v>
      </c>
      <c r="I30" s="7">
        <v>1.1221132599999999</v>
      </c>
    </row>
    <row r="31" spans="1:9" x14ac:dyDescent="0.25">
      <c r="A31" s="8"/>
      <c r="B31" s="9">
        <v>0.5</v>
      </c>
      <c r="C31" s="7">
        <v>1.77107707</v>
      </c>
      <c r="D31" s="7">
        <v>1.9186089</v>
      </c>
      <c r="E31" s="7">
        <v>1.8604501</v>
      </c>
      <c r="F31" s="7">
        <v>1.7778411000000001</v>
      </c>
      <c r="G31" s="7">
        <v>1.9689784400000001</v>
      </c>
      <c r="H31" s="7">
        <v>1.8635028899999999</v>
      </c>
      <c r="I31" s="7">
        <v>1.0510487399999999</v>
      </c>
    </row>
    <row r="32" spans="1:9" x14ac:dyDescent="0.25">
      <c r="A32" s="8"/>
      <c r="B32" s="9">
        <v>0.4</v>
      </c>
      <c r="C32" s="7">
        <v>1.7809896300000001</v>
      </c>
      <c r="D32" s="7">
        <v>1.9177611400000001</v>
      </c>
      <c r="E32" s="7">
        <v>1.8508916</v>
      </c>
      <c r="F32" s="7">
        <v>1.7941924</v>
      </c>
      <c r="G32" s="7">
        <v>1.9609907099999999</v>
      </c>
      <c r="H32" s="7">
        <v>1.83543159</v>
      </c>
      <c r="I32" s="7">
        <v>0.99093699999999996</v>
      </c>
    </row>
    <row r="33" spans="1:9" x14ac:dyDescent="0.25">
      <c r="A33" s="8"/>
      <c r="B33" s="9">
        <v>0.2</v>
      </c>
      <c r="C33" s="7">
        <v>1.7726452500000001</v>
      </c>
      <c r="D33" s="7">
        <v>1.90847608</v>
      </c>
      <c r="E33" s="7">
        <v>1.8440555999999999</v>
      </c>
      <c r="F33" s="7">
        <v>1.8194745999999999</v>
      </c>
      <c r="G33" s="7">
        <v>1.93730845</v>
      </c>
      <c r="H33" s="7">
        <v>1.7675488699999999</v>
      </c>
      <c r="I33" s="7">
        <v>0.89211300999999998</v>
      </c>
    </row>
    <row r="34" spans="1:9" x14ac:dyDescent="0.25">
      <c r="A34" s="8"/>
      <c r="B34" s="9">
        <v>0.1</v>
      </c>
      <c r="C34" s="7">
        <v>1.75516706</v>
      </c>
      <c r="D34" s="7">
        <v>1.90147735</v>
      </c>
      <c r="E34" s="7">
        <v>1.8440631999999999</v>
      </c>
      <c r="F34" s="7">
        <v>1.8283103999999999</v>
      </c>
      <c r="G34" s="7">
        <v>1.9214599800000001</v>
      </c>
      <c r="H34" s="7">
        <v>1.7300259600000001</v>
      </c>
      <c r="I34" s="7">
        <v>0.84978907000000004</v>
      </c>
    </row>
  </sheetData>
  <mergeCells count="6">
    <mergeCell ref="A28:A34"/>
    <mergeCell ref="A2:A3"/>
    <mergeCell ref="A4:A10"/>
    <mergeCell ref="A11:A14"/>
    <mergeCell ref="A15:A21"/>
    <mergeCell ref="A22:A27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E1E-E3F0-42C3-A74E-5D44F6126E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5</vt:i4>
      </vt:variant>
    </vt:vector>
  </HeadingPairs>
  <TitlesOfParts>
    <vt:vector size="19" baseType="lpstr">
      <vt:lpstr>valorescaracteristicos</vt:lpstr>
      <vt:lpstr>rizo0p01</vt:lpstr>
      <vt:lpstr>rizo0p1</vt:lpstr>
      <vt:lpstr>rizo0p5</vt:lpstr>
      <vt:lpstr>rizo1</vt:lpstr>
      <vt:lpstr>rizo1p25</vt:lpstr>
      <vt:lpstr>rizo1p5</vt:lpstr>
      <vt:lpstr>comp0p01db</vt:lpstr>
      <vt:lpstr>comp0p1db</vt:lpstr>
      <vt:lpstr>comp0p5db</vt:lpstr>
      <vt:lpstr>comp1db</vt:lpstr>
      <vt:lpstr>comp1p5db</vt:lpstr>
      <vt:lpstr>comp3db</vt:lpstr>
      <vt:lpstr>Hoja1</vt:lpstr>
      <vt:lpstr>comp0p1db!Área_de_impresión</vt:lpstr>
      <vt:lpstr>comp0p5db!Área_de_impresión</vt:lpstr>
      <vt:lpstr>comp1db!Área_de_impresión</vt:lpstr>
      <vt:lpstr>comp1p5db!Área_de_impresión</vt:lpstr>
      <vt:lpstr>comp3db!Área_de_impresión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JUBITO</dc:creator>
  <cp:lastModifiedBy>JUBITO</cp:lastModifiedBy>
  <cp:lastPrinted>2022-05-11T04:44:17Z</cp:lastPrinted>
  <dcterms:created xsi:type="dcterms:W3CDTF">2022-01-14T23:09:15Z</dcterms:created>
  <dcterms:modified xsi:type="dcterms:W3CDTF">2022-05-11T04:44:24Z</dcterms:modified>
</cp:coreProperties>
</file>