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2bd4c2de5699cd3d/Desktop/"/>
    </mc:Choice>
  </mc:AlternateContent>
  <xr:revisionPtr revIDLastSave="13" documentId="13_ncr:1_{87968542-4735-439B-AF0D-C08FF3EB2069}" xr6:coauthVersionLast="47" xr6:coauthVersionMax="47" xr10:uidLastSave="{03842B10-E37E-4EC7-AA58-AFEB44D6B86D}"/>
  <bookViews>
    <workbookView xWindow="-108" yWindow="-108" windowWidth="23256" windowHeight="12696" tabRatio="716" activeTab="1" xr2:uid="{00000000-000D-0000-FFFF-FFFF00000000}"/>
  </bookViews>
  <sheets>
    <sheet name="Drop Down Lists" sheetId="3" r:id="rId1"/>
    <sheet name="Cost Calculator" sheetId="1" r:id="rId2"/>
    <sheet name="Calculator Raw" sheetId="2" r:id="rId3"/>
    <sheet name="Assumption_Distance" sheetId="5" r:id="rId4"/>
    <sheet name="Assumption_Mileage" sheetId="6" r:id="rId5"/>
    <sheet name="Assumption_Team Size" sheetId="7" r:id="rId6"/>
    <sheet name="Assumption_Salary" sheetId="8" r:id="rId7"/>
    <sheet name="Vehicle EMI Sheet" sheetId="9" r:id="rId8"/>
    <sheet name="Vehicle Refinance Sheet" sheetId="10" r:id="rId9"/>
    <sheet name="(Inc) OU Profitability" sheetId="12" state="hidden" r:id="rId10"/>
    <sheet name="Cluster Mapping" sheetId="13" r:id="rId11"/>
    <sheet name="Vehicle Mapping" sheetId="14" r:id="rId12"/>
    <sheet name="Vehicle Maintainence Sheet" sheetId="11" r:id="rId13"/>
    <sheet name="Sheet1" sheetId="15" r:id="rId14"/>
  </sheets>
  <definedNames>
    <definedName name="_xlnm._FilterDatabase" localSheetId="12" hidden="1">'Vehicle Maintainence Sheet'!$A$1:$H$21</definedName>
    <definedName name="Ahmedabad">'Drop Down Lists'!$D$2:$D$17</definedName>
    <definedName name="Ambala">'Drop Down Lists'!$E$2:$E$18</definedName>
    <definedName name="Bangalore">'Drop Down Lists'!$F$2:$F$18</definedName>
    <definedName name="Chennai">'Drop Down Lists'!$G$2:$G$9</definedName>
    <definedName name="Coimbatore">'Drop Down Lists'!$H$2:$H$16</definedName>
    <definedName name="Delhi">'Drop Down Lists'!$I$2:$I$22</definedName>
    <definedName name="Guwahati">'Drop Down Lists'!$J$2:$J$6</definedName>
    <definedName name="Hyderabad">'Drop Down Lists'!$K$2:$K$18</definedName>
    <definedName name="Indore">'Drop Down Lists'!$L$2:$L$11</definedName>
    <definedName name="Jaipur">'Drop Down Lists'!$M$2:$M$8</definedName>
    <definedName name="Jamshedpur">'Drop Down Lists'!$N$2:$N$11</definedName>
    <definedName name="Kolkata">'Drop Down Lists'!$O$2:$O$14</definedName>
    <definedName name="Lucknow">'Drop Down Lists'!$P$2:$P$12</definedName>
    <definedName name="Mumbai">'Drop Down Lists'!$Q$2:$Q$11</definedName>
    <definedName name="Nagpur">'Drop Down Lists'!$R$2:$R$6</definedName>
    <definedName name="Noida">'Drop Down Lists'!$S$2:$S$13</definedName>
    <definedName name="Pune">'Drop Down Lists'!$T$2:$T$21</definedName>
    <definedName name="Vec_cat">'Drop Down Lists'!$Z$2:$Z$14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Q6" i="2"/>
  <c r="Q7" i="2"/>
  <c r="Q8" i="2"/>
  <c r="Q9" i="2"/>
  <c r="Q10" i="2"/>
  <c r="Q11" i="2"/>
  <c r="U3" i="2"/>
  <c r="U4" i="2"/>
  <c r="U6" i="2"/>
  <c r="U7" i="2"/>
  <c r="U8" i="2"/>
  <c r="U9" i="2"/>
  <c r="U10" i="2"/>
  <c r="U11" i="2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" i="10"/>
  <c r="C20" i="2"/>
  <c r="N21" i="2"/>
  <c r="N20" i="2"/>
  <c r="N19" i="2"/>
  <c r="O19" i="2" s="1"/>
  <c r="G11" i="2"/>
  <c r="G10" i="2"/>
  <c r="G9" i="2"/>
  <c r="G8" i="2"/>
  <c r="G7" i="2"/>
  <c r="G6" i="2"/>
  <c r="G5" i="2"/>
  <c r="G4" i="2"/>
  <c r="G3" i="2"/>
  <c r="Q3" i="2" s="1"/>
  <c r="R3" i="2" s="1"/>
  <c r="G2" i="2"/>
  <c r="F11" i="2"/>
  <c r="P11" i="2" s="1"/>
  <c r="F10" i="2"/>
  <c r="P10" i="2" s="1"/>
  <c r="F9" i="2"/>
  <c r="J9" i="2" s="1"/>
  <c r="L9" i="2" s="1"/>
  <c r="M9" i="2" s="1"/>
  <c r="F8" i="2"/>
  <c r="J8" i="2" s="1"/>
  <c r="L8" i="2" s="1"/>
  <c r="M8" i="2" s="1"/>
  <c r="F7" i="2"/>
  <c r="P7" i="2" s="1"/>
  <c r="F6" i="2"/>
  <c r="P6" i="2" s="1"/>
  <c r="F5" i="2"/>
  <c r="P5" i="2" s="1"/>
  <c r="Q5" i="2" s="1"/>
  <c r="R5" i="2" s="1"/>
  <c r="F4" i="2"/>
  <c r="J4" i="2" s="1"/>
  <c r="F3" i="2"/>
  <c r="J3" i="2" s="1"/>
  <c r="K3" i="2" s="1"/>
  <c r="F2" i="2"/>
  <c r="J2" i="2" s="1"/>
  <c r="K2" i="2" s="1"/>
  <c r="E11" i="2"/>
  <c r="B11" i="2" s="1"/>
  <c r="E10" i="2"/>
  <c r="H10" i="2" s="1"/>
  <c r="E9" i="2"/>
  <c r="H9" i="2" s="1"/>
  <c r="E8" i="2"/>
  <c r="B8" i="2" s="1"/>
  <c r="E7" i="2"/>
  <c r="I7" i="2" s="1"/>
  <c r="E6" i="2"/>
  <c r="I6" i="2" s="1"/>
  <c r="E5" i="2"/>
  <c r="B5" i="2" s="1"/>
  <c r="C5" i="2" s="1"/>
  <c r="E4" i="2"/>
  <c r="B4" i="2" s="1"/>
  <c r="C4" i="2" s="1"/>
  <c r="E3" i="2"/>
  <c r="H3" i="2" s="1"/>
  <c r="E2" i="2"/>
  <c r="B2" i="2" s="1"/>
  <c r="C2" i="2" s="1"/>
  <c r="U2" i="2" l="1"/>
  <c r="L2" i="2"/>
  <c r="M2" i="2" s="1"/>
  <c r="U5" i="2"/>
  <c r="P2" i="2"/>
  <c r="Q2" i="2" s="1"/>
  <c r="R2" i="2" s="1"/>
  <c r="P3" i="2"/>
  <c r="N3" i="2"/>
  <c r="T3" i="2" s="1"/>
  <c r="L3" i="2"/>
  <c r="M3" i="2" s="1"/>
  <c r="P4" i="2"/>
  <c r="Q4" i="2" s="1"/>
  <c r="R4" i="2" s="1"/>
  <c r="J5" i="2"/>
  <c r="N4" i="2"/>
  <c r="J10" i="2"/>
  <c r="J11" i="2"/>
  <c r="K9" i="2"/>
  <c r="P9" i="2"/>
  <c r="K8" i="2"/>
  <c r="P8" i="2"/>
  <c r="J7" i="2"/>
  <c r="L7" i="2" s="1"/>
  <c r="M7" i="2" s="1"/>
  <c r="J6" i="2"/>
  <c r="L6" i="2" s="1"/>
  <c r="M6" i="2" s="1"/>
  <c r="N11" i="2"/>
  <c r="H11" i="2"/>
  <c r="N10" i="2"/>
  <c r="O10" i="2" s="1"/>
  <c r="B9" i="2"/>
  <c r="C9" i="2" s="1"/>
  <c r="N9" i="2"/>
  <c r="I9" i="2"/>
  <c r="N8" i="2"/>
  <c r="I8" i="2"/>
  <c r="H8" i="2"/>
  <c r="H7" i="2"/>
  <c r="B7" i="2"/>
  <c r="C7" i="2" s="1"/>
  <c r="N7" i="2"/>
  <c r="N6" i="2"/>
  <c r="N5" i="2"/>
  <c r="O5" i="2" s="1"/>
  <c r="N2" i="2"/>
  <c r="K4" i="2"/>
  <c r="L4" i="2" s="1"/>
  <c r="M4" i="2" s="1"/>
  <c r="D11" i="2"/>
  <c r="C11" i="2"/>
  <c r="C8" i="2"/>
  <c r="D8" i="2"/>
  <c r="B6" i="2"/>
  <c r="B10" i="2"/>
  <c r="I10" i="2"/>
  <c r="I2" i="2"/>
  <c r="I3" i="2"/>
  <c r="H6" i="2"/>
  <c r="I11" i="2"/>
  <c r="B3" i="2"/>
  <c r="H5" i="2"/>
  <c r="D2" i="2"/>
  <c r="H2" i="2"/>
  <c r="I5" i="2"/>
  <c r="H4" i="2"/>
  <c r="I4" i="2"/>
  <c r="D5" i="2"/>
  <c r="D4" i="2"/>
  <c r="U13" i="2" l="1"/>
  <c r="L16" i="1" s="1"/>
  <c r="O3" i="2"/>
  <c r="S2" i="2"/>
  <c r="T2" i="2"/>
  <c r="K5" i="2"/>
  <c r="L5" i="2" s="1"/>
  <c r="M5" i="2" s="1"/>
  <c r="T4" i="2"/>
  <c r="S4" i="2"/>
  <c r="O4" i="2"/>
  <c r="K10" i="2"/>
  <c r="L10" i="2" s="1"/>
  <c r="M10" i="2" s="1"/>
  <c r="K11" i="2"/>
  <c r="L11" i="2" s="1"/>
  <c r="M11" i="2" s="1"/>
  <c r="K7" i="2"/>
  <c r="K6" i="2"/>
  <c r="O11" i="2"/>
  <c r="S11" i="2"/>
  <c r="T11" i="2"/>
  <c r="T10" i="2"/>
  <c r="D9" i="2"/>
  <c r="O9" i="2"/>
  <c r="T9" i="2"/>
  <c r="S9" i="2"/>
  <c r="S8" i="2"/>
  <c r="T8" i="2"/>
  <c r="O8" i="2"/>
  <c r="D7" i="2"/>
  <c r="T7" i="2"/>
  <c r="S7" i="2"/>
  <c r="O7" i="2"/>
  <c r="T6" i="2"/>
  <c r="O6" i="2"/>
  <c r="S5" i="2"/>
  <c r="T5" i="2"/>
  <c r="O2" i="2"/>
  <c r="C3" i="2"/>
  <c r="S3" i="2" s="1"/>
  <c r="G20" i="2"/>
  <c r="H20" i="2" s="1"/>
  <c r="D3" i="2"/>
  <c r="D10" i="2"/>
  <c r="C10" i="2"/>
  <c r="S10" i="2" s="1"/>
  <c r="D6" i="2"/>
  <c r="C6" i="2"/>
  <c r="S6" i="2" s="1"/>
  <c r="G22" i="2"/>
  <c r="I13" i="2"/>
  <c r="G21" i="2"/>
  <c r="H13" i="2"/>
  <c r="M13" i="2" l="1"/>
  <c r="F16" i="1" s="1"/>
  <c r="O13" i="2"/>
  <c r="T13" i="2"/>
  <c r="E16" i="1" s="1"/>
  <c r="S13" i="2"/>
  <c r="O20" i="2" s="1"/>
  <c r="H21" i="2"/>
  <c r="J16" i="1"/>
  <c r="H22" i="2"/>
  <c r="I16" i="1"/>
  <c r="K16" i="1"/>
  <c r="D16" i="1" l="1"/>
  <c r="K19" i="2"/>
  <c r="H24" i="2"/>
  <c r="C16" i="1" s="1"/>
  <c r="K20" i="2" l="1"/>
  <c r="O21" i="2" s="1"/>
  <c r="K21" i="2"/>
  <c r="K23" i="2" s="1"/>
  <c r="O23" i="2" l="1"/>
  <c r="K27" i="2" s="1"/>
  <c r="H16" i="1" s="1"/>
  <c r="F17" i="1" l="1"/>
  <c r="G16" i="1"/>
  <c r="G17" i="12" l="1"/>
  <c r="E17" i="12"/>
  <c r="D17" i="12"/>
  <c r="C17" i="12"/>
  <c r="B17" i="12"/>
  <c r="F17" i="12" s="1"/>
  <c r="G16" i="12"/>
  <c r="E16" i="12"/>
  <c r="D16" i="12"/>
  <c r="C16" i="12"/>
  <c r="B16" i="12"/>
  <c r="F16" i="12" s="1"/>
  <c r="G15" i="12"/>
  <c r="E15" i="12"/>
  <c r="D15" i="12"/>
  <c r="C15" i="12"/>
  <c r="B15" i="12"/>
  <c r="F15" i="12" s="1"/>
  <c r="G14" i="12"/>
  <c r="E14" i="12"/>
  <c r="D14" i="12"/>
  <c r="C14" i="12"/>
  <c r="B14" i="12"/>
  <c r="F14" i="12" s="1"/>
  <c r="G13" i="12"/>
  <c r="E13" i="12"/>
  <c r="D13" i="12"/>
  <c r="C13" i="12"/>
  <c r="B13" i="12"/>
  <c r="F13" i="12" s="1"/>
  <c r="G12" i="12"/>
  <c r="E12" i="12"/>
  <c r="D12" i="12"/>
  <c r="C12" i="12"/>
  <c r="B12" i="12"/>
  <c r="F12" i="12" s="1"/>
  <c r="G11" i="12"/>
  <c r="E11" i="12"/>
  <c r="D11" i="12"/>
  <c r="C11" i="12"/>
  <c r="B11" i="12"/>
  <c r="F11" i="12" s="1"/>
  <c r="G10" i="12"/>
  <c r="E10" i="12"/>
  <c r="D10" i="12"/>
  <c r="C10" i="12"/>
  <c r="B10" i="12"/>
  <c r="F10" i="12" s="1"/>
  <c r="G9" i="12"/>
  <c r="E9" i="12"/>
  <c r="D9" i="12"/>
  <c r="C9" i="12"/>
  <c r="B9" i="12"/>
  <c r="F9" i="12" s="1"/>
  <c r="G8" i="12"/>
  <c r="E8" i="12"/>
  <c r="D8" i="12"/>
  <c r="C8" i="12"/>
  <c r="B8" i="12"/>
  <c r="F8" i="12" s="1"/>
  <c r="G7" i="12"/>
  <c r="E7" i="12"/>
  <c r="D7" i="12"/>
  <c r="C7" i="12"/>
  <c r="B7" i="12"/>
  <c r="F7" i="12" s="1"/>
  <c r="G6" i="12"/>
  <c r="E6" i="12"/>
  <c r="D6" i="12"/>
  <c r="C6" i="12"/>
  <c r="B6" i="12"/>
  <c r="F6" i="12" s="1"/>
  <c r="G5" i="12"/>
  <c r="E5" i="12"/>
  <c r="D5" i="12"/>
  <c r="C5" i="12"/>
  <c r="B5" i="12"/>
  <c r="F5" i="12" s="1"/>
  <c r="G4" i="12"/>
  <c r="E4" i="12"/>
  <c r="E18" i="12" s="1"/>
  <c r="D4" i="12"/>
  <c r="D18" i="12" s="1"/>
  <c r="C4" i="12"/>
  <c r="C18" i="12" s="1"/>
  <c r="B4" i="12"/>
  <c r="B18" i="12" s="1"/>
  <c r="F21" i="11"/>
  <c r="E21" i="11"/>
  <c r="G21" i="11" s="1"/>
  <c r="F20" i="11"/>
  <c r="E20" i="11"/>
  <c r="G20" i="11" s="1"/>
  <c r="G19" i="11"/>
  <c r="F19" i="11"/>
  <c r="E19" i="11"/>
  <c r="F18" i="11"/>
  <c r="E18" i="11"/>
  <c r="G18" i="11" s="1"/>
  <c r="F17" i="11"/>
  <c r="E17" i="11"/>
  <c r="G17" i="11" s="1"/>
  <c r="F16" i="11"/>
  <c r="G16" i="11" s="1"/>
  <c r="E16" i="11"/>
  <c r="G15" i="11"/>
  <c r="F15" i="11"/>
  <c r="E15" i="11"/>
  <c r="F14" i="11"/>
  <c r="E14" i="11"/>
  <c r="G14" i="11" s="1"/>
  <c r="F13" i="11"/>
  <c r="E13" i="11"/>
  <c r="G13" i="11" s="1"/>
  <c r="F12" i="11"/>
  <c r="G12" i="11" s="1"/>
  <c r="E12" i="11"/>
  <c r="G11" i="11"/>
  <c r="F11" i="11"/>
  <c r="E11" i="11"/>
  <c r="F10" i="11"/>
  <c r="E10" i="11"/>
  <c r="G10" i="11" s="1"/>
  <c r="F9" i="11"/>
  <c r="E9" i="11"/>
  <c r="G9" i="11" s="1"/>
  <c r="F8" i="11"/>
  <c r="G8" i="11" s="1"/>
  <c r="E8" i="11"/>
  <c r="G7" i="11"/>
  <c r="F7" i="11"/>
  <c r="E7" i="11"/>
  <c r="F6" i="11"/>
  <c r="E6" i="11"/>
  <c r="G6" i="11" s="1"/>
  <c r="F5" i="11"/>
  <c r="E5" i="11"/>
  <c r="G5" i="11" s="1"/>
  <c r="F4" i="11"/>
  <c r="G4" i="11" s="1"/>
  <c r="E4" i="11"/>
  <c r="G3" i="11"/>
  <c r="F3" i="11"/>
  <c r="E3" i="11"/>
  <c r="F2" i="11"/>
  <c r="E2" i="11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G3" i="10"/>
  <c r="D3" i="10"/>
  <c r="G2" i="10"/>
  <c r="D2" i="10"/>
  <c r="M21" i="9"/>
  <c r="L21" i="9"/>
  <c r="K21" i="9"/>
  <c r="I21" i="9"/>
  <c r="G21" i="9"/>
  <c r="D21" i="9"/>
  <c r="M20" i="9"/>
  <c r="L20" i="9"/>
  <c r="K20" i="9"/>
  <c r="I20" i="9"/>
  <c r="G20" i="9"/>
  <c r="D20" i="9"/>
  <c r="M19" i="9"/>
  <c r="L19" i="9"/>
  <c r="K19" i="9"/>
  <c r="I19" i="9"/>
  <c r="G19" i="9"/>
  <c r="D19" i="9"/>
  <c r="M18" i="9"/>
  <c r="L18" i="9"/>
  <c r="K18" i="9"/>
  <c r="I18" i="9"/>
  <c r="G18" i="9"/>
  <c r="D18" i="9"/>
  <c r="M17" i="9"/>
  <c r="L17" i="9"/>
  <c r="K17" i="9"/>
  <c r="I17" i="9"/>
  <c r="G17" i="9"/>
  <c r="D17" i="9"/>
  <c r="M16" i="9"/>
  <c r="L16" i="9"/>
  <c r="K16" i="9"/>
  <c r="I16" i="9"/>
  <c r="G16" i="9"/>
  <c r="D16" i="9"/>
  <c r="M15" i="9"/>
  <c r="L15" i="9"/>
  <c r="K15" i="9"/>
  <c r="I15" i="9"/>
  <c r="G15" i="9"/>
  <c r="D15" i="9"/>
  <c r="M14" i="9"/>
  <c r="L14" i="9"/>
  <c r="K14" i="9"/>
  <c r="I14" i="9"/>
  <c r="G14" i="9"/>
  <c r="D14" i="9"/>
  <c r="M13" i="9"/>
  <c r="L13" i="9"/>
  <c r="K13" i="9"/>
  <c r="I13" i="9"/>
  <c r="G13" i="9"/>
  <c r="D13" i="9"/>
  <c r="M12" i="9"/>
  <c r="L12" i="9"/>
  <c r="K12" i="9"/>
  <c r="I12" i="9"/>
  <c r="G12" i="9"/>
  <c r="D12" i="9"/>
  <c r="M11" i="9"/>
  <c r="L11" i="9"/>
  <c r="K11" i="9"/>
  <c r="I11" i="9"/>
  <c r="G11" i="9"/>
  <c r="D11" i="9"/>
  <c r="M10" i="9"/>
  <c r="L10" i="9"/>
  <c r="K10" i="9"/>
  <c r="I10" i="9"/>
  <c r="G10" i="9"/>
  <c r="D10" i="9"/>
  <c r="M9" i="9"/>
  <c r="L9" i="9"/>
  <c r="K9" i="9"/>
  <c r="I9" i="9"/>
  <c r="G9" i="9"/>
  <c r="D9" i="9"/>
  <c r="M8" i="9"/>
  <c r="L8" i="9"/>
  <c r="K8" i="9"/>
  <c r="I8" i="9"/>
  <c r="G8" i="9"/>
  <c r="D8" i="9"/>
  <c r="M7" i="9"/>
  <c r="L7" i="9"/>
  <c r="K7" i="9"/>
  <c r="I7" i="9"/>
  <c r="G7" i="9"/>
  <c r="D7" i="9"/>
  <c r="M6" i="9"/>
  <c r="L6" i="9"/>
  <c r="K6" i="9"/>
  <c r="I6" i="9"/>
  <c r="G6" i="9"/>
  <c r="D6" i="9"/>
  <c r="M5" i="9"/>
  <c r="L5" i="9"/>
  <c r="K5" i="9"/>
  <c r="I5" i="9"/>
  <c r="G5" i="9"/>
  <c r="D5" i="9"/>
  <c r="M4" i="9"/>
  <c r="L4" i="9"/>
  <c r="K4" i="9"/>
  <c r="I4" i="9"/>
  <c r="G4" i="9"/>
  <c r="D4" i="9"/>
  <c r="M3" i="9"/>
  <c r="L3" i="9"/>
  <c r="K3" i="9"/>
  <c r="I3" i="9"/>
  <c r="G3" i="9"/>
  <c r="D3" i="9"/>
  <c r="M2" i="9"/>
  <c r="L2" i="9"/>
  <c r="K2" i="9"/>
  <c r="I2" i="9"/>
  <c r="G2" i="9"/>
  <c r="D2" i="9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I2" i="8"/>
  <c r="H2" i="8"/>
  <c r="G2" i="8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1" i="6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H6" i="12" l="1"/>
  <c r="I6" i="12" s="1"/>
  <c r="H10" i="12"/>
  <c r="I10" i="12" s="1"/>
  <c r="H14" i="12"/>
  <c r="I14" i="12" s="1"/>
  <c r="H7" i="12"/>
  <c r="I7" i="12" s="1"/>
  <c r="H11" i="12"/>
  <c r="I11" i="12" s="1"/>
  <c r="H15" i="12"/>
  <c r="I15" i="12" s="1"/>
  <c r="H8" i="12"/>
  <c r="I8" i="12" s="1"/>
  <c r="H12" i="12"/>
  <c r="I12" i="12" s="1"/>
  <c r="H16" i="12"/>
  <c r="I16" i="12" s="1"/>
  <c r="H5" i="12"/>
  <c r="I5" i="12" s="1"/>
  <c r="H9" i="12"/>
  <c r="I9" i="12" s="1"/>
  <c r="H13" i="12"/>
  <c r="I13" i="12" s="1"/>
  <c r="H17" i="12"/>
  <c r="I17" i="12" s="1"/>
  <c r="F4" i="12"/>
  <c r="F18" i="12" s="1"/>
  <c r="E19" i="12" s="1"/>
  <c r="G18" i="12"/>
  <c r="H4" i="12" l="1"/>
  <c r="C19" i="12"/>
  <c r="B19" i="12"/>
  <c r="D19" i="12"/>
  <c r="I4" i="12" l="1"/>
  <c r="H18" i="12"/>
  <c r="I18" i="12" s="1"/>
</calcChain>
</file>

<file path=xl/sharedStrings.xml><?xml version="1.0" encoding="utf-8"?>
<sst xmlns="http://schemas.openxmlformats.org/spreadsheetml/2006/main" count="1482" uniqueCount="492">
  <si>
    <t>INPUT</t>
  </si>
  <si>
    <t>Vehicle Type</t>
  </si>
  <si>
    <t>Vehicle #1</t>
  </si>
  <si>
    <t>Vehicle #2</t>
  </si>
  <si>
    <t>Vehicle #3</t>
  </si>
  <si>
    <t>Vehicle #4</t>
  </si>
  <si>
    <t>Vehicle #5</t>
  </si>
  <si>
    <t>Vehicle #6</t>
  </si>
  <si>
    <t>Vehicle #7</t>
  </si>
  <si>
    <t>Vehicle #8</t>
  </si>
  <si>
    <t>Vehicle #9</t>
  </si>
  <si>
    <t>Vehicle #10</t>
  </si>
  <si>
    <t>Tata Ace</t>
  </si>
  <si>
    <t>Eicher 32 ft</t>
  </si>
  <si>
    <t>Pickup</t>
  </si>
  <si>
    <t>Cargo king</t>
  </si>
  <si>
    <t xml:space="preserve">Vehicle Age </t>
  </si>
  <si>
    <t>Year Of Make</t>
  </si>
  <si>
    <t>Vehicle Profile</t>
  </si>
  <si>
    <t>Vehicle Category</t>
  </si>
  <si>
    <t>EMI (5 yrs)</t>
  </si>
  <si>
    <t>Market (30000)</t>
  </si>
  <si>
    <t>Market (20000)</t>
  </si>
  <si>
    <t>Area Profile</t>
  </si>
  <si>
    <t>Load profile</t>
  </si>
  <si>
    <t>Delivery Capability</t>
  </si>
  <si>
    <t>Cluster</t>
  </si>
  <si>
    <t>Branch Code</t>
  </si>
  <si>
    <t>Volumetric</t>
  </si>
  <si>
    <t>Intra-City</t>
  </si>
  <si>
    <t>Union Charges</t>
  </si>
  <si>
    <t>Terrain Charges</t>
  </si>
  <si>
    <t>Congestion Charges</t>
  </si>
  <si>
    <t>Ahmedabad</t>
  </si>
  <si>
    <t>AKVB1</t>
  </si>
  <si>
    <t>PROCESSING</t>
  </si>
  <si>
    <t>Cost Profile</t>
  </si>
  <si>
    <t>Manpower Cost</t>
  </si>
  <si>
    <t>Fuel Cost</t>
  </si>
  <si>
    <t>Maintenence cost</t>
  </si>
  <si>
    <t>EMI Cost</t>
  </si>
  <si>
    <t>Additional Charges</t>
  </si>
  <si>
    <t>Total Costs</t>
  </si>
  <si>
    <t>Loader Count</t>
  </si>
  <si>
    <t>Driver Count</t>
  </si>
  <si>
    <t>Supervisor Count</t>
  </si>
  <si>
    <t>Month Capacity (T)</t>
  </si>
  <si>
    <t>OUTPUT</t>
  </si>
  <si>
    <t>Cost/kg to be offered to partner</t>
  </si>
  <si>
    <t>OU</t>
  </si>
  <si>
    <t>Vehicle</t>
  </si>
  <si>
    <t>Year of Make</t>
  </si>
  <si>
    <t>AMDT1</t>
  </si>
  <si>
    <t>Ambala</t>
  </si>
  <si>
    <t>Bangalore</t>
  </si>
  <si>
    <t>Chennai</t>
  </si>
  <si>
    <t>Coimbatore</t>
  </si>
  <si>
    <t>Delhi</t>
  </si>
  <si>
    <t>Guwahati</t>
  </si>
  <si>
    <t>Hyderabad</t>
  </si>
  <si>
    <t>Indore</t>
  </si>
  <si>
    <t>Jaipur</t>
  </si>
  <si>
    <t>Jamshedpur</t>
  </si>
  <si>
    <t>Kolkata</t>
  </si>
  <si>
    <t>Lucknow</t>
  </si>
  <si>
    <t>Mumbai</t>
  </si>
  <si>
    <t>Nagpur</t>
  </si>
  <si>
    <t>Noida</t>
  </si>
  <si>
    <t>Pune</t>
  </si>
  <si>
    <t>Veh_Category</t>
  </si>
  <si>
    <t>Additional charges</t>
  </si>
  <si>
    <t>Single inputs business rules</t>
  </si>
  <si>
    <t>AMBT1</t>
  </si>
  <si>
    <t>BAYB1</t>
  </si>
  <si>
    <t>MAAB4</t>
  </si>
  <si>
    <t>CANB1</t>
  </si>
  <si>
    <t>AWRB1</t>
  </si>
  <si>
    <t>BNGB1</t>
  </si>
  <si>
    <t>ATPB1</t>
  </si>
  <si>
    <t>BHOB1</t>
  </si>
  <si>
    <t>AIIB1</t>
  </si>
  <si>
    <t>BBIB1</t>
  </si>
  <si>
    <t>ASNB1</t>
  </si>
  <si>
    <t>BBKB1</t>
  </si>
  <si>
    <t>BOMB7</t>
  </si>
  <si>
    <t>AKDB1</t>
  </si>
  <si>
    <t>AGRB1</t>
  </si>
  <si>
    <t>ANGB1</t>
  </si>
  <si>
    <t>Owned</t>
  </si>
  <si>
    <t>AMDB1</t>
  </si>
  <si>
    <t>ATQB1</t>
  </si>
  <si>
    <t>BGMB1</t>
  </si>
  <si>
    <t>MAABP</t>
  </si>
  <si>
    <t>CCJB1</t>
  </si>
  <si>
    <t>BHWB1</t>
  </si>
  <si>
    <t>COHB1</t>
  </si>
  <si>
    <t>HYDBB</t>
  </si>
  <si>
    <t>BIAB1</t>
  </si>
  <si>
    <t>BKNB1</t>
  </si>
  <si>
    <t>BGPB1</t>
  </si>
  <si>
    <t>BWNB1</t>
  </si>
  <si>
    <t>FZDB1</t>
  </si>
  <si>
    <t>BOMBA</t>
  </si>
  <si>
    <t>AMIB1</t>
  </si>
  <si>
    <t>ALJB1</t>
  </si>
  <si>
    <t>DHIB1</t>
  </si>
  <si>
    <t>Refinance</t>
  </si>
  <si>
    <t>Dense</t>
  </si>
  <si>
    <t>ODA</t>
  </si>
  <si>
    <t>Union charges</t>
  </si>
  <si>
    <t>Add 10% on Total cost</t>
  </si>
  <si>
    <t>AMDBC</t>
  </si>
  <si>
    <t>BDDB1</t>
  </si>
  <si>
    <t>BLRBC</t>
  </si>
  <si>
    <t>MAAT1</t>
  </si>
  <si>
    <t>CJBBU</t>
  </si>
  <si>
    <t>BNWB1</t>
  </si>
  <si>
    <t>GAUT1</t>
  </si>
  <si>
    <t>HYDBC</t>
  </si>
  <si>
    <t>DWXB1</t>
  </si>
  <si>
    <t>JAIT1</t>
  </si>
  <si>
    <t>BKRB1</t>
  </si>
  <si>
    <t>CCUB5</t>
  </si>
  <si>
    <t>GOPB1</t>
  </si>
  <si>
    <t>BOMBB</t>
  </si>
  <si>
    <t>CDRB1</t>
  </si>
  <si>
    <t>BRYB1</t>
  </si>
  <si>
    <t>GOIB1</t>
  </si>
  <si>
    <t>Tata 407</t>
  </si>
  <si>
    <t>Mix</t>
  </si>
  <si>
    <t>Terrain charges</t>
  </si>
  <si>
    <t>Add 20% on Fuel cost</t>
  </si>
  <si>
    <t>AMDBL</t>
  </si>
  <si>
    <t>BUPCB1</t>
  </si>
  <si>
    <t>BLRBH</t>
  </si>
  <si>
    <t>MAAT2</t>
  </si>
  <si>
    <t>CJBT1</t>
  </si>
  <si>
    <t>CTRB1</t>
  </si>
  <si>
    <t>NGAB1</t>
  </si>
  <si>
    <t>HYDBE</t>
  </si>
  <si>
    <t>GWLB1</t>
  </si>
  <si>
    <t>JDHB1</t>
  </si>
  <si>
    <t>Cuttack</t>
  </si>
  <si>
    <t>CCUBB</t>
  </si>
  <si>
    <t>IXDB1</t>
  </si>
  <si>
    <t>BOMBG</t>
  </si>
  <si>
    <t>NAGT1</t>
  </si>
  <si>
    <t>DEDB1</t>
  </si>
  <si>
    <t>ISKB1</t>
  </si>
  <si>
    <t>Eicher 14</t>
  </si>
  <si>
    <t>EMI (4 yrs)</t>
  </si>
  <si>
    <t>Congestion charges</t>
  </si>
  <si>
    <t>Add 25% on manpower cost</t>
  </si>
  <si>
    <t>AMDBP</t>
  </si>
  <si>
    <t>HSXB1</t>
  </si>
  <si>
    <t>BLRBJ</t>
  </si>
  <si>
    <t>NLRB1</t>
  </si>
  <si>
    <t>COKB1</t>
  </si>
  <si>
    <t>DELB1</t>
  </si>
  <si>
    <t>NJPT1</t>
  </si>
  <si>
    <t>HYDBK</t>
  </si>
  <si>
    <t>IDRT1</t>
  </si>
  <si>
    <t>KTUB1</t>
  </si>
  <si>
    <t>DBDB1</t>
  </si>
  <si>
    <t>CCUBD</t>
  </si>
  <si>
    <t>JHSB1</t>
  </si>
  <si>
    <t>BOMBM</t>
  </si>
  <si>
    <t>RPRB1</t>
  </si>
  <si>
    <t>DELBZ</t>
  </si>
  <si>
    <t>IXUB1</t>
  </si>
  <si>
    <t>Eicher 17</t>
  </si>
  <si>
    <t>EMI (3 yrs)</t>
  </si>
  <si>
    <t>Add 15% on Total cost</t>
  </si>
  <si>
    <t>IXCB1</t>
  </si>
  <si>
    <t>BLRBM</t>
  </si>
  <si>
    <t>PNYB1</t>
  </si>
  <si>
    <t>ERDB1</t>
  </si>
  <si>
    <t>DELB2</t>
  </si>
  <si>
    <t>HYDBS</t>
  </si>
  <si>
    <t>JLRB1</t>
  </si>
  <si>
    <t>SIKB1</t>
  </si>
  <si>
    <t>DBRB1</t>
  </si>
  <si>
    <t>CCUBT</t>
  </si>
  <si>
    <t>KNUB1</t>
  </si>
  <si>
    <t>BOMBN</t>
  </si>
  <si>
    <t>HWB1</t>
  </si>
  <si>
    <t>JLGB1</t>
  </si>
  <si>
    <t>Eicher 19</t>
  </si>
  <si>
    <t>EMI (8 yrs)</t>
  </si>
  <si>
    <t>Reduce 15% on Total cost</t>
  </si>
  <si>
    <t>BDQT1</t>
  </si>
  <si>
    <t>IXJB1</t>
  </si>
  <si>
    <t>BLRBN</t>
  </si>
  <si>
    <t>SRIB1</t>
  </si>
  <si>
    <t>IXMB1</t>
  </si>
  <si>
    <t>DELB3</t>
  </si>
  <si>
    <t>HYDT1</t>
  </si>
  <si>
    <t>PABB1</t>
  </si>
  <si>
    <t>UDRB1</t>
  </si>
  <si>
    <t>IXRB1</t>
  </si>
  <si>
    <t>CCUT1</t>
  </si>
  <si>
    <t>LKOBD</t>
  </si>
  <si>
    <t>BOMBV</t>
  </si>
  <si>
    <t>MBB1</t>
  </si>
  <si>
    <t>KLHB1</t>
  </si>
  <si>
    <t>22 ft</t>
  </si>
  <si>
    <t>BVCB1</t>
  </si>
  <si>
    <t>JUCB1</t>
  </si>
  <si>
    <t>BLRBW</t>
  </si>
  <si>
    <t>VLRB1</t>
  </si>
  <si>
    <t>PGTB1</t>
  </si>
  <si>
    <t>DELBC</t>
  </si>
  <si>
    <t>KRMB1</t>
  </si>
  <si>
    <t>PTMB1</t>
  </si>
  <si>
    <t>IXWT1</t>
  </si>
  <si>
    <t>CCUT2</t>
  </si>
  <si>
    <t>LKOT1</t>
  </si>
  <si>
    <t>BOMT1</t>
  </si>
  <si>
    <t>MTJB1</t>
  </si>
  <si>
    <t>PNQB9</t>
  </si>
  <si>
    <t>Eicher 20</t>
  </si>
  <si>
    <t>GNCB1</t>
  </si>
  <si>
    <t>KRNB1</t>
  </si>
  <si>
    <t>BLRT1</t>
  </si>
  <si>
    <t>POYB1</t>
  </si>
  <si>
    <t>DELBD</t>
  </si>
  <si>
    <t>KUNB1</t>
  </si>
  <si>
    <t>SGOB1</t>
  </si>
  <si>
    <t>PATB1</t>
  </si>
  <si>
    <t>CCUTN</t>
  </si>
  <si>
    <t>MAUB1</t>
  </si>
  <si>
    <t>PNVB1</t>
  </si>
  <si>
    <t>MUTB1</t>
  </si>
  <si>
    <t>PNQBF</t>
  </si>
  <si>
    <t>Market (40000)</t>
  </si>
  <si>
    <t>IXYB1</t>
  </si>
  <si>
    <t>LUHB1</t>
  </si>
  <si>
    <t>DVGB1</t>
  </si>
  <si>
    <t>SXVB1</t>
  </si>
  <si>
    <t>DELBF</t>
  </si>
  <si>
    <t>MBRB1</t>
  </si>
  <si>
    <t>UJNB1</t>
  </si>
  <si>
    <t>SBPB1</t>
  </si>
  <si>
    <t>DGRB1</t>
  </si>
  <si>
    <t>RBLB1</t>
  </si>
  <si>
    <t>TARB1</t>
  </si>
  <si>
    <t>MZAB1</t>
  </si>
  <si>
    <t>PNQBH</t>
  </si>
  <si>
    <t>3wheeler</t>
  </si>
  <si>
    <t>Market (50000)</t>
  </si>
  <si>
    <t>JGAB1</t>
  </si>
  <si>
    <t>MDIB1</t>
  </si>
  <si>
    <t>HBXB1</t>
  </si>
  <si>
    <t>TENB1</t>
  </si>
  <si>
    <t>DELBG</t>
  </si>
  <si>
    <t>NZBB1</t>
  </si>
  <si>
    <t>LDAB1</t>
  </si>
  <si>
    <t>VNSB1</t>
  </si>
  <si>
    <t>NOIT1</t>
  </si>
  <si>
    <t>PNQBK</t>
  </si>
  <si>
    <t>Tata 909</t>
  </si>
  <si>
    <t>Market (60000)</t>
  </si>
  <si>
    <t>JNDB1</t>
  </si>
  <si>
    <t>MHLB1</t>
  </si>
  <si>
    <t>IXEB1</t>
  </si>
  <si>
    <t>TJVB1</t>
  </si>
  <si>
    <t>DELBO</t>
  </si>
  <si>
    <t>PTRB1</t>
  </si>
  <si>
    <t>MSBB1</t>
  </si>
  <si>
    <t>RUPCB1</t>
  </si>
  <si>
    <t>PNQBP</t>
  </si>
  <si>
    <t>Tata 1109</t>
  </si>
  <si>
    <t>Market (70000)</t>
  </si>
  <si>
    <t>MSHB1</t>
  </si>
  <si>
    <t>PNPB1</t>
  </si>
  <si>
    <t>MLOB1</t>
  </si>
  <si>
    <t>TRVB1</t>
  </si>
  <si>
    <t>DELBP</t>
  </si>
  <si>
    <t>RJAB1</t>
  </si>
  <si>
    <t>STBB1</t>
  </si>
  <si>
    <t>PNQBR</t>
  </si>
  <si>
    <t>Mahindra</t>
  </si>
  <si>
    <t>Market (80000)</t>
  </si>
  <si>
    <t>RAJB1</t>
  </si>
  <si>
    <t>PWNB1</t>
  </si>
  <si>
    <t>MNPB1</t>
  </si>
  <si>
    <t>TRZB1</t>
  </si>
  <si>
    <t>DELBW</t>
  </si>
  <si>
    <t>SKMB1</t>
  </si>
  <si>
    <t>PNQBW</t>
  </si>
  <si>
    <t>Champion</t>
  </si>
  <si>
    <t>STVT1</t>
  </si>
  <si>
    <t>SOLB1</t>
  </si>
  <si>
    <t>MYQB1</t>
  </si>
  <si>
    <t>TUPT1</t>
  </si>
  <si>
    <t>DELPL</t>
  </si>
  <si>
    <t>VGAB1</t>
  </si>
  <si>
    <t>PNQT1</t>
  </si>
  <si>
    <t>Trump Forec</t>
  </si>
  <si>
    <t>VAPT1</t>
  </si>
  <si>
    <t>UHLB1</t>
  </si>
  <si>
    <t>SMEB1</t>
  </si>
  <si>
    <t>DELT1</t>
  </si>
  <si>
    <t>VTZB1</t>
  </si>
  <si>
    <t>PNQT2</t>
  </si>
  <si>
    <t>Super ace</t>
  </si>
  <si>
    <t>YNRB1</t>
  </si>
  <si>
    <t>TMKB1</t>
  </si>
  <si>
    <t>GGN_MAX</t>
  </si>
  <si>
    <t>WRLB1</t>
  </si>
  <si>
    <t>RIGB1</t>
  </si>
  <si>
    <t>HSRB1</t>
  </si>
  <si>
    <t>SLIB1</t>
  </si>
  <si>
    <t>24 FT</t>
  </si>
  <si>
    <t>NMRB1</t>
  </si>
  <si>
    <t>SSEB1</t>
  </si>
  <si>
    <t>AL Dost</t>
  </si>
  <si>
    <t>ROKB1</t>
  </si>
  <si>
    <t>STRB1</t>
  </si>
  <si>
    <t>Taurus</t>
  </si>
  <si>
    <t>SNPB1</t>
  </si>
  <si>
    <t>New Test</t>
  </si>
  <si>
    <t>KM Cap</t>
  </si>
  <si>
    <t>ODA KM Cap</t>
  </si>
  <si>
    <t>City (State)</t>
  </si>
  <si>
    <t>Diesel/Ltr</t>
  </si>
  <si>
    <t>Component</t>
  </si>
  <si>
    <t>Capacity</t>
  </si>
  <si>
    <t>OPC Data</t>
  </si>
  <si>
    <t>Source 3 (Vyom)</t>
  </si>
  <si>
    <t>Average mileage</t>
  </si>
  <si>
    <t>Agartala (Tripura)</t>
  </si>
  <si>
    <t>INR 64.01</t>
  </si>
  <si>
    <t>Aizawl (Mizoram)</t>
  </si>
  <si>
    <t>INR 63.25</t>
  </si>
  <si>
    <t>Ambala (Haryana)</t>
  </si>
  <si>
    <t>INR 66.43</t>
  </si>
  <si>
    <t>Bangalore (Karnataka)</t>
  </si>
  <si>
    <t>INR 67.05</t>
  </si>
  <si>
    <t>Bhopal (Madhya Pradesh)</t>
  </si>
  <si>
    <t>INR 69.38</t>
  </si>
  <si>
    <t>Bhubaneswar (Odisha)</t>
  </si>
  <si>
    <t>INR 70.75</t>
  </si>
  <si>
    <t>Chandigarh</t>
  </si>
  <si>
    <t>22 Ft</t>
  </si>
  <si>
    <t>Daman (Daman &amp; Diu)</t>
  </si>
  <si>
    <t>INR 66.63</t>
  </si>
  <si>
    <t>Dehradun (Uttarakhand)</t>
  </si>
  <si>
    <t>INR 66.22</t>
  </si>
  <si>
    <t>Gandhinagar (Gujarat)</t>
  </si>
  <si>
    <t>INR 70.81</t>
  </si>
  <si>
    <t>Gangtok (Sikkim)</t>
  </si>
  <si>
    <t>INR 67.65</t>
  </si>
  <si>
    <t>Guwahati (Assam)</t>
  </si>
  <si>
    <t>INR 68.83</t>
  </si>
  <si>
    <t>Hyderabad (Telangana)</t>
  </si>
  <si>
    <t>INR 71.63</t>
  </si>
  <si>
    <t>Imphal (Manipur)</t>
  </si>
  <si>
    <t>INR 64.03</t>
  </si>
  <si>
    <t>Itanagar (Arunachal Pradesh)</t>
  </si>
  <si>
    <t>INR 63.27</t>
  </si>
  <si>
    <t>Jaipur (Rajasthan)</t>
  </si>
  <si>
    <t>INR 70.25</t>
  </si>
  <si>
    <t>Jammu (J&amp;K)</t>
  </si>
  <si>
    <t>INR 67.11</t>
  </si>
  <si>
    <t>Jalandhar (Punjab)</t>
  </si>
  <si>
    <t>INR 65.92</t>
  </si>
  <si>
    <t>Lucknow (Uttar Pradesh)</t>
  </si>
  <si>
    <t>INR 66.05</t>
  </si>
  <si>
    <t>Panjim (Goa)</t>
  </si>
  <si>
    <t>INR 67.07</t>
  </si>
  <si>
    <t>Patna (Bihar)</t>
  </si>
  <si>
    <t>INR 70.57</t>
  </si>
  <si>
    <t>Pondicherry</t>
  </si>
  <si>
    <t>INR 68.07</t>
  </si>
  <si>
    <t>Port Blair (Andaman &amp; Nicobar)</t>
  </si>
  <si>
    <t>INR 61.86</t>
  </si>
  <si>
    <t>Raipur (Chhattisgarh)</t>
  </si>
  <si>
    <t>INR 71.20</t>
  </si>
  <si>
    <t>Ranchi (Jharkhand)</t>
  </si>
  <si>
    <t>INR 69.63</t>
  </si>
  <si>
    <t>Silvassa (Dadra &amp; Nagar Haveli)</t>
  </si>
  <si>
    <t>INR 66.70</t>
  </si>
  <si>
    <t>Shillong (Meghalaya)</t>
  </si>
  <si>
    <t>INR 65.74</t>
  </si>
  <si>
    <t>Shimla (Himachal Pradesh)</t>
  </si>
  <si>
    <t>INR 65.55</t>
  </si>
  <si>
    <t>Srinagar (J&amp;K)</t>
  </si>
  <si>
    <t>INR 69.24</t>
  </si>
  <si>
    <t>Trivandrum (Kerela)</t>
  </si>
  <si>
    <t>INR 71.52</t>
  </si>
  <si>
    <t>Team required</t>
  </si>
  <si>
    <t>Captain required</t>
  </si>
  <si>
    <t>Loader Required</t>
  </si>
  <si>
    <t>- Capacity over 2 tonnes will need 3 people</t>
  </si>
  <si>
    <t>Cluster Name</t>
  </si>
  <si>
    <t>State</t>
  </si>
  <si>
    <t>Semi skilled</t>
  </si>
  <si>
    <t>Skilled</t>
  </si>
  <si>
    <t>Highly skilled</t>
  </si>
  <si>
    <t>Loader Cap</t>
  </si>
  <si>
    <t>Captain Cap</t>
  </si>
  <si>
    <t>Supervisor Cap</t>
  </si>
  <si>
    <t>Gujrat</t>
  </si>
  <si>
    <t>Loader= Semi Skilled</t>
  </si>
  <si>
    <t>Punjab</t>
  </si>
  <si>
    <t>Captain/Pickup Associate/Delivery Associate=Skilled</t>
  </si>
  <si>
    <t>Karnataka</t>
  </si>
  <si>
    <t>Supervisor= Highly Skilled</t>
  </si>
  <si>
    <t>Tamil Nadu</t>
  </si>
  <si>
    <t>Data for skills taken from government Employment Site</t>
  </si>
  <si>
    <t>Assam</t>
  </si>
  <si>
    <t>Telangana</t>
  </si>
  <si>
    <t>Madhya Pradesh</t>
  </si>
  <si>
    <t>Rajasthan</t>
  </si>
  <si>
    <t>Jharkhand</t>
  </si>
  <si>
    <t>West Bengal</t>
  </si>
  <si>
    <t>Uttar Pradesh</t>
  </si>
  <si>
    <t>Maharashtra</t>
  </si>
  <si>
    <t>Vehicles</t>
  </si>
  <si>
    <t>Ex- Showroom Price (container cost not included)</t>
  </si>
  <si>
    <t>Downpayment %</t>
  </si>
  <si>
    <t>Downpayment Amount</t>
  </si>
  <si>
    <t>Rate of Interest</t>
  </si>
  <si>
    <t>Tenure (5 yrs)</t>
  </si>
  <si>
    <t>Monthly EMI (INR)</t>
  </si>
  <si>
    <t>Tenure (4 yrs)</t>
  </si>
  <si>
    <t>Tenure (3 yrs)</t>
  </si>
  <si>
    <t>Tenure (8 yrs)</t>
  </si>
  <si>
    <t>Principal Amount</t>
  </si>
  <si>
    <t>Tenure of EMI (In months)</t>
  </si>
  <si>
    <t>Insurance and RTO ( Fitness Etc)</t>
  </si>
  <si>
    <t>Driver Expenses</t>
  </si>
  <si>
    <t>Tyre Cap(Rs 0.30/km)</t>
  </si>
  <si>
    <t>Maintainence Cap (Rs 1/km)</t>
  </si>
  <si>
    <t>Monthly cost</t>
  </si>
  <si>
    <t>Assumption: A vehicle travelling intra city will travel no more than 1600 km/month</t>
  </si>
  <si>
    <t>Vehicle Cost</t>
  </si>
  <si>
    <t>Total Payout</t>
  </si>
  <si>
    <t>Profit</t>
  </si>
  <si>
    <t>Profitability</t>
  </si>
  <si>
    <t>Grand Total</t>
  </si>
  <si>
    <t>Location code</t>
  </si>
  <si>
    <t>CLUSTER</t>
  </si>
  <si>
    <t xml:space="preserve">Vehicle </t>
  </si>
  <si>
    <t>Mapped Vehicle</t>
  </si>
  <si>
    <t>14 ft</t>
  </si>
  <si>
    <t>17 ft</t>
  </si>
  <si>
    <t xml:space="preserve"> 3wheeler</t>
  </si>
  <si>
    <t>20 ft</t>
  </si>
  <si>
    <t>19 ft</t>
  </si>
  <si>
    <t>Tractor</t>
  </si>
  <si>
    <t>32 ft</t>
  </si>
  <si>
    <t>Cluster-Code</t>
  </si>
  <si>
    <t>No of Drivers</t>
  </si>
  <si>
    <t>No of Loaders</t>
  </si>
  <si>
    <t>Superviser</t>
  </si>
  <si>
    <t>Loaders</t>
  </si>
  <si>
    <t>Drivers</t>
  </si>
  <si>
    <t>Man power cost</t>
  </si>
  <si>
    <t>Fuel cost</t>
  </si>
  <si>
    <t>Load Profile</t>
  </si>
  <si>
    <t>Total size of Members</t>
  </si>
  <si>
    <t>Market or not</t>
  </si>
  <si>
    <t>EMI or Not</t>
  </si>
  <si>
    <t>EMI (No of Years)</t>
  </si>
  <si>
    <t>EMI finshed or not</t>
  </si>
  <si>
    <t>EMI cost</t>
  </si>
  <si>
    <t xml:space="preserve"> </t>
  </si>
  <si>
    <t>Market Cost</t>
  </si>
  <si>
    <t>Refinace or not</t>
  </si>
  <si>
    <t>Maintainence Cost</t>
  </si>
  <si>
    <t>Total Vechical Cost</t>
  </si>
  <si>
    <t>Refinance cost</t>
  </si>
  <si>
    <t>Charges</t>
  </si>
  <si>
    <t>to total cost</t>
  </si>
  <si>
    <t>to fuel cost</t>
  </si>
  <si>
    <t>to man powe cost</t>
  </si>
  <si>
    <t>Volumetric Load</t>
  </si>
  <si>
    <t>Dense Load</t>
  </si>
  <si>
    <t>Total Man power cost(including extra charges if any)</t>
  </si>
  <si>
    <t xml:space="preserve">Total </t>
  </si>
  <si>
    <t>Total Man power Cost</t>
  </si>
  <si>
    <t>Extra Cost</t>
  </si>
  <si>
    <t>Yes or No</t>
  </si>
  <si>
    <t>total</t>
  </si>
  <si>
    <t>Total Cost Base on load profile</t>
  </si>
  <si>
    <t>Extra cost</t>
  </si>
  <si>
    <t>Tenure of EMI (In years)</t>
  </si>
  <si>
    <t>Total Cost  (inc Extra cost)</t>
  </si>
  <si>
    <t>Refinace ended or not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</si>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</sst>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[$₹]#,##0.00"/>
    <numFmt numFmtId="166" formatCode="0.0"/>
    <numFmt numFmtId="167" formatCode="_(* #,##0.0_);_(* \(#,##0.0\);_(* &quot;-&quot;??_);_(@_)"/>
  </numFmts>
  <fonts count="20" x14ac:knownFonts="1">
    <font>
      <sz val="11"/>
      <color theme="1"/>
      <name val="Arial"/>
    </font>
    <font>
      <sz val="11"/>
      <color theme="1"/>
      <name val="Garamond"/>
      <family val="1"/>
    </font>
    <font>
      <sz val="11"/>
      <name val="Arial"/>
      <family val="2"/>
    </font>
    <font>
      <b/>
      <sz val="11"/>
      <color theme="1"/>
      <name val="Garamond"/>
      <family val="1"/>
    </font>
    <font>
      <b/>
      <sz val="11"/>
      <color theme="1"/>
      <name val="Arial"/>
      <family val="2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1"/>
      <color rgb="FFEFEFEF"/>
      <name val="Garamond"/>
      <family val="1"/>
    </font>
    <font>
      <b/>
      <sz val="11"/>
      <color theme="0"/>
      <name val="Garamond"/>
      <family val="1"/>
    </font>
    <font>
      <sz val="11"/>
      <color theme="1"/>
      <name val="Arial"/>
      <family val="2"/>
    </font>
    <font>
      <b/>
      <sz val="14"/>
      <color theme="1"/>
      <name val="Garamond"/>
      <family val="1"/>
    </font>
    <font>
      <sz val="11"/>
      <color rgb="FFFF0000"/>
      <name val="Garamond"/>
      <family val="1"/>
    </font>
    <font>
      <b/>
      <sz val="11"/>
      <name val="Garamond"/>
      <family val="1"/>
    </font>
    <font>
      <sz val="8"/>
      <name val="Arial"/>
      <family val="2"/>
    </font>
    <font>
      <sz val="11"/>
      <color theme="5" tint="-0.499984740745262"/>
      <name val="Arial"/>
      <family val="2"/>
    </font>
    <font>
      <sz val="11"/>
      <color theme="6" tint="-0.249977111117893"/>
      <name val="Arial"/>
      <family val="2"/>
    </font>
    <font>
      <sz val="11"/>
      <color rgb="FF002060"/>
      <name val="Arial"/>
      <family val="2"/>
    </font>
    <font>
      <sz val="11"/>
      <color theme="9" tint="-0.499984740745262"/>
      <name val="Arial"/>
      <family val="2"/>
    </font>
    <font>
      <sz val="11"/>
      <color theme="8" tint="-0.499984740745262"/>
      <name val="Arial"/>
      <family val="2"/>
    </font>
    <font>
      <b/>
      <i/>
      <sz val="11"/>
      <color theme="9" tint="-0.49998474074526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1E0B2"/>
        <bgColor rgb="FFF1E0B2"/>
      </patternFill>
    </fill>
    <fill>
      <patternFill patternType="solid">
        <fgColor rgb="FFF8EFD8"/>
        <bgColor rgb="FFF8EFD8"/>
      </patternFill>
    </fill>
    <fill>
      <patternFill patternType="solid">
        <fgColor rgb="FFEFC8A8"/>
        <bgColor rgb="FFEFC8A8"/>
      </patternFill>
    </fill>
    <fill>
      <patternFill patternType="solid">
        <fgColor rgb="FFF7E3D3"/>
        <bgColor rgb="FFF7E3D3"/>
      </patternFill>
    </fill>
    <fill>
      <patternFill patternType="solid">
        <fgColor rgb="FFE2A9A4"/>
        <bgColor rgb="FFE2A9A4"/>
      </patternFill>
    </fill>
    <fill>
      <patternFill patternType="solid">
        <fgColor rgb="FFF0D4D1"/>
        <bgColor rgb="FFF0D4D1"/>
      </patternFill>
    </fill>
    <fill>
      <patternFill patternType="solid">
        <fgColor rgb="FFA9DCC6"/>
        <bgColor rgb="FFA9DCC6"/>
      </patternFill>
    </fill>
    <fill>
      <patternFill patternType="solid">
        <fgColor rgb="FFD4EDE2"/>
        <bgColor rgb="FFD4EDE2"/>
      </patternFill>
    </fill>
    <fill>
      <patternFill patternType="solid">
        <fgColor rgb="FF87A9CB"/>
        <bgColor rgb="FF87A9CB"/>
      </patternFill>
    </fill>
    <fill>
      <patternFill patternType="solid">
        <fgColor rgb="FFAFC5DC"/>
        <bgColor rgb="FFAFC5DC"/>
      </patternFill>
    </fill>
    <fill>
      <patternFill patternType="solid">
        <fgColor rgb="FFD7E2ED"/>
        <bgColor rgb="FFD7E2ED"/>
      </patternFill>
    </fill>
    <fill>
      <patternFill patternType="solid">
        <fgColor rgb="FFC0D66A"/>
        <bgColor rgb="FFC0D66A"/>
      </patternFill>
    </fill>
    <fill>
      <patternFill patternType="solid">
        <fgColor rgb="FFA3A3A3"/>
        <bgColor rgb="FFA3A3A3"/>
      </patternFill>
    </fill>
    <fill>
      <patternFill patternType="solid">
        <fgColor rgb="FFD8D8D8"/>
        <bgColor rgb="FFD8D8D8"/>
      </patternFill>
    </fill>
    <fill>
      <patternFill patternType="solid">
        <fgColor rgb="FFEBD18C"/>
        <bgColor rgb="FFEBD18C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theme="5"/>
        <bgColor theme="5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2D715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3" fillId="2" borderId="4" xfId="0" applyFont="1" applyFill="1" applyBorder="1"/>
    <xf numFmtId="0" fontId="1" fillId="3" borderId="4" xfId="0" applyFont="1" applyFill="1" applyBorder="1" applyAlignment="1"/>
    <xf numFmtId="0" fontId="3" fillId="4" borderId="4" xfId="0" applyFont="1" applyFill="1" applyBorder="1"/>
    <xf numFmtId="0" fontId="1" fillId="5" borderId="4" xfId="0" applyFont="1" applyFill="1" applyBorder="1" applyAlignment="1"/>
    <xf numFmtId="0" fontId="3" fillId="6" borderId="6" xfId="0" applyFont="1" applyFill="1" applyBorder="1"/>
    <xf numFmtId="0" fontId="1" fillId="7" borderId="4" xfId="0" applyFont="1" applyFill="1" applyBorder="1" applyAlignment="1"/>
    <xf numFmtId="0" fontId="4" fillId="8" borderId="4" xfId="0" applyFont="1" applyFill="1" applyBorder="1" applyAlignment="1"/>
    <xf numFmtId="0" fontId="3" fillId="8" borderId="4" xfId="0" applyFont="1" applyFill="1" applyBorder="1"/>
    <xf numFmtId="0" fontId="3" fillId="8" borderId="4" xfId="0" applyFont="1" applyFill="1" applyBorder="1" applyAlignment="1"/>
    <xf numFmtId="0" fontId="1" fillId="9" borderId="4" xfId="0" applyFont="1" applyFill="1" applyBorder="1" applyAlignment="1"/>
    <xf numFmtId="0" fontId="1" fillId="9" borderId="4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11" borderId="7" xfId="0" applyFont="1" applyFill="1" applyBorder="1"/>
    <xf numFmtId="0" fontId="3" fillId="11" borderId="7" xfId="0" applyFont="1" applyFill="1" applyBorder="1" applyAlignment="1"/>
    <xf numFmtId="164" fontId="1" fillId="12" borderId="4" xfId="0" applyNumberFormat="1" applyFont="1" applyFill="1" applyBorder="1"/>
    <xf numFmtId="0" fontId="5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15" borderId="10" xfId="0" applyFont="1" applyFill="1" applyBorder="1"/>
    <xf numFmtId="0" fontId="1" fillId="0" borderId="10" xfId="0" applyFont="1" applyBorder="1"/>
    <xf numFmtId="0" fontId="1" fillId="16" borderId="10" xfId="0" applyFont="1" applyFill="1" applyBorder="1"/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Alignment="1">
      <alignment wrapText="1"/>
    </xf>
    <xf numFmtId="167" fontId="1" fillId="0" borderId="10" xfId="0" applyNumberFormat="1" applyFont="1" applyBorder="1"/>
    <xf numFmtId="164" fontId="1" fillId="0" borderId="10" xfId="0" applyNumberFormat="1" applyFont="1" applyBorder="1"/>
    <xf numFmtId="0" fontId="3" fillId="15" borderId="9" xfId="0" applyFont="1" applyFill="1" applyBorder="1"/>
    <xf numFmtId="0" fontId="1" fillId="16" borderId="8" xfId="0" quotePrefix="1" applyFont="1" applyFill="1" applyBorder="1"/>
    <xf numFmtId="0" fontId="7" fillId="17" borderId="10" xfId="0" applyFont="1" applyFill="1" applyBorder="1"/>
    <xf numFmtId="0" fontId="7" fillId="18" borderId="10" xfId="0" applyFont="1" applyFill="1" applyBorder="1"/>
    <xf numFmtId="0" fontId="7" fillId="19" borderId="10" xfId="0" applyFont="1" applyFill="1" applyBorder="1"/>
    <xf numFmtId="0" fontId="7" fillId="20" borderId="10" xfId="0" applyFont="1" applyFill="1" applyBorder="1"/>
    <xf numFmtId="9" fontId="1" fillId="0" borderId="10" xfId="0" applyNumberFormat="1" applyFont="1" applyBorder="1"/>
    <xf numFmtId="10" fontId="1" fillId="0" borderId="10" xfId="0" applyNumberFormat="1" applyFont="1" applyBorder="1"/>
    <xf numFmtId="164" fontId="1" fillId="0" borderId="0" xfId="0" applyNumberFormat="1" applyFont="1"/>
    <xf numFmtId="0" fontId="8" fillId="21" borderId="12" xfId="0" applyFont="1" applyFill="1" applyBorder="1"/>
    <xf numFmtId="9" fontId="1" fillId="0" borderId="0" xfId="0" applyNumberFormat="1" applyFont="1"/>
    <xf numFmtId="164" fontId="3" fillId="0" borderId="10" xfId="0" applyNumberFormat="1" applyFont="1" applyBorder="1"/>
    <xf numFmtId="9" fontId="3" fillId="0" borderId="10" xfId="0" applyNumberFormat="1" applyFont="1" applyBorder="1"/>
    <xf numFmtId="9" fontId="3" fillId="0" borderId="0" xfId="0" applyNumberFormat="1" applyFont="1"/>
    <xf numFmtId="164" fontId="1" fillId="12" borderId="3" xfId="0" applyNumberFormat="1" applyFont="1" applyFill="1" applyBorder="1"/>
    <xf numFmtId="165" fontId="3" fillId="8" borderId="18" xfId="0" applyNumberFormat="1" applyFont="1" applyFill="1" applyBorder="1"/>
    <xf numFmtId="9" fontId="3" fillId="13" borderId="18" xfId="0" applyNumberFormat="1" applyFont="1" applyFill="1" applyBorder="1" applyAlignment="1">
      <alignment horizontal="left" vertical="center"/>
    </xf>
    <xf numFmtId="0" fontId="3" fillId="14" borderId="18" xfId="0" applyFont="1" applyFill="1" applyBorder="1"/>
    <xf numFmtId="0" fontId="3" fillId="14" borderId="18" xfId="0" applyFont="1" applyFill="1" applyBorder="1" applyAlignment="1"/>
    <xf numFmtId="0" fontId="9" fillId="0" borderId="0" xfId="0" applyFont="1" applyAlignment="1"/>
    <xf numFmtId="0" fontId="3" fillId="8" borderId="19" xfId="0" applyFont="1" applyFill="1" applyBorder="1" applyAlignment="1">
      <alignment wrapText="1"/>
    </xf>
    <xf numFmtId="0" fontId="0" fillId="0" borderId="8" xfId="0" applyFont="1" applyBorder="1" applyAlignment="1"/>
    <xf numFmtId="0" fontId="11" fillId="9" borderId="4" xfId="0" applyFont="1" applyFill="1" applyBorder="1" applyAlignment="1"/>
    <xf numFmtId="0" fontId="12" fillId="8" borderId="4" xfId="0" applyFont="1" applyFill="1" applyBorder="1"/>
    <xf numFmtId="2" fontId="1" fillId="9" borderId="4" xfId="0" applyNumberFormat="1" applyFont="1" applyFill="1" applyBorder="1"/>
    <xf numFmtId="0" fontId="0" fillId="0" borderId="18" xfId="0" applyFont="1" applyBorder="1" applyAlignment="1"/>
    <xf numFmtId="0" fontId="9" fillId="0" borderId="18" xfId="0" applyFont="1" applyBorder="1" applyAlignment="1"/>
    <xf numFmtId="0" fontId="5" fillId="0" borderId="18" xfId="0" applyFont="1" applyBorder="1"/>
    <xf numFmtId="166" fontId="5" fillId="0" borderId="18" xfId="0" applyNumberFormat="1" applyFont="1" applyBorder="1"/>
    <xf numFmtId="1" fontId="5" fillId="0" borderId="18" xfId="0" applyNumberFormat="1" applyFont="1" applyBorder="1"/>
    <xf numFmtId="0" fontId="1" fillId="0" borderId="18" xfId="0" applyFont="1" applyBorder="1"/>
    <xf numFmtId="0" fontId="9" fillId="0" borderId="18" xfId="0" applyFont="1" applyFill="1" applyBorder="1" applyAlignment="1"/>
    <xf numFmtId="0" fontId="9" fillId="22" borderId="18" xfId="0" applyFont="1" applyFill="1" applyBorder="1" applyAlignment="1"/>
    <xf numFmtId="1" fontId="9" fillId="22" borderId="18" xfId="0" applyNumberFormat="1" applyFont="1" applyFill="1" applyBorder="1" applyAlignment="1"/>
    <xf numFmtId="0" fontId="9" fillId="0" borderId="18" xfId="0" applyFont="1" applyBorder="1"/>
    <xf numFmtId="0" fontId="6" fillId="0" borderId="18" xfId="0" applyFont="1" applyBorder="1" applyAlignment="1"/>
    <xf numFmtId="1" fontId="0" fillId="0" borderId="18" xfId="0" applyNumberFormat="1" applyFont="1" applyBorder="1" applyAlignment="1"/>
    <xf numFmtId="0" fontId="1" fillId="0" borderId="18" xfId="0" applyFont="1" applyBorder="1" applyAlignment="1"/>
    <xf numFmtId="0" fontId="5" fillId="0" borderId="18" xfId="0" applyFont="1" applyBorder="1" applyAlignment="1"/>
    <xf numFmtId="0" fontId="14" fillId="23" borderId="18" xfId="0" applyFont="1" applyFill="1" applyBorder="1" applyAlignment="1"/>
    <xf numFmtId="0" fontId="16" fillId="25" borderId="18" xfId="0" applyFont="1" applyFill="1" applyBorder="1" applyAlignment="1"/>
    <xf numFmtId="0" fontId="0" fillId="25" borderId="18" xfId="0" applyFont="1" applyFill="1" applyBorder="1" applyAlignment="1"/>
    <xf numFmtId="0" fontId="9" fillId="25" borderId="18" xfId="0" applyFont="1" applyFill="1" applyBorder="1" applyAlignment="1"/>
    <xf numFmtId="0" fontId="17" fillId="0" borderId="29" xfId="0" applyFont="1" applyBorder="1" applyAlignment="1"/>
    <xf numFmtId="0" fontId="0" fillId="0" borderId="19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9" fontId="17" fillId="0" borderId="32" xfId="0" applyNumberFormat="1" applyFont="1" applyBorder="1" applyAlignment="1"/>
    <xf numFmtId="0" fontId="17" fillId="0" borderId="33" xfId="0" applyFont="1" applyBorder="1" applyAlignment="1"/>
    <xf numFmtId="9" fontId="17" fillId="0" borderId="34" xfId="0" applyNumberFormat="1" applyFont="1" applyBorder="1" applyAlignment="1"/>
    <xf numFmtId="0" fontId="17" fillId="0" borderId="35" xfId="0" applyFont="1" applyBorder="1" applyAlignment="1"/>
    <xf numFmtId="0" fontId="18" fillId="0" borderId="18" xfId="0" applyFont="1" applyBorder="1" applyAlignment="1"/>
    <xf numFmtId="0" fontId="15" fillId="25" borderId="18" xfId="0" applyFont="1" applyFill="1" applyBorder="1" applyAlignment="1"/>
    <xf numFmtId="0" fontId="3" fillId="15" borderId="18" xfId="0" applyFont="1" applyFill="1" applyBorder="1"/>
    <xf numFmtId="164" fontId="1" fillId="0" borderId="18" xfId="0" applyNumberFormat="1" applyFont="1" applyBorder="1"/>
    <xf numFmtId="9" fontId="1" fillId="0" borderId="18" xfId="0" applyNumberFormat="1" applyFont="1" applyBorder="1"/>
    <xf numFmtId="10" fontId="1" fillId="0" borderId="18" xfId="0" applyNumberFormat="1" applyFont="1" applyBorder="1"/>
    <xf numFmtId="1" fontId="1" fillId="0" borderId="18" xfId="0" applyNumberFormat="1" applyFont="1" applyBorder="1"/>
    <xf numFmtId="0" fontId="17" fillId="26" borderId="18" xfId="0" applyFont="1" applyFill="1" applyBorder="1" applyAlignment="1"/>
    <xf numFmtId="1" fontId="17" fillId="26" borderId="18" xfId="0" applyNumberFormat="1" applyFont="1" applyFill="1" applyBorder="1" applyAlignment="1"/>
    <xf numFmtId="0" fontId="17" fillId="26" borderId="27" xfId="0" applyFont="1" applyFill="1" applyBorder="1" applyAlignment="1">
      <alignment vertical="center"/>
    </xf>
    <xf numFmtId="0" fontId="17" fillId="26" borderId="28" xfId="0" applyFont="1" applyFill="1" applyBorder="1" applyAlignment="1">
      <alignment vertical="center"/>
    </xf>
    <xf numFmtId="0" fontId="19" fillId="24" borderId="18" xfId="0" applyFont="1" applyFill="1" applyBorder="1" applyAlignment="1"/>
    <xf numFmtId="9" fontId="10" fillId="13" borderId="13" xfId="0" applyNumberFormat="1" applyFont="1" applyFill="1" applyBorder="1" applyAlignment="1">
      <alignment horizontal="left" vertical="center"/>
    </xf>
    <xf numFmtId="9" fontId="10" fillId="13" borderId="14" xfId="0" applyNumberFormat="1" applyFont="1" applyFill="1" applyBorder="1" applyAlignment="1">
      <alignment horizontal="left" vertical="center"/>
    </xf>
    <xf numFmtId="9" fontId="10" fillId="13" borderId="15" xfId="0" applyNumberFormat="1" applyFont="1" applyFill="1" applyBorder="1" applyAlignment="1">
      <alignment horizontal="left" vertical="center"/>
    </xf>
    <xf numFmtId="9" fontId="10" fillId="13" borderId="16" xfId="0" applyNumberFormat="1" applyFont="1" applyFill="1" applyBorder="1" applyAlignment="1">
      <alignment horizontal="left" vertical="center"/>
    </xf>
    <xf numFmtId="9" fontId="10" fillId="13" borderId="2" xfId="0" applyNumberFormat="1" applyFont="1" applyFill="1" applyBorder="1" applyAlignment="1">
      <alignment horizontal="left" vertical="center"/>
    </xf>
    <xf numFmtId="9" fontId="10" fillId="13" borderId="17" xfId="0" applyNumberFormat="1" applyFont="1" applyFill="1" applyBorder="1" applyAlignment="1">
      <alignment horizontal="left" vertical="center"/>
    </xf>
    <xf numFmtId="0" fontId="10" fillId="14" borderId="1" xfId="0" applyFont="1" applyFill="1" applyBorder="1" applyAlignment="1">
      <alignment horizontal="left"/>
    </xf>
    <xf numFmtId="0" fontId="10" fillId="14" borderId="8" xfId="0" applyFont="1" applyFill="1" applyBorder="1" applyAlignment="1">
      <alignment horizontal="left"/>
    </xf>
    <xf numFmtId="0" fontId="3" fillId="10" borderId="3" xfId="0" applyFont="1" applyFill="1" applyBorder="1" applyAlignment="1">
      <alignment horizontal="center" vertical="center"/>
    </xf>
    <xf numFmtId="0" fontId="2" fillId="0" borderId="20" xfId="0" applyFont="1" applyBorder="1"/>
    <xf numFmtId="0" fontId="10" fillId="8" borderId="21" xfId="0" applyFont="1" applyFill="1" applyBorder="1" applyAlignment="1">
      <alignment horizontal="left" wrapText="1"/>
    </xf>
    <xf numFmtId="0" fontId="10" fillId="8" borderId="22" xfId="0" applyFont="1" applyFill="1" applyBorder="1" applyAlignment="1">
      <alignment horizontal="left" wrapText="1"/>
    </xf>
    <xf numFmtId="0" fontId="10" fillId="8" borderId="23" xfId="0" applyFont="1" applyFill="1" applyBorder="1" applyAlignment="1">
      <alignment horizontal="left" wrapText="1"/>
    </xf>
    <xf numFmtId="0" fontId="10" fillId="8" borderId="24" xfId="0" applyFont="1" applyFill="1" applyBorder="1" applyAlignment="1">
      <alignment horizontal="left" wrapText="1"/>
    </xf>
    <xf numFmtId="0" fontId="10" fillId="8" borderId="25" xfId="0" applyFont="1" applyFill="1" applyBorder="1" applyAlignment="1">
      <alignment horizontal="left" wrapText="1"/>
    </xf>
    <xf numFmtId="0" fontId="10" fillId="8" borderId="26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center" vertical="center"/>
    </xf>
    <xf numFmtId="0" fontId="2" fillId="0" borderId="5" xfId="0" applyFont="1" applyBorder="1"/>
    <xf numFmtId="0" fontId="3" fillId="4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7" fillId="26" borderId="27" xfId="0" applyFont="1" applyFill="1" applyBorder="1" applyAlignment="1">
      <alignment horizontal="center" wrapText="1"/>
    </xf>
    <xf numFmtId="0" fontId="17" fillId="26" borderId="28" xfId="0" applyFont="1" applyFill="1" applyBorder="1" applyAlignment="1">
      <alignment horizontal="center" wrapText="1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A8BF4D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0"/>
  <sheetViews>
    <sheetView workbookViewId="0">
      <selection activeCell="C29" sqref="C29"/>
    </sheetView>
  </sheetViews>
  <sheetFormatPr defaultColWidth="12.69921875" defaultRowHeight="15" customHeight="1" x14ac:dyDescent="0.25"/>
  <cols>
    <col min="1" max="1" width="11.69921875" customWidth="1"/>
    <col min="2" max="3" width="9" customWidth="1"/>
    <col min="4" max="4" width="11.69921875" customWidth="1"/>
    <col min="5" max="5" width="11.19921875" customWidth="1"/>
    <col min="6" max="6" width="10.69921875" customWidth="1"/>
    <col min="7" max="7" width="10.296875" customWidth="1"/>
    <col min="8" max="8" width="11.69921875" customWidth="1"/>
    <col min="9" max="9" width="14" customWidth="1"/>
    <col min="10" max="10" width="10.296875" customWidth="1"/>
    <col min="11" max="11" width="11" customWidth="1"/>
    <col min="12" max="12" width="10.69921875" customWidth="1"/>
    <col min="13" max="13" width="10.19921875" customWidth="1"/>
    <col min="14" max="14" width="11.69921875" customWidth="1"/>
    <col min="15" max="16" width="10.69921875" customWidth="1"/>
    <col min="17" max="17" width="11.296875" customWidth="1"/>
    <col min="18" max="18" width="10.19921875" customWidth="1"/>
    <col min="19" max="19" width="11.19921875" customWidth="1"/>
    <col min="20" max="20" width="11" customWidth="1"/>
    <col min="21" max="21" width="9" customWidth="1"/>
    <col min="22" max="22" width="13.19921875" customWidth="1"/>
    <col min="23" max="23" width="9" customWidth="1"/>
    <col min="24" max="24" width="13.19921875" customWidth="1"/>
    <col min="25" max="25" width="9" customWidth="1"/>
    <col min="26" max="26" width="14.19921875" customWidth="1"/>
    <col min="27" max="27" width="9" customWidth="1"/>
    <col min="28" max="28" width="19.296875" customWidth="1"/>
    <col min="29" max="29" width="9" customWidth="1"/>
    <col min="30" max="30" width="11.19921875" customWidth="1"/>
    <col min="31" max="31" width="9" customWidth="1"/>
    <col min="32" max="32" width="18.69921875" customWidth="1"/>
    <col min="33" max="33" width="9" customWidth="1"/>
    <col min="34" max="34" width="15" customWidth="1"/>
    <col min="35" max="35" width="9" customWidth="1"/>
    <col min="36" max="36" width="15.69921875" customWidth="1"/>
    <col min="37" max="37" width="24" customWidth="1"/>
    <col min="38" max="38" width="21.296875" customWidth="1"/>
    <col min="39" max="39" width="9" customWidth="1"/>
    <col min="40" max="40" width="15" customWidth="1"/>
  </cols>
  <sheetData>
    <row r="1" spans="1:40" ht="14.4" x14ac:dyDescent="0.3">
      <c r="A1" s="18" t="s">
        <v>26</v>
      </c>
      <c r="D1" s="18" t="s">
        <v>33</v>
      </c>
      <c r="E1" s="18" t="s">
        <v>53</v>
      </c>
      <c r="F1" s="18" t="s">
        <v>54</v>
      </c>
      <c r="G1" s="18" t="s">
        <v>55</v>
      </c>
      <c r="H1" s="18" t="s">
        <v>56</v>
      </c>
      <c r="I1" s="18" t="s">
        <v>57</v>
      </c>
      <c r="J1" s="18" t="s">
        <v>58</v>
      </c>
      <c r="K1" s="18" t="s">
        <v>59</v>
      </c>
      <c r="L1" s="18" t="s">
        <v>60</v>
      </c>
      <c r="M1" s="18" t="s">
        <v>61</v>
      </c>
      <c r="N1" s="18" t="s">
        <v>62</v>
      </c>
      <c r="O1" s="18" t="s">
        <v>63</v>
      </c>
      <c r="P1" s="18" t="s">
        <v>64</v>
      </c>
      <c r="Q1" s="18" t="s">
        <v>65</v>
      </c>
      <c r="R1" s="18" t="s">
        <v>66</v>
      </c>
      <c r="S1" s="18" t="s">
        <v>67</v>
      </c>
      <c r="T1" s="18" t="s">
        <v>68</v>
      </c>
      <c r="V1" s="18" t="s">
        <v>50</v>
      </c>
      <c r="X1" s="18" t="s">
        <v>51</v>
      </c>
      <c r="Z1" s="18" t="s">
        <v>69</v>
      </c>
      <c r="AB1" t="s">
        <v>24</v>
      </c>
      <c r="AF1" s="1" t="s">
        <v>25</v>
      </c>
      <c r="AH1" s="20" t="s">
        <v>70</v>
      </c>
      <c r="AJ1" s="1"/>
      <c r="AK1" s="20" t="s">
        <v>71</v>
      </c>
      <c r="AL1" s="1"/>
    </row>
    <row r="2" spans="1:40" ht="14.4" x14ac:dyDescent="0.3">
      <c r="A2" s="18" t="s">
        <v>33</v>
      </c>
      <c r="D2" s="21" t="s">
        <v>34</v>
      </c>
      <c r="E2" s="21" t="s">
        <v>72</v>
      </c>
      <c r="F2" s="21" t="s">
        <v>73</v>
      </c>
      <c r="G2" s="21" t="s">
        <v>74</v>
      </c>
      <c r="H2" s="21" t="s">
        <v>75</v>
      </c>
      <c r="I2" s="21" t="s">
        <v>76</v>
      </c>
      <c r="J2" s="21" t="s">
        <v>77</v>
      </c>
      <c r="K2" s="21" t="s">
        <v>78</v>
      </c>
      <c r="L2" s="21" t="s">
        <v>79</v>
      </c>
      <c r="M2" s="21" t="s">
        <v>80</v>
      </c>
      <c r="N2" s="21" t="s">
        <v>81</v>
      </c>
      <c r="O2" s="21" t="s">
        <v>82</v>
      </c>
      <c r="P2" s="21" t="s">
        <v>83</v>
      </c>
      <c r="Q2" s="21" t="s">
        <v>84</v>
      </c>
      <c r="R2" s="21" t="s">
        <v>85</v>
      </c>
      <c r="S2" s="21" t="s">
        <v>86</v>
      </c>
      <c r="T2" s="21" t="s">
        <v>87</v>
      </c>
      <c r="V2" s="18" t="s">
        <v>12</v>
      </c>
      <c r="X2" s="18">
        <v>2005</v>
      </c>
      <c r="Z2" s="18" t="s">
        <v>88</v>
      </c>
      <c r="AB2" s="22" t="s">
        <v>28</v>
      </c>
      <c r="AF2" s="18" t="s">
        <v>29</v>
      </c>
      <c r="AH2" s="18" t="s">
        <v>30</v>
      </c>
      <c r="AJ2" s="1"/>
      <c r="AL2" s="1"/>
      <c r="AN2" s="1"/>
    </row>
    <row r="3" spans="1:40" ht="14.4" x14ac:dyDescent="0.3">
      <c r="A3" s="18" t="s">
        <v>53</v>
      </c>
      <c r="D3" s="21" t="s">
        <v>89</v>
      </c>
      <c r="E3" s="21" t="s">
        <v>90</v>
      </c>
      <c r="F3" s="21" t="s">
        <v>91</v>
      </c>
      <c r="G3" s="21" t="s">
        <v>92</v>
      </c>
      <c r="H3" s="21" t="s">
        <v>93</v>
      </c>
      <c r="I3" s="21" t="s">
        <v>94</v>
      </c>
      <c r="J3" s="21" t="s">
        <v>95</v>
      </c>
      <c r="K3" s="21" t="s">
        <v>96</v>
      </c>
      <c r="L3" s="21" t="s">
        <v>97</v>
      </c>
      <c r="M3" s="21" t="s">
        <v>98</v>
      </c>
      <c r="N3" s="21" t="s">
        <v>99</v>
      </c>
      <c r="O3" s="21" t="s">
        <v>100</v>
      </c>
      <c r="P3" s="21" t="s">
        <v>101</v>
      </c>
      <c r="Q3" s="21" t="s">
        <v>102</v>
      </c>
      <c r="R3" s="21" t="s">
        <v>103</v>
      </c>
      <c r="S3" s="21" t="s">
        <v>104</v>
      </c>
      <c r="T3" s="21" t="s">
        <v>105</v>
      </c>
      <c r="V3" s="18" t="s">
        <v>14</v>
      </c>
      <c r="X3" s="18">
        <v>2006</v>
      </c>
      <c r="Z3" s="18" t="s">
        <v>106</v>
      </c>
      <c r="AB3" s="22" t="s">
        <v>107</v>
      </c>
      <c r="AF3" s="18" t="s">
        <v>108</v>
      </c>
      <c r="AH3" s="1" t="s">
        <v>31</v>
      </c>
      <c r="AK3" s="20" t="s">
        <v>109</v>
      </c>
      <c r="AL3" s="19" t="s">
        <v>110</v>
      </c>
      <c r="AN3" s="1"/>
    </row>
    <row r="4" spans="1:40" ht="14.4" x14ac:dyDescent="0.3">
      <c r="A4" s="18" t="s">
        <v>54</v>
      </c>
      <c r="D4" s="21" t="s">
        <v>111</v>
      </c>
      <c r="E4" s="21" t="s">
        <v>112</v>
      </c>
      <c r="F4" s="21" t="s">
        <v>113</v>
      </c>
      <c r="G4" s="21" t="s">
        <v>114</v>
      </c>
      <c r="H4" s="21" t="s">
        <v>115</v>
      </c>
      <c r="I4" s="21" t="s">
        <v>116</v>
      </c>
      <c r="J4" s="21" t="s">
        <v>117</v>
      </c>
      <c r="K4" s="21" t="s">
        <v>118</v>
      </c>
      <c r="L4" s="21" t="s">
        <v>119</v>
      </c>
      <c r="M4" s="21" t="s">
        <v>120</v>
      </c>
      <c r="N4" s="21" t="s">
        <v>121</v>
      </c>
      <c r="O4" s="21" t="s">
        <v>122</v>
      </c>
      <c r="P4" s="21" t="s">
        <v>123</v>
      </c>
      <c r="Q4" s="21" t="s">
        <v>124</v>
      </c>
      <c r="R4" s="21" t="s">
        <v>125</v>
      </c>
      <c r="S4" s="21" t="s">
        <v>126</v>
      </c>
      <c r="T4" s="21" t="s">
        <v>127</v>
      </c>
      <c r="V4" s="18" t="s">
        <v>128</v>
      </c>
      <c r="X4" s="18">
        <v>2007</v>
      </c>
      <c r="Z4" s="18" t="s">
        <v>20</v>
      </c>
      <c r="AB4" s="20" t="s">
        <v>129</v>
      </c>
      <c r="AH4" s="1" t="s">
        <v>32</v>
      </c>
      <c r="AK4" s="20" t="s">
        <v>130</v>
      </c>
      <c r="AL4" s="20" t="s">
        <v>131</v>
      </c>
    </row>
    <row r="5" spans="1:40" ht="14.4" x14ac:dyDescent="0.3">
      <c r="A5" s="18" t="s">
        <v>55</v>
      </c>
      <c r="D5" s="21" t="s">
        <v>132</v>
      </c>
      <c r="E5" s="21" t="s">
        <v>133</v>
      </c>
      <c r="F5" s="21" t="s">
        <v>134</v>
      </c>
      <c r="G5" s="21" t="s">
        <v>135</v>
      </c>
      <c r="H5" s="21" t="s">
        <v>136</v>
      </c>
      <c r="I5" s="21" t="s">
        <v>137</v>
      </c>
      <c r="J5" s="21" t="s">
        <v>138</v>
      </c>
      <c r="K5" s="21" t="s">
        <v>139</v>
      </c>
      <c r="L5" s="21" t="s">
        <v>140</v>
      </c>
      <c r="M5" s="21" t="s">
        <v>141</v>
      </c>
      <c r="N5" s="21" t="s">
        <v>142</v>
      </c>
      <c r="O5" s="21" t="s">
        <v>143</v>
      </c>
      <c r="P5" s="21" t="s">
        <v>144</v>
      </c>
      <c r="Q5" s="21" t="s">
        <v>145</v>
      </c>
      <c r="R5" s="21" t="s">
        <v>146</v>
      </c>
      <c r="S5" s="21" t="s">
        <v>147</v>
      </c>
      <c r="T5" s="21" t="s">
        <v>148</v>
      </c>
      <c r="V5" s="18" t="s">
        <v>149</v>
      </c>
      <c r="X5" s="18">
        <v>2008</v>
      </c>
      <c r="Z5" s="18" t="s">
        <v>150</v>
      </c>
      <c r="AK5" s="20" t="s">
        <v>151</v>
      </c>
      <c r="AL5" s="20" t="s">
        <v>152</v>
      </c>
    </row>
    <row r="6" spans="1:40" ht="14.4" x14ac:dyDescent="0.3">
      <c r="A6" s="18" t="s">
        <v>56</v>
      </c>
      <c r="D6" s="21" t="s">
        <v>153</v>
      </c>
      <c r="E6" s="21" t="s">
        <v>154</v>
      </c>
      <c r="F6" s="21" t="s">
        <v>155</v>
      </c>
      <c r="G6" s="21" t="s">
        <v>156</v>
      </c>
      <c r="H6" s="21" t="s">
        <v>157</v>
      </c>
      <c r="I6" s="21" t="s">
        <v>158</v>
      </c>
      <c r="J6" s="21" t="s">
        <v>159</v>
      </c>
      <c r="K6" s="21" t="s">
        <v>160</v>
      </c>
      <c r="L6" s="21" t="s">
        <v>161</v>
      </c>
      <c r="M6" s="21" t="s">
        <v>162</v>
      </c>
      <c r="N6" s="21" t="s">
        <v>163</v>
      </c>
      <c r="O6" s="21" t="s">
        <v>164</v>
      </c>
      <c r="P6" s="21" t="s">
        <v>165</v>
      </c>
      <c r="Q6" s="21" t="s">
        <v>166</v>
      </c>
      <c r="R6" s="21" t="s">
        <v>167</v>
      </c>
      <c r="S6" s="21" t="s">
        <v>168</v>
      </c>
      <c r="T6" s="21" t="s">
        <v>169</v>
      </c>
      <c r="V6" s="18" t="s">
        <v>170</v>
      </c>
      <c r="X6" s="18">
        <v>2009</v>
      </c>
      <c r="Z6" s="18" t="s">
        <v>171</v>
      </c>
      <c r="AK6" s="20" t="s">
        <v>28</v>
      </c>
      <c r="AL6" s="20" t="s">
        <v>172</v>
      </c>
    </row>
    <row r="7" spans="1:40" ht="14.4" x14ac:dyDescent="0.3">
      <c r="A7" s="18" t="s">
        <v>57</v>
      </c>
      <c r="D7" s="21" t="s">
        <v>52</v>
      </c>
      <c r="E7" s="21" t="s">
        <v>173</v>
      </c>
      <c r="F7" s="21" t="s">
        <v>174</v>
      </c>
      <c r="G7" s="21" t="s">
        <v>175</v>
      </c>
      <c r="H7" s="21" t="s">
        <v>176</v>
      </c>
      <c r="I7" s="21" t="s">
        <v>177</v>
      </c>
      <c r="K7" s="21" t="s">
        <v>178</v>
      </c>
      <c r="L7" s="21" t="s">
        <v>179</v>
      </c>
      <c r="M7" s="21" t="s">
        <v>180</v>
      </c>
      <c r="N7" s="21" t="s">
        <v>181</v>
      </c>
      <c r="O7" s="21" t="s">
        <v>182</v>
      </c>
      <c r="P7" s="21" t="s">
        <v>183</v>
      </c>
      <c r="Q7" s="21" t="s">
        <v>184</v>
      </c>
      <c r="S7" s="21" t="s">
        <v>185</v>
      </c>
      <c r="T7" s="21" t="s">
        <v>186</v>
      </c>
      <c r="V7" s="18" t="s">
        <v>187</v>
      </c>
      <c r="X7" s="18">
        <v>2010</v>
      </c>
      <c r="Z7" s="18" t="s">
        <v>188</v>
      </c>
      <c r="AK7" s="20" t="s">
        <v>107</v>
      </c>
      <c r="AL7" s="20" t="s">
        <v>189</v>
      </c>
    </row>
    <row r="8" spans="1:40" ht="14.4" x14ac:dyDescent="0.3">
      <c r="A8" s="18" t="s">
        <v>58</v>
      </c>
      <c r="D8" s="21" t="s">
        <v>190</v>
      </c>
      <c r="E8" s="21" t="s">
        <v>191</v>
      </c>
      <c r="F8" s="21" t="s">
        <v>192</v>
      </c>
      <c r="G8" s="21" t="s">
        <v>193</v>
      </c>
      <c r="H8" s="21" t="s">
        <v>194</v>
      </c>
      <c r="I8" s="21" t="s">
        <v>195</v>
      </c>
      <c r="K8" s="21" t="s">
        <v>196</v>
      </c>
      <c r="L8" s="21" t="s">
        <v>197</v>
      </c>
      <c r="M8" s="21" t="s">
        <v>198</v>
      </c>
      <c r="N8" s="21" t="s">
        <v>199</v>
      </c>
      <c r="O8" s="21" t="s">
        <v>200</v>
      </c>
      <c r="P8" s="21" t="s">
        <v>201</v>
      </c>
      <c r="Q8" s="21" t="s">
        <v>202</v>
      </c>
      <c r="S8" s="21" t="s">
        <v>203</v>
      </c>
      <c r="T8" s="21" t="s">
        <v>204</v>
      </c>
      <c r="V8" s="18" t="s">
        <v>205</v>
      </c>
      <c r="X8" s="18">
        <v>2011</v>
      </c>
      <c r="Z8" s="18" t="s">
        <v>22</v>
      </c>
    </row>
    <row r="9" spans="1:40" ht="14.4" x14ac:dyDescent="0.3">
      <c r="A9" s="18" t="s">
        <v>59</v>
      </c>
      <c r="D9" s="21" t="s">
        <v>206</v>
      </c>
      <c r="E9" s="21" t="s">
        <v>207</v>
      </c>
      <c r="F9" s="21" t="s">
        <v>208</v>
      </c>
      <c r="G9" s="21" t="s">
        <v>209</v>
      </c>
      <c r="H9" s="21" t="s">
        <v>210</v>
      </c>
      <c r="I9" s="21" t="s">
        <v>211</v>
      </c>
      <c r="K9" s="21" t="s">
        <v>212</v>
      </c>
      <c r="L9" s="21" t="s">
        <v>213</v>
      </c>
      <c r="N9" s="21" t="s">
        <v>214</v>
      </c>
      <c r="O9" s="21" t="s">
        <v>215</v>
      </c>
      <c r="P9" s="21" t="s">
        <v>216</v>
      </c>
      <c r="Q9" s="21" t="s">
        <v>217</v>
      </c>
      <c r="S9" s="21" t="s">
        <v>218</v>
      </c>
      <c r="T9" s="21" t="s">
        <v>219</v>
      </c>
      <c r="V9" s="18" t="s">
        <v>220</v>
      </c>
      <c r="X9" s="18">
        <v>2012</v>
      </c>
      <c r="Z9" s="1" t="s">
        <v>21</v>
      </c>
    </row>
    <row r="10" spans="1:40" ht="14.4" x14ac:dyDescent="0.3">
      <c r="A10" s="18" t="s">
        <v>60</v>
      </c>
      <c r="D10" s="21" t="s">
        <v>221</v>
      </c>
      <c r="E10" s="21" t="s">
        <v>222</v>
      </c>
      <c r="F10" s="21" t="s">
        <v>223</v>
      </c>
      <c r="H10" s="21" t="s">
        <v>224</v>
      </c>
      <c r="I10" s="21" t="s">
        <v>225</v>
      </c>
      <c r="K10" s="21" t="s">
        <v>226</v>
      </c>
      <c r="L10" s="21" t="s">
        <v>227</v>
      </c>
      <c r="N10" s="21" t="s">
        <v>228</v>
      </c>
      <c r="O10" s="21" t="s">
        <v>229</v>
      </c>
      <c r="P10" s="21" t="s">
        <v>230</v>
      </c>
      <c r="Q10" s="21" t="s">
        <v>231</v>
      </c>
      <c r="S10" s="21" t="s">
        <v>232</v>
      </c>
      <c r="T10" s="21" t="s">
        <v>233</v>
      </c>
      <c r="V10" s="18" t="s">
        <v>13</v>
      </c>
      <c r="X10" s="18">
        <v>2013</v>
      </c>
      <c r="Z10" s="1" t="s">
        <v>234</v>
      </c>
      <c r="AJ10" s="19"/>
    </row>
    <row r="11" spans="1:40" ht="14.4" x14ac:dyDescent="0.3">
      <c r="A11" s="18" t="s">
        <v>61</v>
      </c>
      <c r="D11" s="21" t="s">
        <v>235</v>
      </c>
      <c r="E11" s="21" t="s">
        <v>236</v>
      </c>
      <c r="F11" s="21" t="s">
        <v>237</v>
      </c>
      <c r="H11" s="21" t="s">
        <v>238</v>
      </c>
      <c r="I11" s="21" t="s">
        <v>239</v>
      </c>
      <c r="K11" s="21" t="s">
        <v>240</v>
      </c>
      <c r="L11" s="21" t="s">
        <v>241</v>
      </c>
      <c r="N11" s="21" t="s">
        <v>242</v>
      </c>
      <c r="O11" s="21" t="s">
        <v>243</v>
      </c>
      <c r="P11" s="21" t="s">
        <v>244</v>
      </c>
      <c r="Q11" s="21" t="s">
        <v>245</v>
      </c>
      <c r="S11" s="21" t="s">
        <v>246</v>
      </c>
      <c r="T11" s="21" t="s">
        <v>247</v>
      </c>
      <c r="V11" s="18" t="s">
        <v>248</v>
      </c>
      <c r="X11" s="18">
        <v>2014</v>
      </c>
      <c r="Z11" s="1" t="s">
        <v>249</v>
      </c>
    </row>
    <row r="12" spans="1:40" ht="14.4" x14ac:dyDescent="0.3">
      <c r="A12" s="18" t="s">
        <v>62</v>
      </c>
      <c r="D12" s="21" t="s">
        <v>250</v>
      </c>
      <c r="E12" s="21" t="s">
        <v>251</v>
      </c>
      <c r="F12" s="21" t="s">
        <v>252</v>
      </c>
      <c r="H12" s="21" t="s">
        <v>253</v>
      </c>
      <c r="I12" s="21" t="s">
        <v>254</v>
      </c>
      <c r="K12" s="21" t="s">
        <v>255</v>
      </c>
      <c r="O12" s="21" t="s">
        <v>256</v>
      </c>
      <c r="P12" s="21" t="s">
        <v>257</v>
      </c>
      <c r="S12" s="21" t="s">
        <v>258</v>
      </c>
      <c r="T12" s="21" t="s">
        <v>259</v>
      </c>
      <c r="V12" s="18" t="s">
        <v>260</v>
      </c>
      <c r="X12" s="18">
        <v>2015</v>
      </c>
      <c r="Z12" s="1" t="s">
        <v>261</v>
      </c>
    </row>
    <row r="13" spans="1:40" ht="14.4" x14ac:dyDescent="0.3">
      <c r="A13" s="18" t="s">
        <v>63</v>
      </c>
      <c r="D13" s="21" t="s">
        <v>262</v>
      </c>
      <c r="E13" s="21" t="s">
        <v>263</v>
      </c>
      <c r="F13" s="21" t="s">
        <v>264</v>
      </c>
      <c r="H13" s="21" t="s">
        <v>265</v>
      </c>
      <c r="I13" s="21" t="s">
        <v>266</v>
      </c>
      <c r="K13" s="21" t="s">
        <v>267</v>
      </c>
      <c r="O13" s="21" t="s">
        <v>268</v>
      </c>
      <c r="S13" s="21" t="s">
        <v>269</v>
      </c>
      <c r="T13" s="21" t="s">
        <v>270</v>
      </c>
      <c r="V13" s="18" t="s">
        <v>271</v>
      </c>
      <c r="X13" s="18">
        <v>2016</v>
      </c>
      <c r="Z13" s="1" t="s">
        <v>272</v>
      </c>
    </row>
    <row r="14" spans="1:40" ht="14.4" x14ac:dyDescent="0.3">
      <c r="A14" s="18" t="s">
        <v>64</v>
      </c>
      <c r="D14" s="21" t="s">
        <v>273</v>
      </c>
      <c r="E14" s="21" t="s">
        <v>274</v>
      </c>
      <c r="F14" s="21" t="s">
        <v>275</v>
      </c>
      <c r="H14" s="21" t="s">
        <v>276</v>
      </c>
      <c r="I14" s="21" t="s">
        <v>277</v>
      </c>
      <c r="K14" s="21" t="s">
        <v>278</v>
      </c>
      <c r="O14" s="21" t="s">
        <v>279</v>
      </c>
      <c r="T14" s="21" t="s">
        <v>280</v>
      </c>
      <c r="V14" s="18" t="s">
        <v>281</v>
      </c>
      <c r="X14" s="18">
        <v>2017</v>
      </c>
      <c r="Z14" s="1" t="s">
        <v>282</v>
      </c>
    </row>
    <row r="15" spans="1:40" ht="14.4" x14ac:dyDescent="0.3">
      <c r="A15" s="18" t="s">
        <v>65</v>
      </c>
      <c r="D15" s="21" t="s">
        <v>283</v>
      </c>
      <c r="E15" s="21" t="s">
        <v>284</v>
      </c>
      <c r="F15" s="21" t="s">
        <v>285</v>
      </c>
      <c r="H15" s="21" t="s">
        <v>286</v>
      </c>
      <c r="I15" s="21" t="s">
        <v>287</v>
      </c>
      <c r="K15" s="21" t="s">
        <v>288</v>
      </c>
      <c r="T15" s="21" t="s">
        <v>289</v>
      </c>
      <c r="V15" s="18" t="s">
        <v>290</v>
      </c>
      <c r="X15" s="18">
        <v>2018</v>
      </c>
    </row>
    <row r="16" spans="1:40" ht="14.4" x14ac:dyDescent="0.3">
      <c r="A16" s="18" t="s">
        <v>66</v>
      </c>
      <c r="D16" s="21" t="s">
        <v>291</v>
      </c>
      <c r="E16" s="21" t="s">
        <v>292</v>
      </c>
      <c r="F16" s="21" t="s">
        <v>293</v>
      </c>
      <c r="H16" s="21" t="s">
        <v>294</v>
      </c>
      <c r="I16" s="21" t="s">
        <v>295</v>
      </c>
      <c r="K16" s="21" t="s">
        <v>296</v>
      </c>
      <c r="T16" s="21" t="s">
        <v>297</v>
      </c>
      <c r="V16" s="18" t="s">
        <v>298</v>
      </c>
    </row>
    <row r="17" spans="1:22" ht="14.4" x14ac:dyDescent="0.3">
      <c r="A17" s="18" t="s">
        <v>67</v>
      </c>
      <c r="D17" s="21" t="s">
        <v>299</v>
      </c>
      <c r="E17" s="21" t="s">
        <v>300</v>
      </c>
      <c r="F17" s="21" t="s">
        <v>301</v>
      </c>
      <c r="I17" s="21" t="s">
        <v>302</v>
      </c>
      <c r="K17" s="21" t="s">
        <v>303</v>
      </c>
      <c r="T17" s="21" t="s">
        <v>304</v>
      </c>
      <c r="V17" s="18" t="s">
        <v>305</v>
      </c>
    </row>
    <row r="18" spans="1:22" ht="14.4" x14ac:dyDescent="0.3">
      <c r="A18" s="18" t="s">
        <v>68</v>
      </c>
      <c r="E18" s="21" t="s">
        <v>306</v>
      </c>
      <c r="F18" s="21" t="s">
        <v>307</v>
      </c>
      <c r="I18" s="21" t="s">
        <v>308</v>
      </c>
      <c r="K18" s="21" t="s">
        <v>309</v>
      </c>
      <c r="T18" s="21" t="s">
        <v>310</v>
      </c>
      <c r="V18" s="18" t="s">
        <v>15</v>
      </c>
    </row>
    <row r="19" spans="1:22" ht="14.4" x14ac:dyDescent="0.3">
      <c r="A19" s="20" t="s">
        <v>63</v>
      </c>
      <c r="I19" s="21" t="s">
        <v>311</v>
      </c>
      <c r="T19" s="21" t="s">
        <v>312</v>
      </c>
      <c r="V19" s="18" t="s">
        <v>313</v>
      </c>
    </row>
    <row r="20" spans="1:22" ht="14.4" x14ac:dyDescent="0.3">
      <c r="I20" s="21" t="s">
        <v>314</v>
      </c>
      <c r="T20" s="21" t="s">
        <v>315</v>
      </c>
      <c r="V20" s="18" t="s">
        <v>316</v>
      </c>
    </row>
    <row r="21" spans="1:22" ht="15.75" customHeight="1" x14ac:dyDescent="0.3">
      <c r="I21" s="21" t="s">
        <v>317</v>
      </c>
      <c r="T21" s="21" t="s">
        <v>318</v>
      </c>
      <c r="V21" s="18" t="s">
        <v>319</v>
      </c>
    </row>
    <row r="22" spans="1:22" ht="15.75" customHeight="1" x14ac:dyDescent="0.3">
      <c r="I22" s="21" t="s">
        <v>320</v>
      </c>
      <c r="V22" s="20" t="s">
        <v>321</v>
      </c>
    </row>
    <row r="23" spans="1:22" ht="15.75" customHeight="1" x14ac:dyDescent="0.25"/>
    <row r="24" spans="1:22" ht="15.75" customHeight="1" x14ac:dyDescent="0.25"/>
    <row r="25" spans="1:22" ht="15.75" customHeight="1" x14ac:dyDescent="0.25"/>
    <row r="26" spans="1:22" ht="15.75" customHeight="1" x14ac:dyDescent="0.25"/>
    <row r="27" spans="1:22" ht="15.75" customHeight="1" x14ac:dyDescent="0.25"/>
    <row r="28" spans="1:22" ht="15.75" customHeight="1" x14ac:dyDescent="0.25"/>
    <row r="29" spans="1:22" ht="15.75" customHeight="1" x14ac:dyDescent="0.25"/>
    <row r="30" spans="1:22" ht="15.75" customHeight="1" x14ac:dyDescent="0.25"/>
    <row r="31" spans="1:22" ht="15.75" customHeight="1" x14ac:dyDescent="0.25"/>
    <row r="32" spans="1:2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K1000"/>
  <sheetViews>
    <sheetView workbookViewId="0"/>
  </sheetViews>
  <sheetFormatPr defaultColWidth="12.69921875" defaultRowHeight="15" customHeight="1" x14ac:dyDescent="0.25"/>
  <cols>
    <col min="1" max="1" width="12" customWidth="1"/>
    <col min="2" max="2" width="15.69921875" customWidth="1"/>
    <col min="3" max="3" width="10" customWidth="1"/>
    <col min="4" max="4" width="12.296875" customWidth="1"/>
    <col min="5" max="5" width="10.19921875" customWidth="1"/>
    <col min="6" max="6" width="11.296875" customWidth="1"/>
    <col min="7" max="7" width="12.69921875" customWidth="1"/>
    <col min="8" max="8" width="11.19921875" customWidth="1"/>
    <col min="9" max="9" width="11.69921875" customWidth="1"/>
    <col min="10" max="26" width="9" customWidth="1"/>
  </cols>
  <sheetData>
    <row r="3" spans="1:11" ht="14.4" x14ac:dyDescent="0.3">
      <c r="A3" s="1" t="s">
        <v>49</v>
      </c>
      <c r="B3" s="40" t="s">
        <v>37</v>
      </c>
      <c r="C3" s="40" t="s">
        <v>38</v>
      </c>
      <c r="D3" s="40" t="s">
        <v>437</v>
      </c>
      <c r="E3" s="40" t="s">
        <v>40</v>
      </c>
      <c r="F3" s="40" t="s">
        <v>42</v>
      </c>
      <c r="G3" s="40" t="s">
        <v>438</v>
      </c>
      <c r="H3" s="40" t="s">
        <v>439</v>
      </c>
      <c r="I3" s="40" t="s">
        <v>440</v>
      </c>
      <c r="K3" s="1"/>
    </row>
    <row r="4" spans="1:11" ht="14.4" x14ac:dyDescent="0.3">
      <c r="A4" s="21" t="s">
        <v>34</v>
      </c>
      <c r="B4" s="39" t="e">
        <f>SUMIFS(#REF!,#REF!,'(Inc) OU Profitability'!A4)</f>
        <v>#REF!</v>
      </c>
      <c r="C4" s="39" t="e">
        <f>SUMIFS(#REF!,#REF!,'(Inc) OU Profitability'!A4)</f>
        <v>#REF!</v>
      </c>
      <c r="D4" s="39" t="e">
        <f>SUMIFS(#REF!,#REF!,'(Inc) OU Profitability'!A4)</f>
        <v>#REF!</v>
      </c>
      <c r="E4" s="39" t="e">
        <f>SUMIFS(#REF!,#REF!,'(Inc) OU Profitability'!A4)</f>
        <v>#REF!</v>
      </c>
      <c r="F4" s="39" t="e">
        <f t="shared" ref="F4:F17" si="0">SUM(B4:E4)</f>
        <v>#REF!</v>
      </c>
      <c r="G4" s="39" t="e">
        <f>SUMIFS(#REF!,#REF!,'(Inc) OU Profitability'!A4)</f>
        <v>#REF!</v>
      </c>
      <c r="H4" s="39" t="e">
        <f t="shared" ref="H4:H17" si="1">G4-F4</f>
        <v>#REF!</v>
      </c>
      <c r="I4" s="41" t="str">
        <f t="shared" ref="I4:I18" si="2">IFERROR(H4/F4,"-")</f>
        <v>-</v>
      </c>
      <c r="K4" s="1"/>
    </row>
    <row r="5" spans="1:11" ht="14.4" x14ac:dyDescent="0.3">
      <c r="A5" s="21" t="s">
        <v>111</v>
      </c>
      <c r="B5" s="39" t="e">
        <f>SUMIFS(#REF!,#REF!,'(Inc) OU Profitability'!A5)</f>
        <v>#REF!</v>
      </c>
      <c r="C5" s="39" t="e">
        <f>SUMIFS(#REF!,#REF!,'(Inc) OU Profitability'!A5)</f>
        <v>#REF!</v>
      </c>
      <c r="D5" s="39" t="e">
        <f>SUMIFS(#REF!,#REF!,'(Inc) OU Profitability'!A5)</f>
        <v>#REF!</v>
      </c>
      <c r="E5" s="39" t="e">
        <f>SUMIFS(#REF!,#REF!,'(Inc) OU Profitability'!A5)</f>
        <v>#REF!</v>
      </c>
      <c r="F5" s="39" t="e">
        <f t="shared" si="0"/>
        <v>#REF!</v>
      </c>
      <c r="G5" s="39" t="e">
        <f>SUMIFS(#REF!,#REF!,'(Inc) OU Profitability'!A5)</f>
        <v>#REF!</v>
      </c>
      <c r="H5" s="39" t="e">
        <f t="shared" si="1"/>
        <v>#REF!</v>
      </c>
      <c r="I5" s="41" t="str">
        <f t="shared" si="2"/>
        <v>-</v>
      </c>
      <c r="K5" s="1"/>
    </row>
    <row r="6" spans="1:11" ht="14.4" x14ac:dyDescent="0.3">
      <c r="A6" s="21" t="s">
        <v>132</v>
      </c>
      <c r="B6" s="39" t="e">
        <f>SUMIFS(#REF!,#REF!,'(Inc) OU Profitability'!A6)</f>
        <v>#REF!</v>
      </c>
      <c r="C6" s="39" t="e">
        <f>SUMIFS(#REF!,#REF!,'(Inc) OU Profitability'!A6)</f>
        <v>#REF!</v>
      </c>
      <c r="D6" s="39" t="e">
        <f>SUMIFS(#REF!,#REF!,'(Inc) OU Profitability'!A6)</f>
        <v>#REF!</v>
      </c>
      <c r="E6" s="39" t="e">
        <f>SUMIFS(#REF!,#REF!,'(Inc) OU Profitability'!A6)</f>
        <v>#REF!</v>
      </c>
      <c r="F6" s="39" t="e">
        <f t="shared" si="0"/>
        <v>#REF!</v>
      </c>
      <c r="G6" s="39" t="e">
        <f>SUMIFS(#REF!,#REF!,'(Inc) OU Profitability'!A6)</f>
        <v>#REF!</v>
      </c>
      <c r="H6" s="39" t="e">
        <f t="shared" si="1"/>
        <v>#REF!</v>
      </c>
      <c r="I6" s="41" t="str">
        <f t="shared" si="2"/>
        <v>-</v>
      </c>
      <c r="K6" s="1"/>
    </row>
    <row r="7" spans="1:11" ht="14.4" x14ac:dyDescent="0.3">
      <c r="A7" s="21" t="s">
        <v>153</v>
      </c>
      <c r="B7" s="39" t="e">
        <f>SUMIFS(#REF!,#REF!,'(Inc) OU Profitability'!A7)</f>
        <v>#REF!</v>
      </c>
      <c r="C7" s="39" t="e">
        <f>SUMIFS(#REF!,#REF!,'(Inc) OU Profitability'!A7)</f>
        <v>#REF!</v>
      </c>
      <c r="D7" s="39" t="e">
        <f>SUMIFS(#REF!,#REF!,'(Inc) OU Profitability'!A7)</f>
        <v>#REF!</v>
      </c>
      <c r="E7" s="39" t="e">
        <f>SUMIFS(#REF!,#REF!,'(Inc) OU Profitability'!A7)</f>
        <v>#REF!</v>
      </c>
      <c r="F7" s="39" t="e">
        <f t="shared" si="0"/>
        <v>#REF!</v>
      </c>
      <c r="G7" s="39" t="e">
        <f>SUMIFS(#REF!,#REF!,'(Inc) OU Profitability'!A7)</f>
        <v>#REF!</v>
      </c>
      <c r="H7" s="39" t="e">
        <f t="shared" si="1"/>
        <v>#REF!</v>
      </c>
      <c r="I7" s="41" t="str">
        <f t="shared" si="2"/>
        <v>-</v>
      </c>
      <c r="K7" s="1"/>
    </row>
    <row r="8" spans="1:11" ht="14.4" x14ac:dyDescent="0.3">
      <c r="A8" s="21" t="s">
        <v>52</v>
      </c>
      <c r="B8" s="39" t="e">
        <f>SUMIFS(#REF!,#REF!,'(Inc) OU Profitability'!A8)</f>
        <v>#REF!</v>
      </c>
      <c r="C8" s="39" t="e">
        <f>SUMIFS(#REF!,#REF!,'(Inc) OU Profitability'!A8)</f>
        <v>#REF!</v>
      </c>
      <c r="D8" s="39" t="e">
        <f>SUMIFS(#REF!,#REF!,'(Inc) OU Profitability'!A8)</f>
        <v>#REF!</v>
      </c>
      <c r="E8" s="39" t="e">
        <f>SUMIFS(#REF!,#REF!,'(Inc) OU Profitability'!A8)</f>
        <v>#REF!</v>
      </c>
      <c r="F8" s="39" t="e">
        <f t="shared" si="0"/>
        <v>#REF!</v>
      </c>
      <c r="G8" s="39" t="e">
        <f>SUMIFS(#REF!,#REF!,'(Inc) OU Profitability'!A8)</f>
        <v>#REF!</v>
      </c>
      <c r="H8" s="39" t="e">
        <f t="shared" si="1"/>
        <v>#REF!</v>
      </c>
      <c r="I8" s="41" t="str">
        <f t="shared" si="2"/>
        <v>-</v>
      </c>
      <c r="K8" s="1"/>
    </row>
    <row r="9" spans="1:11" ht="14.4" x14ac:dyDescent="0.3">
      <c r="A9" s="21" t="s">
        <v>190</v>
      </c>
      <c r="B9" s="39" t="e">
        <f>SUMIFS(#REF!,#REF!,'(Inc) OU Profitability'!A9)</f>
        <v>#REF!</v>
      </c>
      <c r="C9" s="39" t="e">
        <f>SUMIFS(#REF!,#REF!,'(Inc) OU Profitability'!A9)</f>
        <v>#REF!</v>
      </c>
      <c r="D9" s="39" t="e">
        <f>SUMIFS(#REF!,#REF!,'(Inc) OU Profitability'!A9)</f>
        <v>#REF!</v>
      </c>
      <c r="E9" s="39" t="e">
        <f>SUMIFS(#REF!,#REF!,'(Inc) OU Profitability'!A9)</f>
        <v>#REF!</v>
      </c>
      <c r="F9" s="39" t="e">
        <f t="shared" si="0"/>
        <v>#REF!</v>
      </c>
      <c r="G9" s="39" t="e">
        <f>SUMIFS(#REF!,#REF!,'(Inc) OU Profitability'!A9)</f>
        <v>#REF!</v>
      </c>
      <c r="H9" s="39" t="e">
        <f t="shared" si="1"/>
        <v>#REF!</v>
      </c>
      <c r="I9" s="41" t="str">
        <f t="shared" si="2"/>
        <v>-</v>
      </c>
      <c r="K9" s="1"/>
    </row>
    <row r="10" spans="1:11" ht="14.4" x14ac:dyDescent="0.3">
      <c r="A10" s="21" t="s">
        <v>206</v>
      </c>
      <c r="B10" s="39" t="e">
        <f>SUMIFS(#REF!,#REF!,'(Inc) OU Profitability'!A10)</f>
        <v>#REF!</v>
      </c>
      <c r="C10" s="39" t="e">
        <f>SUMIFS(#REF!,#REF!,'(Inc) OU Profitability'!A10)</f>
        <v>#REF!</v>
      </c>
      <c r="D10" s="39" t="e">
        <f>SUMIFS(#REF!,#REF!,'(Inc) OU Profitability'!A10)</f>
        <v>#REF!</v>
      </c>
      <c r="E10" s="39" t="e">
        <f>SUMIFS(#REF!,#REF!,'(Inc) OU Profitability'!A10)</f>
        <v>#REF!</v>
      </c>
      <c r="F10" s="39" t="e">
        <f t="shared" si="0"/>
        <v>#REF!</v>
      </c>
      <c r="G10" s="39" t="e">
        <f>SUMIFS(#REF!,#REF!,'(Inc) OU Profitability'!A10)</f>
        <v>#REF!</v>
      </c>
      <c r="H10" s="39" t="e">
        <f t="shared" si="1"/>
        <v>#REF!</v>
      </c>
      <c r="I10" s="41" t="str">
        <f t="shared" si="2"/>
        <v>-</v>
      </c>
      <c r="K10" s="1"/>
    </row>
    <row r="11" spans="1:11" ht="14.4" x14ac:dyDescent="0.3">
      <c r="A11" s="21" t="s">
        <v>221</v>
      </c>
      <c r="B11" s="39" t="e">
        <f>SUMIFS(#REF!,#REF!,'(Inc) OU Profitability'!A11)</f>
        <v>#REF!</v>
      </c>
      <c r="C11" s="39" t="e">
        <f>SUMIFS(#REF!,#REF!,'(Inc) OU Profitability'!A11)</f>
        <v>#REF!</v>
      </c>
      <c r="D11" s="39" t="e">
        <f>SUMIFS(#REF!,#REF!,'(Inc) OU Profitability'!A11)</f>
        <v>#REF!</v>
      </c>
      <c r="E11" s="39" t="e">
        <f>SUMIFS(#REF!,#REF!,'(Inc) OU Profitability'!A11)</f>
        <v>#REF!</v>
      </c>
      <c r="F11" s="39" t="e">
        <f t="shared" si="0"/>
        <v>#REF!</v>
      </c>
      <c r="G11" s="39" t="e">
        <f>SUMIFS(#REF!,#REF!,'(Inc) OU Profitability'!A11)</f>
        <v>#REF!</v>
      </c>
      <c r="H11" s="39" t="e">
        <f t="shared" si="1"/>
        <v>#REF!</v>
      </c>
      <c r="I11" s="41" t="str">
        <f t="shared" si="2"/>
        <v>-</v>
      </c>
    </row>
    <row r="12" spans="1:11" ht="14.4" x14ac:dyDescent="0.3">
      <c r="A12" s="21" t="s">
        <v>250</v>
      </c>
      <c r="B12" s="39" t="e">
        <f>SUMIFS(#REF!,#REF!,'(Inc) OU Profitability'!A12)</f>
        <v>#REF!</v>
      </c>
      <c r="C12" s="39" t="e">
        <f>SUMIFS(#REF!,#REF!,'(Inc) OU Profitability'!A12)</f>
        <v>#REF!</v>
      </c>
      <c r="D12" s="39" t="e">
        <f>SUMIFS(#REF!,#REF!,'(Inc) OU Profitability'!A12)</f>
        <v>#REF!</v>
      </c>
      <c r="E12" s="39" t="e">
        <f>SUMIFS(#REF!,#REF!,'(Inc) OU Profitability'!A12)</f>
        <v>#REF!</v>
      </c>
      <c r="F12" s="39" t="e">
        <f t="shared" si="0"/>
        <v>#REF!</v>
      </c>
      <c r="G12" s="39" t="e">
        <f>SUMIFS(#REF!,#REF!,'(Inc) OU Profitability'!A12)</f>
        <v>#REF!</v>
      </c>
      <c r="H12" s="39" t="e">
        <f t="shared" si="1"/>
        <v>#REF!</v>
      </c>
      <c r="I12" s="41" t="str">
        <f t="shared" si="2"/>
        <v>-</v>
      </c>
    </row>
    <row r="13" spans="1:11" ht="14.4" x14ac:dyDescent="0.3">
      <c r="A13" s="21" t="s">
        <v>262</v>
      </c>
      <c r="B13" s="39" t="e">
        <f>SUMIFS(#REF!,#REF!,'(Inc) OU Profitability'!A13)</f>
        <v>#REF!</v>
      </c>
      <c r="C13" s="39" t="e">
        <f>SUMIFS(#REF!,#REF!,'(Inc) OU Profitability'!A13)</f>
        <v>#REF!</v>
      </c>
      <c r="D13" s="39" t="e">
        <f>SUMIFS(#REF!,#REF!,'(Inc) OU Profitability'!A13)</f>
        <v>#REF!</v>
      </c>
      <c r="E13" s="39" t="e">
        <f>SUMIFS(#REF!,#REF!,'(Inc) OU Profitability'!A13)</f>
        <v>#REF!</v>
      </c>
      <c r="F13" s="39" t="e">
        <f t="shared" si="0"/>
        <v>#REF!</v>
      </c>
      <c r="G13" s="39" t="e">
        <f>SUMIFS(#REF!,#REF!,'(Inc) OU Profitability'!A13)</f>
        <v>#REF!</v>
      </c>
      <c r="H13" s="39" t="e">
        <f t="shared" si="1"/>
        <v>#REF!</v>
      </c>
      <c r="I13" s="41" t="str">
        <f t="shared" si="2"/>
        <v>-</v>
      </c>
    </row>
    <row r="14" spans="1:11" ht="14.4" x14ac:dyDescent="0.3">
      <c r="A14" s="21" t="s">
        <v>273</v>
      </c>
      <c r="B14" s="39" t="e">
        <f>SUMIFS(#REF!,#REF!,'(Inc) OU Profitability'!A14)</f>
        <v>#REF!</v>
      </c>
      <c r="C14" s="39" t="e">
        <f>SUMIFS(#REF!,#REF!,'(Inc) OU Profitability'!A14)</f>
        <v>#REF!</v>
      </c>
      <c r="D14" s="39" t="e">
        <f>SUMIFS(#REF!,#REF!,'(Inc) OU Profitability'!A14)</f>
        <v>#REF!</v>
      </c>
      <c r="E14" s="39" t="e">
        <f>SUMIFS(#REF!,#REF!,'(Inc) OU Profitability'!A14)</f>
        <v>#REF!</v>
      </c>
      <c r="F14" s="39" t="e">
        <f t="shared" si="0"/>
        <v>#REF!</v>
      </c>
      <c r="G14" s="39" t="e">
        <f>SUMIFS(#REF!,#REF!,'(Inc) OU Profitability'!A14)</f>
        <v>#REF!</v>
      </c>
      <c r="H14" s="39" t="e">
        <f t="shared" si="1"/>
        <v>#REF!</v>
      </c>
      <c r="I14" s="41" t="str">
        <f t="shared" si="2"/>
        <v>-</v>
      </c>
    </row>
    <row r="15" spans="1:11" ht="14.4" x14ac:dyDescent="0.3">
      <c r="A15" s="21" t="s">
        <v>283</v>
      </c>
      <c r="B15" s="39" t="e">
        <f>SUMIFS(#REF!,#REF!,'(Inc) OU Profitability'!A15)</f>
        <v>#REF!</v>
      </c>
      <c r="C15" s="39" t="e">
        <f>SUMIFS(#REF!,#REF!,'(Inc) OU Profitability'!A15)</f>
        <v>#REF!</v>
      </c>
      <c r="D15" s="39" t="e">
        <f>SUMIFS(#REF!,#REF!,'(Inc) OU Profitability'!A15)</f>
        <v>#REF!</v>
      </c>
      <c r="E15" s="39" t="e">
        <f>SUMIFS(#REF!,#REF!,'(Inc) OU Profitability'!A15)</f>
        <v>#REF!</v>
      </c>
      <c r="F15" s="39" t="e">
        <f t="shared" si="0"/>
        <v>#REF!</v>
      </c>
      <c r="G15" s="39" t="e">
        <f>SUMIFS(#REF!,#REF!,'(Inc) OU Profitability'!A15)</f>
        <v>#REF!</v>
      </c>
      <c r="H15" s="39" t="e">
        <f t="shared" si="1"/>
        <v>#REF!</v>
      </c>
      <c r="I15" s="41" t="str">
        <f t="shared" si="2"/>
        <v>-</v>
      </c>
    </row>
    <row r="16" spans="1:11" ht="14.4" x14ac:dyDescent="0.3">
      <c r="A16" s="21" t="s">
        <v>291</v>
      </c>
      <c r="B16" s="39" t="e">
        <f>SUMIFS(#REF!,#REF!,'(Inc) OU Profitability'!A16)</f>
        <v>#REF!</v>
      </c>
      <c r="C16" s="39" t="e">
        <f>SUMIFS(#REF!,#REF!,'(Inc) OU Profitability'!A16)</f>
        <v>#REF!</v>
      </c>
      <c r="D16" s="39" t="e">
        <f>SUMIFS(#REF!,#REF!,'(Inc) OU Profitability'!A16)</f>
        <v>#REF!</v>
      </c>
      <c r="E16" s="39" t="e">
        <f>SUMIFS(#REF!,#REF!,'(Inc) OU Profitability'!A16)</f>
        <v>#REF!</v>
      </c>
      <c r="F16" s="39" t="e">
        <f t="shared" si="0"/>
        <v>#REF!</v>
      </c>
      <c r="G16" s="39" t="e">
        <f>SUMIFS(#REF!,#REF!,'(Inc) OU Profitability'!A16)</f>
        <v>#REF!</v>
      </c>
      <c r="H16" s="39" t="e">
        <f t="shared" si="1"/>
        <v>#REF!</v>
      </c>
      <c r="I16" s="41" t="str">
        <f t="shared" si="2"/>
        <v>-</v>
      </c>
    </row>
    <row r="17" spans="1:9" ht="14.4" x14ac:dyDescent="0.3">
      <c r="A17" s="21" t="s">
        <v>299</v>
      </c>
      <c r="B17" s="39" t="e">
        <f>SUMIFS(#REF!,#REF!,'(Inc) OU Profitability'!A17)</f>
        <v>#REF!</v>
      </c>
      <c r="C17" s="39" t="e">
        <f>SUMIFS(#REF!,#REF!,'(Inc) OU Profitability'!A17)</f>
        <v>#REF!</v>
      </c>
      <c r="D17" s="39" t="e">
        <f>SUMIFS(#REF!,#REF!,'(Inc) OU Profitability'!A17)</f>
        <v>#REF!</v>
      </c>
      <c r="E17" s="39" t="e">
        <f>SUMIFS(#REF!,#REF!,'(Inc) OU Profitability'!A17)</f>
        <v>#REF!</v>
      </c>
      <c r="F17" s="39" t="e">
        <f t="shared" si="0"/>
        <v>#REF!</v>
      </c>
      <c r="G17" s="39" t="e">
        <f>SUMIFS(#REF!,#REF!,'(Inc) OU Profitability'!A17)</f>
        <v>#REF!</v>
      </c>
      <c r="H17" s="39" t="e">
        <f t="shared" si="1"/>
        <v>#REF!</v>
      </c>
      <c r="I17" s="41" t="str">
        <f t="shared" si="2"/>
        <v>-</v>
      </c>
    </row>
    <row r="18" spans="1:9" ht="14.4" x14ac:dyDescent="0.3">
      <c r="A18" s="21" t="s">
        <v>441</v>
      </c>
      <c r="B18" s="42" t="e">
        <f t="shared" ref="B18:H18" si="3">SUM(B3:B17)</f>
        <v>#REF!</v>
      </c>
      <c r="C18" s="42" t="e">
        <f t="shared" si="3"/>
        <v>#REF!</v>
      </c>
      <c r="D18" s="42" t="e">
        <f t="shared" si="3"/>
        <v>#REF!</v>
      </c>
      <c r="E18" s="42" t="e">
        <f t="shared" si="3"/>
        <v>#REF!</v>
      </c>
      <c r="F18" s="42" t="e">
        <f t="shared" si="3"/>
        <v>#REF!</v>
      </c>
      <c r="G18" s="42" t="e">
        <f t="shared" si="3"/>
        <v>#REF!</v>
      </c>
      <c r="H18" s="42" t="e">
        <f t="shared" si="3"/>
        <v>#REF!</v>
      </c>
      <c r="I18" s="43" t="str">
        <f t="shared" si="2"/>
        <v>-</v>
      </c>
    </row>
    <row r="19" spans="1:9" ht="14.4" x14ac:dyDescent="0.3">
      <c r="B19" s="44" t="e">
        <f t="shared" ref="B19:E19" si="4">B18/$F$18</f>
        <v>#REF!</v>
      </c>
      <c r="C19" s="44" t="e">
        <f t="shared" si="4"/>
        <v>#REF!</v>
      </c>
      <c r="D19" s="44" t="e">
        <f t="shared" si="4"/>
        <v>#REF!</v>
      </c>
      <c r="E19" s="44" t="e">
        <f t="shared" si="4"/>
        <v>#REF!</v>
      </c>
      <c r="F19" s="44">
        <v>1</v>
      </c>
      <c r="G19" s="39"/>
      <c r="H19" s="39"/>
      <c r="I19" s="39"/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>
      <selection activeCell="I19" sqref="I19"/>
    </sheetView>
  </sheetViews>
  <sheetFormatPr defaultColWidth="12.69921875" defaultRowHeight="15" customHeight="1" x14ac:dyDescent="0.25"/>
  <cols>
    <col min="1" max="1" width="11.19921875" customWidth="1"/>
    <col min="2" max="2" width="8.796875" customWidth="1"/>
    <col min="3" max="3" width="14" customWidth="1"/>
    <col min="4" max="4" width="9" customWidth="1"/>
    <col min="5" max="5" width="10.796875" customWidth="1"/>
    <col min="6" max="26" width="9" customWidth="1"/>
  </cols>
  <sheetData>
    <row r="1" spans="1:6" ht="14.4" x14ac:dyDescent="0.3">
      <c r="A1" s="18" t="s">
        <v>442</v>
      </c>
      <c r="B1" s="18" t="s">
        <v>443</v>
      </c>
      <c r="E1" s="18" t="s">
        <v>395</v>
      </c>
      <c r="F1" s="18" t="s">
        <v>443</v>
      </c>
    </row>
    <row r="2" spans="1:6" ht="14.4" x14ac:dyDescent="0.3">
      <c r="A2" s="18" t="s">
        <v>52</v>
      </c>
      <c r="B2" s="18" t="s">
        <v>52</v>
      </c>
      <c r="E2" s="18" t="s">
        <v>53</v>
      </c>
      <c r="F2" s="21" t="s">
        <v>72</v>
      </c>
    </row>
    <row r="3" spans="1:6" ht="14.4" x14ac:dyDescent="0.3">
      <c r="A3" s="18" t="s">
        <v>250</v>
      </c>
      <c r="B3" s="18" t="s">
        <v>52</v>
      </c>
      <c r="E3" s="18" t="s">
        <v>33</v>
      </c>
      <c r="F3" s="21" t="s">
        <v>52</v>
      </c>
    </row>
    <row r="4" spans="1:6" ht="14.4" x14ac:dyDescent="0.3">
      <c r="A4" s="18" t="s">
        <v>52</v>
      </c>
      <c r="B4" s="18" t="s">
        <v>52</v>
      </c>
      <c r="E4" s="18" t="s">
        <v>54</v>
      </c>
      <c r="F4" s="21" t="s">
        <v>223</v>
      </c>
    </row>
    <row r="5" spans="1:6" ht="14.4" x14ac:dyDescent="0.3">
      <c r="A5" s="18" t="s">
        <v>236</v>
      </c>
      <c r="B5" s="18" t="s">
        <v>72</v>
      </c>
      <c r="E5" s="18" t="s">
        <v>65</v>
      </c>
      <c r="F5" s="21" t="s">
        <v>217</v>
      </c>
    </row>
    <row r="6" spans="1:6" ht="14.4" x14ac:dyDescent="0.3">
      <c r="A6" s="18" t="s">
        <v>90</v>
      </c>
      <c r="B6" s="18" t="s">
        <v>72</v>
      </c>
      <c r="E6" s="18" t="s">
        <v>63</v>
      </c>
      <c r="F6" s="21" t="s">
        <v>200</v>
      </c>
    </row>
    <row r="7" spans="1:6" ht="14.4" x14ac:dyDescent="0.3">
      <c r="A7" s="18" t="s">
        <v>169</v>
      </c>
      <c r="B7" s="18" t="s">
        <v>297</v>
      </c>
      <c r="E7" s="18" t="s">
        <v>56</v>
      </c>
      <c r="F7" s="21" t="s">
        <v>136</v>
      </c>
    </row>
    <row r="8" spans="1:6" ht="14.4" x14ac:dyDescent="0.3">
      <c r="A8" s="18" t="s">
        <v>173</v>
      </c>
      <c r="B8" s="18" t="s">
        <v>72</v>
      </c>
      <c r="E8" s="18" t="s">
        <v>57</v>
      </c>
      <c r="F8" s="21" t="s">
        <v>302</v>
      </c>
    </row>
    <row r="9" spans="1:6" ht="14.4" x14ac:dyDescent="0.3">
      <c r="A9" s="18" t="s">
        <v>112</v>
      </c>
      <c r="B9" s="18" t="s">
        <v>72</v>
      </c>
      <c r="E9" s="18" t="s">
        <v>58</v>
      </c>
      <c r="F9" s="21" t="s">
        <v>117</v>
      </c>
    </row>
    <row r="10" spans="1:6" ht="14.4" x14ac:dyDescent="0.3">
      <c r="A10" s="18" t="s">
        <v>236</v>
      </c>
      <c r="B10" s="18" t="s">
        <v>72</v>
      </c>
      <c r="E10" s="18" t="s">
        <v>59</v>
      </c>
      <c r="F10" s="21" t="s">
        <v>196</v>
      </c>
    </row>
    <row r="11" spans="1:6" ht="14.4" x14ac:dyDescent="0.3">
      <c r="A11" s="18" t="s">
        <v>252</v>
      </c>
      <c r="B11" s="18" t="s">
        <v>223</v>
      </c>
      <c r="E11" s="18" t="s">
        <v>60</v>
      </c>
      <c r="F11" s="21" t="s">
        <v>161</v>
      </c>
    </row>
    <row r="12" spans="1:6" ht="14.4" x14ac:dyDescent="0.3">
      <c r="A12" s="18" t="s">
        <v>293</v>
      </c>
      <c r="B12" s="18" t="s">
        <v>223</v>
      </c>
      <c r="E12" s="18" t="s">
        <v>62</v>
      </c>
      <c r="F12" s="21" t="s">
        <v>214</v>
      </c>
    </row>
    <row r="13" spans="1:6" ht="14.4" x14ac:dyDescent="0.3">
      <c r="A13" s="18" t="s">
        <v>175</v>
      </c>
      <c r="B13" s="18" t="s">
        <v>114</v>
      </c>
      <c r="E13" s="18" t="s">
        <v>61</v>
      </c>
      <c r="F13" s="21" t="s">
        <v>120</v>
      </c>
    </row>
    <row r="14" spans="1:6" ht="14.4" x14ac:dyDescent="0.3">
      <c r="A14" s="18" t="s">
        <v>114</v>
      </c>
      <c r="B14" s="18" t="s">
        <v>114</v>
      </c>
      <c r="E14" s="18" t="s">
        <v>64</v>
      </c>
      <c r="F14" s="21" t="s">
        <v>216</v>
      </c>
    </row>
    <row r="15" spans="1:6" ht="14.4" x14ac:dyDescent="0.3">
      <c r="A15" s="18" t="s">
        <v>114</v>
      </c>
      <c r="B15" s="18" t="s">
        <v>114</v>
      </c>
      <c r="E15" s="18" t="s">
        <v>55</v>
      </c>
      <c r="F15" s="21" t="s">
        <v>114</v>
      </c>
    </row>
    <row r="16" spans="1:6" ht="14.4" x14ac:dyDescent="0.3">
      <c r="A16" s="18" t="s">
        <v>294</v>
      </c>
      <c r="B16" s="18" t="s">
        <v>136</v>
      </c>
      <c r="E16" s="18" t="s">
        <v>66</v>
      </c>
      <c r="F16" s="21" t="s">
        <v>146</v>
      </c>
    </row>
    <row r="17" spans="1:6" ht="14.4" x14ac:dyDescent="0.3">
      <c r="A17" s="18" t="s">
        <v>195</v>
      </c>
      <c r="B17" s="18" t="s">
        <v>302</v>
      </c>
      <c r="E17" s="18" t="s">
        <v>67</v>
      </c>
      <c r="F17" s="21" t="s">
        <v>258</v>
      </c>
    </row>
    <row r="18" spans="1:6" ht="14.4" x14ac:dyDescent="0.3">
      <c r="A18" s="18" t="s">
        <v>254</v>
      </c>
      <c r="B18" s="18" t="s">
        <v>302</v>
      </c>
      <c r="E18" s="18" t="s">
        <v>68</v>
      </c>
      <c r="F18" s="21" t="s">
        <v>297</v>
      </c>
    </row>
    <row r="19" spans="1:6" ht="14.4" x14ac:dyDescent="0.3">
      <c r="A19" s="18" t="s">
        <v>302</v>
      </c>
      <c r="B19" s="18" t="s">
        <v>302</v>
      </c>
    </row>
    <row r="20" spans="1:6" ht="14.4" x14ac:dyDescent="0.3">
      <c r="A20" s="18" t="s">
        <v>158</v>
      </c>
      <c r="B20" s="18" t="s">
        <v>302</v>
      </c>
    </row>
    <row r="21" spans="1:6" ht="15.75" customHeight="1" x14ac:dyDescent="0.3">
      <c r="A21" s="18" t="s">
        <v>177</v>
      </c>
      <c r="B21" s="18" t="s">
        <v>302</v>
      </c>
    </row>
    <row r="22" spans="1:6" ht="15.75" customHeight="1" x14ac:dyDescent="0.3">
      <c r="A22" s="18" t="s">
        <v>317</v>
      </c>
      <c r="B22" s="18" t="s">
        <v>302</v>
      </c>
    </row>
    <row r="23" spans="1:6" ht="15.75" customHeight="1" x14ac:dyDescent="0.3">
      <c r="A23" s="18" t="s">
        <v>94</v>
      </c>
      <c r="B23" s="18" t="s">
        <v>302</v>
      </c>
    </row>
    <row r="24" spans="1:6" ht="15.75" customHeight="1" x14ac:dyDescent="0.3">
      <c r="A24" s="18" t="s">
        <v>225</v>
      </c>
      <c r="B24" s="18" t="s">
        <v>302</v>
      </c>
    </row>
    <row r="25" spans="1:6" ht="15.75" customHeight="1" x14ac:dyDescent="0.3">
      <c r="A25" s="18" t="s">
        <v>139</v>
      </c>
      <c r="B25" s="18" t="s">
        <v>196</v>
      </c>
    </row>
    <row r="26" spans="1:6" ht="15.75" customHeight="1" x14ac:dyDescent="0.3">
      <c r="A26" s="18" t="s">
        <v>167</v>
      </c>
      <c r="B26" s="18" t="s">
        <v>146</v>
      </c>
    </row>
    <row r="27" spans="1:6" ht="15.75" customHeight="1" x14ac:dyDescent="0.3">
      <c r="A27" s="18" t="s">
        <v>213</v>
      </c>
      <c r="B27" s="18" t="s">
        <v>161</v>
      </c>
    </row>
    <row r="28" spans="1:6" ht="15.75" customHeight="1" x14ac:dyDescent="0.3">
      <c r="A28" s="18" t="s">
        <v>79</v>
      </c>
      <c r="B28" s="18" t="s">
        <v>161</v>
      </c>
    </row>
    <row r="29" spans="1:6" ht="15.75" customHeight="1" x14ac:dyDescent="0.3">
      <c r="A29" s="18" t="s">
        <v>120</v>
      </c>
      <c r="B29" s="18" t="s">
        <v>120</v>
      </c>
    </row>
    <row r="30" spans="1:6" ht="15.75" customHeight="1" x14ac:dyDescent="0.3">
      <c r="A30" s="18" t="s">
        <v>76</v>
      </c>
      <c r="B30" s="18" t="s">
        <v>302</v>
      </c>
    </row>
    <row r="31" spans="1:6" ht="15.75" customHeight="1" x14ac:dyDescent="0.3">
      <c r="A31" s="18" t="s">
        <v>200</v>
      </c>
      <c r="B31" s="18" t="s">
        <v>200</v>
      </c>
    </row>
    <row r="32" spans="1:6" ht="15.75" customHeight="1" x14ac:dyDescent="0.3">
      <c r="A32" s="18" t="s">
        <v>200</v>
      </c>
      <c r="B32" s="18" t="s">
        <v>200</v>
      </c>
    </row>
    <row r="33" spans="1:2" ht="15.75" customHeight="1" x14ac:dyDescent="0.3">
      <c r="A33" s="18" t="s">
        <v>182</v>
      </c>
      <c r="B33" s="18" t="s">
        <v>200</v>
      </c>
    </row>
    <row r="34" spans="1:2" ht="15.75" customHeight="1" x14ac:dyDescent="0.3">
      <c r="A34" s="18" t="s">
        <v>117</v>
      </c>
      <c r="B34" s="18" t="s">
        <v>117</v>
      </c>
    </row>
    <row r="35" spans="1:2" ht="15.75" customHeight="1" x14ac:dyDescent="0.3">
      <c r="A35" s="18" t="s">
        <v>216</v>
      </c>
      <c r="B35" s="18" t="s">
        <v>216</v>
      </c>
    </row>
    <row r="36" spans="1:2" ht="15.75" customHeight="1" x14ac:dyDescent="0.3">
      <c r="A36" s="18" t="s">
        <v>183</v>
      </c>
      <c r="B36" s="18" t="s">
        <v>216</v>
      </c>
    </row>
    <row r="37" spans="1:2" ht="15.75" customHeight="1" x14ac:dyDescent="0.3">
      <c r="A37" s="18" t="s">
        <v>144</v>
      </c>
      <c r="B37" s="18" t="s">
        <v>216</v>
      </c>
    </row>
    <row r="38" spans="1:2" ht="15.75" customHeight="1" x14ac:dyDescent="0.3">
      <c r="A38" s="18" t="s">
        <v>257</v>
      </c>
      <c r="B38" s="18" t="s">
        <v>216</v>
      </c>
    </row>
    <row r="39" spans="1:2" ht="15.75" customHeight="1" x14ac:dyDescent="0.3">
      <c r="A39" s="18" t="s">
        <v>217</v>
      </c>
      <c r="B39" s="18" t="s">
        <v>217</v>
      </c>
    </row>
    <row r="40" spans="1:2" ht="15.75" customHeight="1" x14ac:dyDescent="0.3">
      <c r="A40" s="18" t="s">
        <v>124</v>
      </c>
      <c r="B40" s="18" t="s">
        <v>217</v>
      </c>
    </row>
    <row r="41" spans="1:2" ht="15.75" customHeight="1" x14ac:dyDescent="0.3">
      <c r="A41" s="18" t="s">
        <v>202</v>
      </c>
      <c r="B41" s="18" t="s">
        <v>217</v>
      </c>
    </row>
    <row r="42" spans="1:2" ht="15.75" customHeight="1" x14ac:dyDescent="0.3">
      <c r="A42" s="18" t="s">
        <v>217</v>
      </c>
      <c r="B42" s="18" t="s">
        <v>217</v>
      </c>
    </row>
    <row r="43" spans="1:2" ht="15.75" customHeight="1" x14ac:dyDescent="0.3">
      <c r="A43" s="18" t="s">
        <v>245</v>
      </c>
      <c r="B43" s="18" t="s">
        <v>217</v>
      </c>
    </row>
    <row r="44" spans="1:2" ht="15.75" customHeight="1" x14ac:dyDescent="0.3">
      <c r="A44" s="18" t="s">
        <v>184</v>
      </c>
      <c r="B44" s="18" t="s">
        <v>217</v>
      </c>
    </row>
    <row r="45" spans="1:2" ht="15.75" customHeight="1" x14ac:dyDescent="0.3">
      <c r="A45" s="18" t="s">
        <v>86</v>
      </c>
      <c r="B45" s="18" t="s">
        <v>258</v>
      </c>
    </row>
    <row r="46" spans="1:2" ht="15.75" customHeight="1" x14ac:dyDescent="0.3">
      <c r="A46" s="18" t="s">
        <v>147</v>
      </c>
      <c r="B46" s="18" t="s">
        <v>258</v>
      </c>
    </row>
    <row r="47" spans="1:2" ht="15.75" customHeight="1" x14ac:dyDescent="0.3">
      <c r="A47" s="18" t="s">
        <v>168</v>
      </c>
      <c r="B47" s="18" t="s">
        <v>258</v>
      </c>
    </row>
    <row r="48" spans="1:2" ht="15.75" customHeight="1" x14ac:dyDescent="0.3">
      <c r="A48" s="18" t="s">
        <v>258</v>
      </c>
      <c r="B48" s="18" t="s">
        <v>258</v>
      </c>
    </row>
    <row r="49" spans="1:2" ht="15.75" customHeight="1" x14ac:dyDescent="0.3">
      <c r="A49" s="18" t="s">
        <v>148</v>
      </c>
      <c r="B49" s="18" t="s">
        <v>297</v>
      </c>
    </row>
    <row r="50" spans="1:2" ht="15.75" customHeight="1" x14ac:dyDescent="0.3">
      <c r="A50" s="18" t="s">
        <v>297</v>
      </c>
      <c r="B50" s="18" t="s">
        <v>297</v>
      </c>
    </row>
    <row r="51" spans="1:2" ht="15.75" customHeight="1" x14ac:dyDescent="0.3">
      <c r="A51" s="18" t="s">
        <v>228</v>
      </c>
      <c r="B51" s="18" t="s">
        <v>214</v>
      </c>
    </row>
    <row r="52" spans="1:2" ht="15.75" customHeight="1" x14ac:dyDescent="0.3">
      <c r="A52" s="18" t="s">
        <v>283</v>
      </c>
      <c r="B52" s="18" t="s">
        <v>52</v>
      </c>
    </row>
    <row r="53" spans="1:2" ht="15.75" customHeight="1" x14ac:dyDescent="0.3">
      <c r="A53" s="18" t="s">
        <v>196</v>
      </c>
      <c r="B53" s="18" t="s">
        <v>196</v>
      </c>
    </row>
    <row r="54" spans="1:2" ht="15.75" customHeight="1" x14ac:dyDescent="0.3">
      <c r="A54" s="18" t="s">
        <v>142</v>
      </c>
      <c r="B54" s="18" t="s">
        <v>214</v>
      </c>
    </row>
    <row r="55" spans="1:2" ht="15.75" customHeight="1" x14ac:dyDescent="0.3">
      <c r="A55" s="18" t="s">
        <v>192</v>
      </c>
      <c r="B55" s="18" t="s">
        <v>223</v>
      </c>
    </row>
    <row r="56" spans="1:2" ht="15.75" customHeight="1" x14ac:dyDescent="0.3">
      <c r="A56" s="18" t="s">
        <v>222</v>
      </c>
      <c r="B56" s="18" t="s">
        <v>72</v>
      </c>
    </row>
    <row r="57" spans="1:2" ht="15.75" customHeight="1" x14ac:dyDescent="0.3">
      <c r="A57" s="18" t="s">
        <v>173</v>
      </c>
      <c r="B57" s="18" t="s">
        <v>72</v>
      </c>
    </row>
    <row r="58" spans="1:2" ht="15.75" customHeight="1" x14ac:dyDescent="0.3">
      <c r="A58" s="18" t="s">
        <v>286</v>
      </c>
      <c r="B58" s="18" t="s">
        <v>136</v>
      </c>
    </row>
    <row r="59" spans="1:2" ht="15.75" customHeight="1" x14ac:dyDescent="0.3">
      <c r="A59" s="18" t="s">
        <v>157</v>
      </c>
      <c r="B59" s="18" t="s">
        <v>136</v>
      </c>
    </row>
    <row r="60" spans="1:2" ht="15.75" customHeight="1" x14ac:dyDescent="0.3">
      <c r="A60" s="18" t="s">
        <v>119</v>
      </c>
      <c r="B60" s="18" t="s">
        <v>161</v>
      </c>
    </row>
    <row r="61" spans="1:2" ht="15.75" customHeight="1" x14ac:dyDescent="0.3">
      <c r="A61" s="18" t="s">
        <v>194</v>
      </c>
      <c r="B61" s="18" t="s">
        <v>136</v>
      </c>
    </row>
    <row r="62" spans="1:2" ht="15.75" customHeight="1" x14ac:dyDescent="0.3">
      <c r="A62" s="18" t="s">
        <v>114</v>
      </c>
      <c r="B62" s="18" t="s">
        <v>114</v>
      </c>
    </row>
    <row r="63" spans="1:2" ht="15.75" customHeight="1" x14ac:dyDescent="0.3">
      <c r="A63" s="18" t="s">
        <v>303</v>
      </c>
      <c r="B63" s="18" t="s">
        <v>196</v>
      </c>
    </row>
    <row r="64" spans="1:2" ht="15.75" customHeight="1" x14ac:dyDescent="0.3">
      <c r="A64" s="18" t="s">
        <v>289</v>
      </c>
      <c r="B64" s="18" t="s">
        <v>297</v>
      </c>
    </row>
    <row r="65" spans="1:2" ht="15.75" customHeight="1" x14ac:dyDescent="0.3">
      <c r="A65" s="18" t="s">
        <v>207</v>
      </c>
      <c r="B65" s="18" t="s">
        <v>72</v>
      </c>
    </row>
    <row r="66" spans="1:2" ht="15.75" customHeight="1" x14ac:dyDescent="0.3">
      <c r="A66" s="18" t="s">
        <v>161</v>
      </c>
      <c r="B66" s="18" t="s">
        <v>161</v>
      </c>
    </row>
    <row r="67" spans="1:2" ht="15.75" customHeight="1" x14ac:dyDescent="0.3">
      <c r="A67" s="18" t="s">
        <v>185</v>
      </c>
      <c r="B67" s="18" t="s">
        <v>258</v>
      </c>
    </row>
    <row r="68" spans="1:2" ht="15.75" customHeight="1" x14ac:dyDescent="0.3">
      <c r="A68" s="18" t="s">
        <v>81</v>
      </c>
      <c r="B68" s="18" t="s">
        <v>214</v>
      </c>
    </row>
    <row r="69" spans="1:2" ht="15.75" customHeight="1" x14ac:dyDescent="0.3">
      <c r="A69" s="18" t="s">
        <v>217</v>
      </c>
      <c r="B69" s="18" t="s">
        <v>217</v>
      </c>
    </row>
    <row r="70" spans="1:2" ht="15.75" customHeight="1" x14ac:dyDescent="0.3">
      <c r="A70" s="18" t="s">
        <v>196</v>
      </c>
      <c r="B70" s="18" t="s">
        <v>196</v>
      </c>
    </row>
    <row r="71" spans="1:2" ht="15.75" customHeight="1" x14ac:dyDescent="0.3">
      <c r="A71" s="18" t="s">
        <v>132</v>
      </c>
      <c r="B71" s="18" t="s">
        <v>52</v>
      </c>
    </row>
    <row r="72" spans="1:2" ht="15.75" customHeight="1" x14ac:dyDescent="0.3">
      <c r="A72" s="18" t="s">
        <v>72</v>
      </c>
      <c r="B72" s="18" t="s">
        <v>72</v>
      </c>
    </row>
    <row r="73" spans="1:2" ht="15.75" customHeight="1" x14ac:dyDescent="0.3">
      <c r="A73" s="18" t="s">
        <v>203</v>
      </c>
      <c r="B73" s="18" t="s">
        <v>258</v>
      </c>
    </row>
    <row r="74" spans="1:2" ht="15.75" customHeight="1" x14ac:dyDescent="0.3">
      <c r="A74" s="18" t="s">
        <v>217</v>
      </c>
      <c r="B74" s="18" t="s">
        <v>217</v>
      </c>
    </row>
    <row r="75" spans="1:2" ht="15.75" customHeight="1" x14ac:dyDescent="0.3">
      <c r="A75" s="18" t="s">
        <v>117</v>
      </c>
      <c r="B75" s="18" t="s">
        <v>117</v>
      </c>
    </row>
    <row r="76" spans="1:2" ht="15.75" customHeight="1" x14ac:dyDescent="0.3">
      <c r="A76" s="18" t="s">
        <v>146</v>
      </c>
      <c r="B76" s="18" t="s">
        <v>146</v>
      </c>
    </row>
    <row r="77" spans="1:2" ht="15.75" customHeight="1" x14ac:dyDescent="0.3">
      <c r="A77" s="18" t="s">
        <v>52</v>
      </c>
      <c r="B77" s="18" t="s">
        <v>52</v>
      </c>
    </row>
    <row r="78" spans="1:2" ht="15.75" customHeight="1" x14ac:dyDescent="0.3">
      <c r="A78" s="18" t="s">
        <v>314</v>
      </c>
      <c r="B78" s="18" t="s">
        <v>302</v>
      </c>
    </row>
    <row r="79" spans="1:2" ht="15.75" customHeight="1" x14ac:dyDescent="0.3">
      <c r="A79" s="18" t="s">
        <v>173</v>
      </c>
      <c r="B79" s="18" t="s">
        <v>72</v>
      </c>
    </row>
    <row r="80" spans="1:2" ht="15.75" customHeight="1" x14ac:dyDescent="0.3">
      <c r="A80" s="18" t="s">
        <v>216</v>
      </c>
      <c r="B80" s="18" t="s">
        <v>216</v>
      </c>
    </row>
    <row r="81" spans="1:2" ht="15.75" customHeight="1" x14ac:dyDescent="0.3">
      <c r="A81" s="18" t="s">
        <v>287</v>
      </c>
      <c r="B81" s="18" t="s">
        <v>302</v>
      </c>
    </row>
    <row r="82" spans="1:2" ht="15.75" customHeight="1" x14ac:dyDescent="0.3">
      <c r="A82" s="18" t="s">
        <v>114</v>
      </c>
      <c r="B82" s="18" t="s">
        <v>114</v>
      </c>
    </row>
    <row r="83" spans="1:2" ht="15.75" customHeight="1" x14ac:dyDescent="0.3">
      <c r="A83" s="18" t="s">
        <v>238</v>
      </c>
      <c r="B83" s="18" t="s">
        <v>136</v>
      </c>
    </row>
    <row r="84" spans="1:2" ht="15.75" customHeight="1" x14ac:dyDescent="0.3">
      <c r="A84" s="18" t="s">
        <v>196</v>
      </c>
      <c r="B84" s="18" t="s">
        <v>196</v>
      </c>
    </row>
    <row r="85" spans="1:2" ht="15.75" customHeight="1" x14ac:dyDescent="0.3">
      <c r="A85" s="18" t="s">
        <v>297</v>
      </c>
      <c r="B85" s="18" t="s">
        <v>297</v>
      </c>
    </row>
    <row r="86" spans="1:2" ht="15.75" customHeight="1" x14ac:dyDescent="0.3">
      <c r="A86" s="18" t="s">
        <v>102</v>
      </c>
      <c r="B86" s="18" t="s">
        <v>217</v>
      </c>
    </row>
    <row r="87" spans="1:2" ht="15.75" customHeight="1" x14ac:dyDescent="0.3">
      <c r="A87" s="18" t="s">
        <v>299</v>
      </c>
      <c r="B87" s="18" t="s">
        <v>52</v>
      </c>
    </row>
    <row r="88" spans="1:2" ht="15.75" customHeight="1" x14ac:dyDescent="0.3">
      <c r="A88" s="18" t="s">
        <v>192</v>
      </c>
      <c r="B88" s="18" t="s">
        <v>223</v>
      </c>
    </row>
    <row r="89" spans="1:2" ht="15.75" customHeight="1" x14ac:dyDescent="0.3">
      <c r="A89" s="18" t="s">
        <v>114</v>
      </c>
      <c r="B89" s="18" t="s">
        <v>114</v>
      </c>
    </row>
    <row r="90" spans="1:2" ht="15.75" customHeight="1" x14ac:dyDescent="0.3">
      <c r="A90" s="18" t="s">
        <v>191</v>
      </c>
      <c r="B90" s="18" t="s">
        <v>72</v>
      </c>
    </row>
    <row r="91" spans="1:2" ht="15.75" customHeight="1" x14ac:dyDescent="0.3">
      <c r="A91" s="18" t="s">
        <v>223</v>
      </c>
      <c r="B91" s="18" t="s">
        <v>223</v>
      </c>
    </row>
    <row r="92" spans="1:2" ht="15.75" customHeight="1" x14ac:dyDescent="0.3">
      <c r="A92" s="18" t="s">
        <v>79</v>
      </c>
      <c r="B92" s="18" t="s">
        <v>161</v>
      </c>
    </row>
    <row r="93" spans="1:2" ht="15.75" customHeight="1" x14ac:dyDescent="0.3">
      <c r="A93" s="18" t="s">
        <v>190</v>
      </c>
      <c r="B93" s="18" t="s">
        <v>52</v>
      </c>
    </row>
    <row r="94" spans="1:2" ht="15.75" customHeight="1" x14ac:dyDescent="0.3">
      <c r="A94" s="18" t="s">
        <v>166</v>
      </c>
      <c r="B94" s="18" t="s">
        <v>217</v>
      </c>
    </row>
    <row r="95" spans="1:2" ht="15.75" customHeight="1" x14ac:dyDescent="0.3">
      <c r="A95" s="18" t="s">
        <v>302</v>
      </c>
      <c r="B95" s="18" t="s">
        <v>302</v>
      </c>
    </row>
    <row r="96" spans="1:2" ht="15.75" customHeight="1" x14ac:dyDescent="0.3">
      <c r="A96" s="18" t="s">
        <v>52</v>
      </c>
      <c r="B96" s="18" t="s">
        <v>52</v>
      </c>
    </row>
    <row r="97" spans="1:2" ht="15.75" customHeight="1" x14ac:dyDescent="0.3">
      <c r="A97" s="18" t="s">
        <v>114</v>
      </c>
      <c r="B97" s="18" t="s">
        <v>114</v>
      </c>
    </row>
    <row r="98" spans="1:2" ht="15.75" customHeight="1" x14ac:dyDescent="0.3">
      <c r="A98" s="18" t="s">
        <v>196</v>
      </c>
      <c r="B98" s="18" t="s">
        <v>196</v>
      </c>
    </row>
    <row r="99" spans="1:2" ht="15.75" customHeight="1" x14ac:dyDescent="0.3">
      <c r="A99" s="18" t="s">
        <v>113</v>
      </c>
      <c r="B99" s="18" t="s">
        <v>223</v>
      </c>
    </row>
    <row r="100" spans="1:2" ht="15.75" customHeight="1" x14ac:dyDescent="0.3">
      <c r="A100" s="18" t="s">
        <v>297</v>
      </c>
      <c r="B100" s="18" t="s">
        <v>297</v>
      </c>
    </row>
    <row r="101" spans="1:2" ht="15.75" customHeight="1" x14ac:dyDescent="0.3">
      <c r="A101" s="18" t="s">
        <v>200</v>
      </c>
      <c r="B101" s="18" t="s">
        <v>200</v>
      </c>
    </row>
    <row r="102" spans="1:2" ht="15.75" customHeight="1" x14ac:dyDescent="0.3">
      <c r="A102" s="18" t="s">
        <v>155</v>
      </c>
      <c r="B102" s="18" t="s">
        <v>223</v>
      </c>
    </row>
    <row r="103" spans="1:2" ht="15.75" customHeight="1" x14ac:dyDescent="0.3">
      <c r="A103" s="18" t="s">
        <v>192</v>
      </c>
      <c r="B103" s="18" t="s">
        <v>223</v>
      </c>
    </row>
    <row r="104" spans="1:2" ht="15.75" customHeight="1" x14ac:dyDescent="0.3">
      <c r="A104" s="18" t="s">
        <v>155</v>
      </c>
      <c r="B104" s="18" t="s">
        <v>223</v>
      </c>
    </row>
    <row r="105" spans="1:2" ht="15.75" customHeight="1" x14ac:dyDescent="0.3">
      <c r="A105" s="18" t="s">
        <v>155</v>
      </c>
      <c r="B105" s="18" t="s">
        <v>223</v>
      </c>
    </row>
    <row r="106" spans="1:2" ht="15.75" customHeight="1" x14ac:dyDescent="0.3">
      <c r="A106" s="18" t="s">
        <v>139</v>
      </c>
      <c r="B106" s="18" t="s">
        <v>196</v>
      </c>
    </row>
    <row r="107" spans="1:2" ht="15.75" customHeight="1" x14ac:dyDescent="0.3">
      <c r="A107" s="18" t="s">
        <v>223</v>
      </c>
      <c r="B107" s="18" t="s">
        <v>223</v>
      </c>
    </row>
    <row r="108" spans="1:2" ht="15.75" customHeight="1" x14ac:dyDescent="0.3">
      <c r="A108" s="18" t="s">
        <v>239</v>
      </c>
      <c r="B108" s="18" t="s">
        <v>302</v>
      </c>
    </row>
    <row r="109" spans="1:2" ht="15.75" customHeight="1" x14ac:dyDescent="0.3">
      <c r="A109" s="18" t="s">
        <v>239</v>
      </c>
      <c r="B109" s="18" t="s">
        <v>302</v>
      </c>
    </row>
    <row r="110" spans="1:2" ht="15.75" customHeight="1" x14ac:dyDescent="0.3">
      <c r="A110" s="18" t="s">
        <v>114</v>
      </c>
      <c r="B110" s="18" t="s">
        <v>114</v>
      </c>
    </row>
    <row r="111" spans="1:2" ht="15.75" customHeight="1" x14ac:dyDescent="0.3">
      <c r="A111" s="18" t="s">
        <v>277</v>
      </c>
      <c r="B111" s="18" t="s">
        <v>302</v>
      </c>
    </row>
    <row r="112" spans="1:2" ht="15.75" customHeight="1" x14ac:dyDescent="0.3">
      <c r="A112" s="18" t="s">
        <v>114</v>
      </c>
      <c r="B112" s="18" t="s">
        <v>114</v>
      </c>
    </row>
    <row r="113" spans="1:2" ht="15.75" customHeight="1" x14ac:dyDescent="0.3">
      <c r="A113" s="18" t="s">
        <v>216</v>
      </c>
      <c r="B113" s="18" t="s">
        <v>216</v>
      </c>
    </row>
    <row r="114" spans="1:2" ht="15.75" customHeight="1" x14ac:dyDescent="0.3">
      <c r="A114" s="18" t="s">
        <v>167</v>
      </c>
      <c r="B114" s="18" t="s">
        <v>146</v>
      </c>
    </row>
    <row r="115" spans="1:2" ht="15.75" customHeight="1" x14ac:dyDescent="0.3">
      <c r="A115" s="18" t="s">
        <v>217</v>
      </c>
      <c r="B115" s="18" t="s">
        <v>217</v>
      </c>
    </row>
    <row r="116" spans="1:2" ht="15.75" customHeight="1" x14ac:dyDescent="0.3">
      <c r="A116" s="18" t="s">
        <v>297</v>
      </c>
      <c r="B116" s="18" t="s">
        <v>297</v>
      </c>
    </row>
    <row r="117" spans="1:2" ht="15.75" customHeight="1" x14ac:dyDescent="0.3">
      <c r="A117" s="18" t="s">
        <v>229</v>
      </c>
      <c r="B117" s="18" t="s">
        <v>200</v>
      </c>
    </row>
    <row r="118" spans="1:2" ht="15.75" customHeight="1" x14ac:dyDescent="0.3">
      <c r="A118" s="18" t="s">
        <v>289</v>
      </c>
      <c r="B118" s="18" t="s">
        <v>297</v>
      </c>
    </row>
    <row r="119" spans="1:2" ht="15.75" customHeight="1" x14ac:dyDescent="0.3">
      <c r="A119" s="18" t="s">
        <v>217</v>
      </c>
      <c r="B119" s="18" t="s">
        <v>217</v>
      </c>
    </row>
    <row r="120" spans="1:2" ht="15.75" customHeight="1" x14ac:dyDescent="0.3">
      <c r="A120" s="18" t="s">
        <v>217</v>
      </c>
      <c r="B120" s="18" t="s">
        <v>217</v>
      </c>
    </row>
    <row r="121" spans="1:2" ht="15.75" customHeight="1" x14ac:dyDescent="0.3">
      <c r="A121" s="18" t="s">
        <v>117</v>
      </c>
      <c r="B121" s="18" t="s">
        <v>117</v>
      </c>
    </row>
    <row r="122" spans="1:2" ht="15.75" customHeight="1" x14ac:dyDescent="0.3">
      <c r="A122" s="18" t="s">
        <v>297</v>
      </c>
      <c r="B122" s="18" t="s">
        <v>297</v>
      </c>
    </row>
    <row r="123" spans="1:2" ht="15.75" customHeight="1" x14ac:dyDescent="0.3">
      <c r="A123" s="18" t="s">
        <v>190</v>
      </c>
      <c r="B123" s="18" t="s">
        <v>52</v>
      </c>
    </row>
    <row r="124" spans="1:2" ht="15.75" customHeight="1" x14ac:dyDescent="0.3">
      <c r="A124" s="18" t="s">
        <v>155</v>
      </c>
      <c r="B124" s="18" t="s">
        <v>223</v>
      </c>
    </row>
    <row r="125" spans="1:2" ht="15.75" customHeight="1" x14ac:dyDescent="0.3">
      <c r="A125" s="18" t="s">
        <v>52</v>
      </c>
      <c r="B125" s="18" t="s">
        <v>52</v>
      </c>
    </row>
    <row r="126" spans="1:2" ht="15.75" customHeight="1" x14ac:dyDescent="0.3">
      <c r="A126" s="18" t="s">
        <v>146</v>
      </c>
      <c r="B126" s="18" t="s">
        <v>146</v>
      </c>
    </row>
    <row r="127" spans="1:2" ht="15.75" customHeight="1" x14ac:dyDescent="0.3">
      <c r="A127" s="18" t="s">
        <v>143</v>
      </c>
      <c r="B127" s="18" t="s">
        <v>200</v>
      </c>
    </row>
    <row r="128" spans="1:2" ht="15.75" customHeight="1" x14ac:dyDescent="0.3">
      <c r="A128" s="18" t="s">
        <v>200</v>
      </c>
      <c r="B128" s="18" t="s">
        <v>200</v>
      </c>
    </row>
    <row r="129" spans="1:2" ht="15.75" customHeight="1" x14ac:dyDescent="0.3">
      <c r="A129" s="18" t="s">
        <v>258</v>
      </c>
      <c r="B129" s="18" t="s">
        <v>258</v>
      </c>
    </row>
    <row r="130" spans="1:2" ht="15.75" customHeight="1" x14ac:dyDescent="0.3">
      <c r="A130" s="18" t="s">
        <v>200</v>
      </c>
      <c r="B130" s="18" t="s">
        <v>200</v>
      </c>
    </row>
    <row r="131" spans="1:2" ht="15.75" customHeight="1" x14ac:dyDescent="0.3">
      <c r="A131" s="18" t="s">
        <v>223</v>
      </c>
      <c r="B131" s="18" t="s">
        <v>223</v>
      </c>
    </row>
    <row r="132" spans="1:2" ht="15.75" customHeight="1" x14ac:dyDescent="0.3">
      <c r="A132" s="18" t="s">
        <v>120</v>
      </c>
      <c r="B132" s="18" t="s">
        <v>120</v>
      </c>
    </row>
    <row r="133" spans="1:2" ht="15.75" customHeight="1" x14ac:dyDescent="0.3">
      <c r="A133" s="18" t="s">
        <v>297</v>
      </c>
      <c r="B133" s="18" t="s">
        <v>297</v>
      </c>
    </row>
    <row r="134" spans="1:2" ht="15.75" customHeight="1" x14ac:dyDescent="0.3">
      <c r="A134" s="18" t="s">
        <v>117</v>
      </c>
      <c r="B134" s="18" t="s">
        <v>117</v>
      </c>
    </row>
    <row r="135" spans="1:2" ht="15.75" customHeight="1" x14ac:dyDescent="0.3">
      <c r="A135" s="18" t="s">
        <v>155</v>
      </c>
      <c r="B135" s="18" t="s">
        <v>223</v>
      </c>
    </row>
    <row r="136" spans="1:2" ht="15.75" customHeight="1" x14ac:dyDescent="0.3">
      <c r="A136" s="18" t="s">
        <v>192</v>
      </c>
      <c r="B136" s="18" t="s">
        <v>223</v>
      </c>
    </row>
    <row r="137" spans="1:2" ht="15.75" customHeight="1" x14ac:dyDescent="0.3">
      <c r="A137" s="18" t="s">
        <v>216</v>
      </c>
      <c r="B137" s="18" t="s">
        <v>216</v>
      </c>
    </row>
    <row r="138" spans="1:2" ht="15.75" customHeight="1" x14ac:dyDescent="0.3">
      <c r="A138" s="18" t="s">
        <v>199</v>
      </c>
      <c r="B138" s="18" t="s">
        <v>214</v>
      </c>
    </row>
    <row r="139" spans="1:2" ht="15.75" customHeight="1" x14ac:dyDescent="0.3">
      <c r="A139" s="18" t="s">
        <v>217</v>
      </c>
      <c r="B139" s="18" t="s">
        <v>217</v>
      </c>
    </row>
    <row r="140" spans="1:2" ht="15.75" customHeight="1" x14ac:dyDescent="0.3">
      <c r="A140" s="18" t="s">
        <v>79</v>
      </c>
      <c r="B140" s="18" t="s">
        <v>161</v>
      </c>
    </row>
    <row r="141" spans="1:2" ht="15.75" customHeight="1" x14ac:dyDescent="0.3">
      <c r="A141" s="18" t="s">
        <v>114</v>
      </c>
      <c r="B141" s="18" t="s">
        <v>114</v>
      </c>
    </row>
    <row r="142" spans="1:2" ht="15.75" customHeight="1" x14ac:dyDescent="0.3">
      <c r="A142" s="18" t="s">
        <v>136</v>
      </c>
      <c r="B142" s="18" t="s">
        <v>136</v>
      </c>
    </row>
    <row r="143" spans="1:2" ht="15.75" customHeight="1" x14ac:dyDescent="0.3">
      <c r="A143" s="18" t="s">
        <v>114</v>
      </c>
      <c r="B143" s="18" t="s">
        <v>114</v>
      </c>
    </row>
    <row r="144" spans="1:2" ht="15.75" customHeight="1" x14ac:dyDescent="0.3">
      <c r="A144" s="18" t="s">
        <v>296</v>
      </c>
      <c r="B144" s="18" t="s">
        <v>196</v>
      </c>
    </row>
    <row r="145" spans="1:2" ht="15.75" customHeight="1" x14ac:dyDescent="0.3">
      <c r="A145" s="18" t="s">
        <v>228</v>
      </c>
      <c r="B145" s="18" t="s">
        <v>214</v>
      </c>
    </row>
    <row r="146" spans="1:2" ht="15.75" customHeight="1" x14ac:dyDescent="0.3">
      <c r="A146" s="18" t="s">
        <v>299</v>
      </c>
      <c r="B146" s="18" t="s">
        <v>52</v>
      </c>
    </row>
    <row r="147" spans="1:2" ht="15.75" customHeight="1" x14ac:dyDescent="0.3">
      <c r="A147" s="18" t="s">
        <v>52</v>
      </c>
      <c r="B147" s="18" t="s">
        <v>52</v>
      </c>
    </row>
    <row r="148" spans="1:2" ht="15.75" customHeight="1" x14ac:dyDescent="0.3">
      <c r="A148" s="18" t="s">
        <v>236</v>
      </c>
      <c r="B148" s="18" t="s">
        <v>72</v>
      </c>
    </row>
    <row r="149" spans="1:2" ht="15.75" customHeight="1" x14ac:dyDescent="0.3">
      <c r="A149" s="18" t="s">
        <v>236</v>
      </c>
      <c r="B149" s="18" t="s">
        <v>72</v>
      </c>
    </row>
    <row r="150" spans="1:2" ht="15.75" customHeight="1" x14ac:dyDescent="0.3">
      <c r="A150" s="18" t="s">
        <v>291</v>
      </c>
      <c r="B150" s="18" t="s">
        <v>52</v>
      </c>
    </row>
    <row r="151" spans="1:2" ht="15.75" customHeight="1" x14ac:dyDescent="0.3">
      <c r="A151" s="18" t="s">
        <v>228</v>
      </c>
      <c r="B151" s="18" t="s">
        <v>214</v>
      </c>
    </row>
    <row r="152" spans="1:2" ht="15.75" customHeight="1" x14ac:dyDescent="0.3">
      <c r="A152" s="18" t="s">
        <v>169</v>
      </c>
      <c r="B152" s="18" t="s">
        <v>297</v>
      </c>
    </row>
    <row r="153" spans="1:2" ht="15.75" customHeight="1" x14ac:dyDescent="0.3">
      <c r="A153" s="18" t="s">
        <v>217</v>
      </c>
      <c r="B153" s="18" t="s">
        <v>217</v>
      </c>
    </row>
    <row r="154" spans="1:2" ht="15.75" customHeight="1" x14ac:dyDescent="0.3">
      <c r="A154" s="18" t="s">
        <v>112</v>
      </c>
      <c r="B154" s="18" t="s">
        <v>72</v>
      </c>
    </row>
    <row r="155" spans="1:2" ht="15.75" customHeight="1" x14ac:dyDescent="0.3">
      <c r="A155" s="18" t="s">
        <v>113</v>
      </c>
      <c r="B155" s="18" t="s">
        <v>223</v>
      </c>
    </row>
    <row r="156" spans="1:2" ht="15.75" customHeight="1" x14ac:dyDescent="0.3">
      <c r="A156" s="18" t="s">
        <v>266</v>
      </c>
      <c r="B156" s="18" t="s">
        <v>302</v>
      </c>
    </row>
    <row r="157" spans="1:2" ht="15.75" customHeight="1" x14ac:dyDescent="0.3">
      <c r="A157" s="18" t="s">
        <v>192</v>
      </c>
      <c r="B157" s="18" t="s">
        <v>223</v>
      </c>
    </row>
    <row r="158" spans="1:2" ht="15.75" customHeight="1" x14ac:dyDescent="0.3">
      <c r="A158" s="18" t="s">
        <v>269</v>
      </c>
      <c r="B158" s="18" t="s">
        <v>258</v>
      </c>
    </row>
    <row r="159" spans="1:2" ht="15.75" customHeight="1" x14ac:dyDescent="0.3">
      <c r="A159" s="18" t="s">
        <v>198</v>
      </c>
      <c r="B159" s="18" t="s">
        <v>120</v>
      </c>
    </row>
    <row r="160" spans="1:2" ht="15.75" customHeight="1" x14ac:dyDescent="0.3">
      <c r="A160" s="18" t="s">
        <v>200</v>
      </c>
      <c r="B160" s="18" t="s">
        <v>200</v>
      </c>
    </row>
    <row r="161" spans="1:2" ht="15.75" customHeight="1" x14ac:dyDescent="0.3">
      <c r="A161" s="18" t="s">
        <v>183</v>
      </c>
      <c r="B161" s="18" t="s">
        <v>216</v>
      </c>
    </row>
    <row r="162" spans="1:2" ht="15.75" customHeight="1" x14ac:dyDescent="0.3">
      <c r="A162" s="18" t="s">
        <v>114</v>
      </c>
      <c r="B162" s="18" t="s">
        <v>114</v>
      </c>
    </row>
    <row r="163" spans="1:2" ht="15.75" customHeight="1" x14ac:dyDescent="0.3">
      <c r="A163" s="18" t="s">
        <v>257</v>
      </c>
      <c r="B163" s="18" t="s">
        <v>216</v>
      </c>
    </row>
    <row r="164" spans="1:2" ht="15.75" customHeight="1" x14ac:dyDescent="0.3">
      <c r="A164" s="18" t="s">
        <v>114</v>
      </c>
      <c r="B164" s="18" t="s">
        <v>114</v>
      </c>
    </row>
    <row r="165" spans="1:2" ht="15.75" customHeight="1" x14ac:dyDescent="0.3">
      <c r="A165" s="18" t="s">
        <v>161</v>
      </c>
      <c r="B165" s="18" t="s">
        <v>161</v>
      </c>
    </row>
    <row r="166" spans="1:2" ht="15.75" customHeight="1" x14ac:dyDescent="0.3">
      <c r="A166" s="18" t="s">
        <v>229</v>
      </c>
      <c r="B166" s="18" t="s">
        <v>200</v>
      </c>
    </row>
    <row r="167" spans="1:2" ht="15.75" customHeight="1" x14ac:dyDescent="0.3">
      <c r="A167" s="18" t="s">
        <v>124</v>
      </c>
      <c r="B167" s="18" t="s">
        <v>217</v>
      </c>
    </row>
    <row r="168" spans="1:2" ht="15.75" customHeight="1" x14ac:dyDescent="0.3">
      <c r="A168" s="18" t="s">
        <v>229</v>
      </c>
      <c r="B168" s="18" t="s">
        <v>200</v>
      </c>
    </row>
    <row r="169" spans="1:2" ht="15.75" customHeight="1" x14ac:dyDescent="0.3">
      <c r="A169" s="18" t="s">
        <v>113</v>
      </c>
      <c r="B169" s="18" t="s">
        <v>223</v>
      </c>
    </row>
    <row r="170" spans="1:2" ht="15.75" customHeight="1" x14ac:dyDescent="0.3">
      <c r="A170" s="18" t="s">
        <v>214</v>
      </c>
      <c r="B170" s="18" t="s">
        <v>214</v>
      </c>
    </row>
    <row r="171" spans="1:2" ht="15.75" customHeight="1" x14ac:dyDescent="0.3">
      <c r="A171" s="18" t="s">
        <v>159</v>
      </c>
      <c r="B171" s="18" t="s">
        <v>117</v>
      </c>
    </row>
    <row r="172" spans="1:2" ht="15.75" customHeight="1" x14ac:dyDescent="0.3">
      <c r="A172" s="18" t="s">
        <v>208</v>
      </c>
      <c r="B172" s="18" t="s">
        <v>223</v>
      </c>
    </row>
    <row r="173" spans="1:2" ht="15.75" customHeight="1" x14ac:dyDescent="0.3">
      <c r="A173" s="18" t="s">
        <v>215</v>
      </c>
      <c r="B173" s="18" t="s">
        <v>200</v>
      </c>
    </row>
    <row r="174" spans="1:2" ht="15.75" customHeight="1" x14ac:dyDescent="0.3">
      <c r="A174" s="18" t="s">
        <v>135</v>
      </c>
      <c r="B174" s="18" t="s">
        <v>114</v>
      </c>
    </row>
    <row r="175" spans="1:2" ht="15.75" customHeight="1" x14ac:dyDescent="0.3">
      <c r="A175" s="18" t="s">
        <v>259</v>
      </c>
      <c r="B175" s="18" t="s">
        <v>297</v>
      </c>
    </row>
    <row r="176" spans="1:2" ht="15.75" customHeight="1" x14ac:dyDescent="0.3">
      <c r="A176" s="18" t="s">
        <v>145</v>
      </c>
      <c r="B176" s="18" t="s">
        <v>217</v>
      </c>
    </row>
    <row r="177" spans="1:2" ht="15.75" customHeight="1" x14ac:dyDescent="0.3">
      <c r="A177" s="18" t="s">
        <v>270</v>
      </c>
      <c r="B177" s="18" t="s">
        <v>297</v>
      </c>
    </row>
    <row r="178" spans="1:2" ht="15.75" customHeight="1" x14ac:dyDescent="0.3">
      <c r="A178" s="18" t="s">
        <v>127</v>
      </c>
      <c r="B178" s="18" t="s">
        <v>297</v>
      </c>
    </row>
    <row r="179" spans="1:2" ht="15.75" customHeight="1" x14ac:dyDescent="0.3">
      <c r="A179" s="18" t="s">
        <v>96</v>
      </c>
      <c r="B179" s="18" t="s">
        <v>196</v>
      </c>
    </row>
    <row r="180" spans="1:2" ht="15.75" customHeight="1" x14ac:dyDescent="0.3">
      <c r="A180" s="18" t="s">
        <v>233</v>
      </c>
      <c r="B180" s="18" t="s">
        <v>297</v>
      </c>
    </row>
    <row r="181" spans="1:2" ht="15.75" customHeight="1" x14ac:dyDescent="0.3">
      <c r="A181" s="18" t="s">
        <v>320</v>
      </c>
      <c r="B181" s="18" t="s">
        <v>302</v>
      </c>
    </row>
    <row r="182" spans="1:2" ht="15.75" customHeight="1" x14ac:dyDescent="0.3">
      <c r="A182" s="18" t="s">
        <v>178</v>
      </c>
      <c r="B182" s="18" t="s">
        <v>196</v>
      </c>
    </row>
    <row r="183" spans="1:2" ht="15.75" customHeight="1" x14ac:dyDescent="0.3">
      <c r="A183" s="18" t="s">
        <v>280</v>
      </c>
      <c r="B183" s="18" t="s">
        <v>297</v>
      </c>
    </row>
    <row r="184" spans="1:2" ht="15.75" customHeight="1" x14ac:dyDescent="0.3">
      <c r="A184" s="18" t="s">
        <v>118</v>
      </c>
      <c r="B184" s="18" t="s">
        <v>196</v>
      </c>
    </row>
    <row r="185" spans="1:2" ht="15.75" customHeight="1" x14ac:dyDescent="0.3">
      <c r="A185" s="18" t="s">
        <v>247</v>
      </c>
      <c r="B185" s="18" t="s">
        <v>297</v>
      </c>
    </row>
    <row r="186" spans="1:2" ht="15.75" customHeight="1" x14ac:dyDescent="0.3">
      <c r="A186" s="18" t="s">
        <v>274</v>
      </c>
      <c r="B186" s="18" t="s">
        <v>72</v>
      </c>
    </row>
    <row r="187" spans="1:2" ht="15.75" customHeight="1" x14ac:dyDescent="0.3">
      <c r="A187" s="18" t="s">
        <v>115</v>
      </c>
      <c r="B187" s="18" t="s">
        <v>136</v>
      </c>
    </row>
    <row r="188" spans="1:2" ht="15.75" customHeight="1" x14ac:dyDescent="0.3">
      <c r="A188" s="18" t="s">
        <v>253</v>
      </c>
      <c r="B188" s="18" t="s">
        <v>136</v>
      </c>
    </row>
    <row r="189" spans="1:2" ht="15.75" customHeight="1" x14ac:dyDescent="0.3">
      <c r="A189" s="18" t="s">
        <v>209</v>
      </c>
      <c r="B189" s="18" t="s">
        <v>114</v>
      </c>
    </row>
    <row r="190" spans="1:2" ht="15.75" customHeight="1" x14ac:dyDescent="0.3">
      <c r="A190" s="18" t="s">
        <v>111</v>
      </c>
      <c r="B190" s="18" t="s">
        <v>52</v>
      </c>
    </row>
    <row r="191" spans="1:2" ht="15.75" customHeight="1" x14ac:dyDescent="0.3">
      <c r="A191" s="18" t="s">
        <v>34</v>
      </c>
      <c r="B191" s="18" t="s">
        <v>52</v>
      </c>
    </row>
    <row r="192" spans="1:2" ht="15.75" customHeight="1" x14ac:dyDescent="0.3">
      <c r="A192" s="18" t="s">
        <v>89</v>
      </c>
      <c r="B192" s="18" t="s">
        <v>52</v>
      </c>
    </row>
    <row r="193" spans="1:2" ht="15.75" customHeight="1" x14ac:dyDescent="0.3">
      <c r="A193" s="18" t="s">
        <v>89</v>
      </c>
      <c r="B193" s="18" t="s">
        <v>52</v>
      </c>
    </row>
    <row r="194" spans="1:2" ht="15.75" customHeight="1" x14ac:dyDescent="0.3">
      <c r="A194" s="18" t="s">
        <v>141</v>
      </c>
      <c r="B194" s="18" t="s">
        <v>120</v>
      </c>
    </row>
    <row r="195" spans="1:2" ht="15.75" customHeight="1" x14ac:dyDescent="0.3">
      <c r="A195" s="18" t="s">
        <v>235</v>
      </c>
      <c r="B195" s="18" t="s">
        <v>52</v>
      </c>
    </row>
    <row r="196" spans="1:2" ht="15.75" customHeight="1" x14ac:dyDescent="0.3">
      <c r="A196" s="18" t="s">
        <v>134</v>
      </c>
      <c r="B196" s="18" t="s">
        <v>223</v>
      </c>
    </row>
    <row r="197" spans="1:2" ht="15.75" customHeight="1" x14ac:dyDescent="0.3">
      <c r="A197" s="18" t="s">
        <v>92</v>
      </c>
      <c r="B197" s="18" t="s">
        <v>114</v>
      </c>
    </row>
    <row r="198" spans="1:2" ht="15.75" customHeight="1" x14ac:dyDescent="0.3">
      <c r="A198" s="18" t="s">
        <v>133</v>
      </c>
      <c r="B198" s="18" t="s">
        <v>72</v>
      </c>
    </row>
    <row r="199" spans="1:2" ht="15.75" customHeight="1" x14ac:dyDescent="0.3">
      <c r="A199" s="18" t="s">
        <v>237</v>
      </c>
      <c r="B199" s="18" t="s">
        <v>223</v>
      </c>
    </row>
    <row r="200" spans="1:2" ht="15.75" customHeight="1" x14ac:dyDescent="0.3">
      <c r="A200" s="18" t="s">
        <v>204</v>
      </c>
      <c r="B200" s="18" t="s">
        <v>297</v>
      </c>
    </row>
    <row r="201" spans="1:2" ht="15.75" customHeight="1" x14ac:dyDescent="0.3">
      <c r="A201" s="18" t="s">
        <v>264</v>
      </c>
      <c r="B201" s="18" t="s">
        <v>223</v>
      </c>
    </row>
    <row r="202" spans="1:2" ht="15.75" customHeight="1" x14ac:dyDescent="0.3">
      <c r="A202" s="18" t="s">
        <v>231</v>
      </c>
      <c r="B202" s="18" t="s">
        <v>217</v>
      </c>
    </row>
    <row r="203" spans="1:2" ht="15.75" customHeight="1" x14ac:dyDescent="0.3">
      <c r="A203" s="18" t="s">
        <v>137</v>
      </c>
      <c r="B203" s="18" t="s">
        <v>302</v>
      </c>
    </row>
    <row r="204" spans="1:2" ht="15.75" customHeight="1" x14ac:dyDescent="0.3">
      <c r="A204" s="18" t="s">
        <v>87</v>
      </c>
      <c r="B204" s="18" t="s">
        <v>297</v>
      </c>
    </row>
    <row r="205" spans="1:2" ht="15.75" customHeight="1" x14ac:dyDescent="0.3">
      <c r="A205" s="18" t="s">
        <v>276</v>
      </c>
      <c r="B205" s="18" t="s">
        <v>136</v>
      </c>
    </row>
    <row r="206" spans="1:2" ht="15.75" customHeight="1" x14ac:dyDescent="0.3">
      <c r="A206" s="18" t="s">
        <v>292</v>
      </c>
      <c r="B206" s="18" t="s">
        <v>72</v>
      </c>
    </row>
    <row r="207" spans="1:2" ht="15.75" customHeight="1" x14ac:dyDescent="0.3">
      <c r="A207" s="18" t="s">
        <v>224</v>
      </c>
      <c r="B207" s="18" t="s">
        <v>136</v>
      </c>
    </row>
    <row r="208" spans="1:2" ht="15.75" customHeight="1" x14ac:dyDescent="0.3">
      <c r="A208" s="18" t="s">
        <v>265</v>
      </c>
      <c r="B208" s="18" t="s">
        <v>136</v>
      </c>
    </row>
    <row r="209" spans="1:2" ht="15.75" customHeight="1" x14ac:dyDescent="0.3">
      <c r="A209" s="18" t="s">
        <v>211</v>
      </c>
      <c r="B209" s="18" t="s">
        <v>302</v>
      </c>
    </row>
    <row r="210" spans="1:2" ht="15.75" customHeight="1" x14ac:dyDescent="0.3">
      <c r="A210" s="18" t="s">
        <v>176</v>
      </c>
      <c r="B210" s="18" t="s">
        <v>136</v>
      </c>
    </row>
    <row r="211" spans="1:2" ht="15.75" customHeight="1" x14ac:dyDescent="0.3">
      <c r="A211" s="18" t="s">
        <v>193</v>
      </c>
      <c r="B211" s="18" t="s">
        <v>114</v>
      </c>
    </row>
    <row r="212" spans="1:2" ht="15.75" customHeight="1" x14ac:dyDescent="0.3">
      <c r="A212" s="18" t="s">
        <v>278</v>
      </c>
      <c r="B212" s="18" t="s">
        <v>196</v>
      </c>
    </row>
    <row r="213" spans="1:2" ht="15.75" customHeight="1" x14ac:dyDescent="0.3">
      <c r="A213" s="18" t="s">
        <v>268</v>
      </c>
      <c r="B213" s="18" t="s">
        <v>200</v>
      </c>
    </row>
    <row r="214" spans="1:2" ht="15.75" customHeight="1" x14ac:dyDescent="0.3">
      <c r="A214" s="18" t="s">
        <v>279</v>
      </c>
      <c r="B214" s="18" t="s">
        <v>200</v>
      </c>
    </row>
    <row r="215" spans="1:2" ht="15.75" customHeight="1" x14ac:dyDescent="0.3">
      <c r="A215" s="18" t="s">
        <v>93</v>
      </c>
      <c r="B215" s="18" t="s">
        <v>136</v>
      </c>
    </row>
    <row r="216" spans="1:2" ht="15.75" customHeight="1" x14ac:dyDescent="0.3">
      <c r="A216" s="18" t="s">
        <v>312</v>
      </c>
      <c r="B216" s="18" t="s">
        <v>297</v>
      </c>
    </row>
    <row r="217" spans="1:2" ht="15.75" customHeight="1" x14ac:dyDescent="0.3">
      <c r="A217" s="18" t="s">
        <v>123</v>
      </c>
      <c r="B217" s="18" t="s">
        <v>216</v>
      </c>
    </row>
    <row r="218" spans="1:2" ht="15.75" customHeight="1" x14ac:dyDescent="0.3">
      <c r="A218" s="18" t="s">
        <v>179</v>
      </c>
      <c r="B218" s="18" t="s">
        <v>161</v>
      </c>
    </row>
    <row r="219" spans="1:2" ht="15.75" customHeight="1" x14ac:dyDescent="0.3">
      <c r="A219" s="18" t="s">
        <v>201</v>
      </c>
      <c r="B219" s="18" t="s">
        <v>216</v>
      </c>
    </row>
    <row r="220" spans="1:2" ht="15.75" customHeight="1" x14ac:dyDescent="0.3">
      <c r="A220" s="18" t="s">
        <v>273</v>
      </c>
      <c r="B220" s="18" t="s">
        <v>52</v>
      </c>
    </row>
    <row r="221" spans="1:2" ht="15.75" customHeight="1" x14ac:dyDescent="0.3">
      <c r="A221" s="18" t="s">
        <v>197</v>
      </c>
      <c r="B221" s="18" t="s">
        <v>161</v>
      </c>
    </row>
    <row r="222" spans="1:2" ht="15.75" customHeight="1" x14ac:dyDescent="0.3">
      <c r="A222" s="18" t="s">
        <v>251</v>
      </c>
      <c r="B222" s="18" t="s">
        <v>72</v>
      </c>
    </row>
    <row r="223" spans="1:2" ht="15.75" customHeight="1" x14ac:dyDescent="0.3">
      <c r="A223" s="18" t="s">
        <v>97</v>
      </c>
      <c r="B223" s="18" t="s">
        <v>161</v>
      </c>
    </row>
    <row r="224" spans="1:2" ht="15.75" customHeight="1" x14ac:dyDescent="0.3">
      <c r="A224" s="18" t="s">
        <v>206</v>
      </c>
      <c r="B224" s="18" t="s">
        <v>52</v>
      </c>
    </row>
    <row r="225" spans="1:2" ht="15.75" customHeight="1" x14ac:dyDescent="0.3">
      <c r="A225" s="18" t="s">
        <v>174</v>
      </c>
      <c r="B225" s="18" t="s">
        <v>223</v>
      </c>
    </row>
    <row r="226" spans="1:2" ht="15.75" customHeight="1" x14ac:dyDescent="0.3">
      <c r="A226" s="18" t="s">
        <v>101</v>
      </c>
      <c r="B226" s="18" t="s">
        <v>216</v>
      </c>
    </row>
    <row r="227" spans="1:2" ht="15.75" customHeight="1" x14ac:dyDescent="0.3">
      <c r="A227" s="18" t="s">
        <v>212</v>
      </c>
      <c r="B227" s="18" t="s">
        <v>196</v>
      </c>
    </row>
    <row r="228" spans="1:2" ht="15.75" customHeight="1" x14ac:dyDescent="0.3">
      <c r="A228" s="18" t="s">
        <v>105</v>
      </c>
      <c r="B228" s="18" t="s">
        <v>297</v>
      </c>
    </row>
    <row r="229" spans="1:2" ht="15.75" customHeight="1" x14ac:dyDescent="0.3">
      <c r="A229" s="18" t="s">
        <v>304</v>
      </c>
      <c r="B229" s="18" t="s">
        <v>297</v>
      </c>
    </row>
    <row r="230" spans="1:2" ht="15.75" customHeight="1" x14ac:dyDescent="0.3">
      <c r="A230" s="18" t="s">
        <v>153</v>
      </c>
      <c r="B230" s="18" t="s">
        <v>52</v>
      </c>
    </row>
    <row r="231" spans="1:2" ht="15.75" customHeight="1" x14ac:dyDescent="0.3">
      <c r="A231" s="18" t="s">
        <v>164</v>
      </c>
      <c r="B231" s="18" t="s">
        <v>200</v>
      </c>
    </row>
    <row r="232" spans="1:2" ht="15.75" customHeight="1" x14ac:dyDescent="0.3">
      <c r="A232" s="18" t="s">
        <v>241</v>
      </c>
      <c r="B232" s="18" t="s">
        <v>161</v>
      </c>
    </row>
    <row r="233" spans="1:2" ht="15.75" customHeight="1" x14ac:dyDescent="0.3">
      <c r="A233" s="18" t="s">
        <v>315</v>
      </c>
      <c r="B233" s="18" t="s">
        <v>297</v>
      </c>
    </row>
    <row r="234" spans="1:2" ht="15.75" customHeight="1" x14ac:dyDescent="0.3">
      <c r="A234" s="18" t="s">
        <v>301</v>
      </c>
      <c r="B234" s="18" t="s">
        <v>223</v>
      </c>
    </row>
    <row r="235" spans="1:2" ht="15.75" customHeight="1" x14ac:dyDescent="0.3">
      <c r="A235" s="18" t="s">
        <v>82</v>
      </c>
      <c r="B235" s="18" t="s">
        <v>200</v>
      </c>
    </row>
    <row r="236" spans="1:2" ht="15.75" customHeight="1" x14ac:dyDescent="0.3">
      <c r="A236" s="18" t="s">
        <v>232</v>
      </c>
      <c r="B236" s="18" t="s">
        <v>258</v>
      </c>
    </row>
    <row r="237" spans="1:2" ht="15.75" customHeight="1" x14ac:dyDescent="0.3">
      <c r="A237" s="18" t="s">
        <v>300</v>
      </c>
      <c r="B237" s="18" t="s">
        <v>72</v>
      </c>
    </row>
    <row r="238" spans="1:2" ht="15.75" customHeight="1" x14ac:dyDescent="0.3">
      <c r="A238" s="18" t="s">
        <v>91</v>
      </c>
      <c r="B238" s="18" t="s">
        <v>223</v>
      </c>
    </row>
    <row r="239" spans="1:2" ht="15.75" customHeight="1" x14ac:dyDescent="0.3">
      <c r="A239" s="18" t="s">
        <v>186</v>
      </c>
      <c r="B239" s="18" t="s">
        <v>297</v>
      </c>
    </row>
    <row r="240" spans="1:2" ht="15.75" customHeight="1" x14ac:dyDescent="0.3">
      <c r="A240" s="18" t="s">
        <v>210</v>
      </c>
      <c r="B240" s="18" t="s">
        <v>136</v>
      </c>
    </row>
    <row r="241" spans="1:2" ht="15.75" customHeight="1" x14ac:dyDescent="0.3">
      <c r="A241" s="18" t="s">
        <v>103</v>
      </c>
      <c r="B241" s="18" t="s">
        <v>146</v>
      </c>
    </row>
    <row r="242" spans="1:2" ht="15.75" customHeight="1" x14ac:dyDescent="0.3">
      <c r="A242" s="18" t="s">
        <v>240</v>
      </c>
      <c r="B242" s="18" t="s">
        <v>196</v>
      </c>
    </row>
    <row r="243" spans="1:2" ht="15.75" customHeight="1" x14ac:dyDescent="0.3">
      <c r="A243" s="18" t="s">
        <v>309</v>
      </c>
      <c r="B243" s="18" t="s">
        <v>196</v>
      </c>
    </row>
    <row r="244" spans="1:2" ht="15.75" customHeight="1" x14ac:dyDescent="0.3">
      <c r="A244" s="18" t="s">
        <v>121</v>
      </c>
      <c r="B244" s="18" t="s">
        <v>214</v>
      </c>
    </row>
    <row r="245" spans="1:2" ht="15.75" customHeight="1" x14ac:dyDescent="0.3">
      <c r="A245" s="18" t="s">
        <v>246</v>
      </c>
      <c r="B245" s="18" t="s">
        <v>258</v>
      </c>
    </row>
    <row r="246" spans="1:2" ht="15.75" customHeight="1" x14ac:dyDescent="0.3">
      <c r="A246" s="18" t="s">
        <v>243</v>
      </c>
      <c r="B246" s="18" t="s">
        <v>200</v>
      </c>
    </row>
    <row r="247" spans="1:2" ht="15.75" customHeight="1" x14ac:dyDescent="0.3">
      <c r="A247" s="18" t="s">
        <v>226</v>
      </c>
      <c r="B247" s="18" t="s">
        <v>196</v>
      </c>
    </row>
    <row r="248" spans="1:2" ht="15.75" customHeight="1" x14ac:dyDescent="0.3">
      <c r="A248" s="18" t="s">
        <v>83</v>
      </c>
      <c r="B248" s="18" t="s">
        <v>216</v>
      </c>
    </row>
    <row r="249" spans="1:2" ht="15.75" customHeight="1" x14ac:dyDescent="0.3">
      <c r="A249" s="18" t="s">
        <v>80</v>
      </c>
      <c r="B249" s="18" t="s">
        <v>120</v>
      </c>
    </row>
    <row r="250" spans="1:2" ht="15.75" customHeight="1" x14ac:dyDescent="0.3">
      <c r="A250" s="18" t="s">
        <v>262</v>
      </c>
      <c r="B250" s="18" t="s">
        <v>52</v>
      </c>
    </row>
    <row r="251" spans="1:2" ht="15.75" customHeight="1" x14ac:dyDescent="0.3">
      <c r="A251" s="18" t="s">
        <v>285</v>
      </c>
      <c r="B251" s="18" t="s">
        <v>223</v>
      </c>
    </row>
    <row r="252" spans="1:2" ht="15.75" customHeight="1" x14ac:dyDescent="0.3">
      <c r="A252" s="18" t="s">
        <v>242</v>
      </c>
      <c r="B252" s="18" t="s">
        <v>214</v>
      </c>
    </row>
    <row r="253" spans="1:2" ht="15.75" customHeight="1" x14ac:dyDescent="0.3">
      <c r="A253" s="18" t="s">
        <v>162</v>
      </c>
      <c r="B253" s="18" t="s">
        <v>120</v>
      </c>
    </row>
    <row r="254" spans="1:2" ht="15.75" customHeight="1" x14ac:dyDescent="0.3">
      <c r="A254" s="18" t="s">
        <v>154</v>
      </c>
      <c r="B254" s="18" t="s">
        <v>72</v>
      </c>
    </row>
    <row r="255" spans="1:2" ht="15.75" customHeight="1" x14ac:dyDescent="0.3">
      <c r="A255" s="18" t="s">
        <v>75</v>
      </c>
      <c r="B255" s="18" t="s">
        <v>136</v>
      </c>
    </row>
    <row r="256" spans="1:2" ht="15.75" customHeight="1" x14ac:dyDescent="0.3">
      <c r="A256" s="18" t="s">
        <v>288</v>
      </c>
      <c r="B256" s="18" t="s">
        <v>196</v>
      </c>
    </row>
    <row r="257" spans="1:2" ht="15.75" customHeight="1" x14ac:dyDescent="0.3">
      <c r="A257" s="18" t="s">
        <v>311</v>
      </c>
      <c r="B257" s="18" t="s">
        <v>302</v>
      </c>
    </row>
    <row r="258" spans="1:2" ht="15.75" customHeight="1" x14ac:dyDescent="0.3">
      <c r="A258" s="18" t="s">
        <v>308</v>
      </c>
      <c r="B258" s="18" t="s">
        <v>302</v>
      </c>
    </row>
    <row r="259" spans="1:2" ht="15.75" customHeight="1" x14ac:dyDescent="0.3">
      <c r="A259" s="18" t="s">
        <v>98</v>
      </c>
      <c r="B259" s="18" t="s">
        <v>120</v>
      </c>
    </row>
    <row r="260" spans="1:2" ht="15.75" customHeight="1" x14ac:dyDescent="0.3">
      <c r="A260" s="18" t="s">
        <v>85</v>
      </c>
      <c r="B260" s="18" t="s">
        <v>146</v>
      </c>
    </row>
    <row r="261" spans="1:2" ht="15.75" customHeight="1" x14ac:dyDescent="0.3">
      <c r="A261" s="18" t="s">
        <v>221</v>
      </c>
      <c r="B261" s="18" t="s">
        <v>52</v>
      </c>
    </row>
    <row r="262" spans="1:2" ht="15.75" customHeight="1" x14ac:dyDescent="0.3">
      <c r="A262" s="18" t="s">
        <v>221</v>
      </c>
      <c r="B262" s="18" t="s">
        <v>52</v>
      </c>
    </row>
    <row r="263" spans="1:2" ht="15.75" customHeight="1" x14ac:dyDescent="0.3">
      <c r="A263" s="18" t="s">
        <v>221</v>
      </c>
      <c r="B263" s="18" t="s">
        <v>52</v>
      </c>
    </row>
    <row r="264" spans="1:2" ht="15.75" customHeight="1" x14ac:dyDescent="0.3">
      <c r="A264" s="18" t="s">
        <v>221</v>
      </c>
      <c r="B264" s="18" t="s">
        <v>52</v>
      </c>
    </row>
    <row r="265" spans="1:2" ht="15.75" customHeight="1" x14ac:dyDescent="0.3">
      <c r="A265" s="18" t="s">
        <v>221</v>
      </c>
      <c r="B265" s="18" t="s">
        <v>52</v>
      </c>
    </row>
    <row r="266" spans="1:2" ht="15.75" customHeight="1" x14ac:dyDescent="0.3">
      <c r="A266" s="18" t="s">
        <v>318</v>
      </c>
      <c r="B266" s="18" t="s">
        <v>297</v>
      </c>
    </row>
    <row r="267" spans="1:2" ht="15.75" customHeight="1" x14ac:dyDescent="0.3">
      <c r="A267" s="18" t="s">
        <v>104</v>
      </c>
      <c r="B267" s="18" t="s">
        <v>258</v>
      </c>
    </row>
    <row r="268" spans="1:2" ht="15.75" customHeight="1" x14ac:dyDescent="0.3">
      <c r="A268" s="18" t="s">
        <v>227</v>
      </c>
      <c r="B268" s="18" t="s">
        <v>161</v>
      </c>
    </row>
    <row r="269" spans="1:2" ht="15.75" customHeight="1" x14ac:dyDescent="0.3">
      <c r="A269" s="18" t="s">
        <v>310</v>
      </c>
      <c r="B269" s="18" t="s">
        <v>297</v>
      </c>
    </row>
    <row r="270" spans="1:2" ht="15.75" customHeight="1" x14ac:dyDescent="0.3">
      <c r="A270" s="18" t="s">
        <v>116</v>
      </c>
      <c r="B270" s="18" t="s">
        <v>302</v>
      </c>
    </row>
    <row r="271" spans="1:2" ht="15.75" customHeight="1" x14ac:dyDescent="0.3">
      <c r="A271" s="18" t="s">
        <v>163</v>
      </c>
      <c r="B271" s="18" t="s">
        <v>214</v>
      </c>
    </row>
    <row r="272" spans="1:2" ht="15.75" customHeight="1" x14ac:dyDescent="0.3">
      <c r="A272" s="18" t="s">
        <v>126</v>
      </c>
      <c r="B272" s="18" t="s">
        <v>258</v>
      </c>
    </row>
    <row r="273" spans="1:2" ht="15.75" customHeight="1" x14ac:dyDescent="0.3">
      <c r="A273" s="18" t="s">
        <v>125</v>
      </c>
      <c r="B273" s="18" t="s">
        <v>146</v>
      </c>
    </row>
    <row r="274" spans="1:2" ht="15.75" customHeight="1" x14ac:dyDescent="0.3">
      <c r="A274" s="18" t="s">
        <v>84</v>
      </c>
      <c r="B274" s="18" t="s">
        <v>217</v>
      </c>
    </row>
    <row r="275" spans="1:2" ht="15.75" customHeight="1" x14ac:dyDescent="0.3">
      <c r="A275" s="18" t="s">
        <v>218</v>
      </c>
      <c r="B275" s="18" t="s">
        <v>258</v>
      </c>
    </row>
    <row r="276" spans="1:2" ht="15.75" customHeight="1" x14ac:dyDescent="0.3">
      <c r="A276" s="18" t="s">
        <v>160</v>
      </c>
      <c r="B276" s="18" t="s">
        <v>196</v>
      </c>
    </row>
    <row r="277" spans="1:2" ht="15.75" customHeight="1" x14ac:dyDescent="0.3">
      <c r="A277" s="18" t="s">
        <v>77</v>
      </c>
      <c r="B277" s="18" t="s">
        <v>117</v>
      </c>
    </row>
    <row r="278" spans="1:2" ht="15.75" customHeight="1" x14ac:dyDescent="0.3">
      <c r="A278" s="18" t="s">
        <v>100</v>
      </c>
      <c r="B278" s="18" t="s">
        <v>200</v>
      </c>
    </row>
    <row r="279" spans="1:2" ht="15.75" customHeight="1" x14ac:dyDescent="0.3">
      <c r="A279" s="18" t="s">
        <v>295</v>
      </c>
      <c r="B279" s="18" t="s">
        <v>302</v>
      </c>
    </row>
    <row r="280" spans="1:2" ht="15.75" customHeight="1" x14ac:dyDescent="0.3">
      <c r="A280" s="18" t="s">
        <v>156</v>
      </c>
      <c r="B280" s="18" t="s">
        <v>114</v>
      </c>
    </row>
    <row r="281" spans="1:2" ht="15.75" customHeight="1" x14ac:dyDescent="0.3">
      <c r="A281" s="18" t="s">
        <v>122</v>
      </c>
      <c r="B281" s="18" t="s">
        <v>200</v>
      </c>
    </row>
    <row r="282" spans="1:2" ht="15.75" customHeight="1" x14ac:dyDescent="0.3">
      <c r="A282" s="18" t="s">
        <v>140</v>
      </c>
      <c r="B282" s="18" t="s">
        <v>161</v>
      </c>
    </row>
    <row r="283" spans="1:2" ht="15.75" customHeight="1" x14ac:dyDescent="0.3">
      <c r="A283" s="18" t="s">
        <v>138</v>
      </c>
      <c r="B283" s="18" t="s">
        <v>117</v>
      </c>
    </row>
    <row r="284" spans="1:2" ht="15.75" customHeight="1" x14ac:dyDescent="0.3">
      <c r="A284" s="18" t="s">
        <v>267</v>
      </c>
      <c r="B284" s="18" t="s">
        <v>196</v>
      </c>
    </row>
    <row r="285" spans="1:2" ht="15.75" customHeight="1" x14ac:dyDescent="0.3">
      <c r="A285" s="18" t="s">
        <v>263</v>
      </c>
      <c r="B285" s="18" t="s">
        <v>72</v>
      </c>
    </row>
    <row r="286" spans="1:2" ht="15.75" customHeight="1" x14ac:dyDescent="0.3">
      <c r="A286" s="18" t="s">
        <v>284</v>
      </c>
      <c r="B286" s="18" t="s">
        <v>72</v>
      </c>
    </row>
    <row r="287" spans="1:2" ht="15.75" customHeight="1" x14ac:dyDescent="0.3">
      <c r="A287" s="18" t="s">
        <v>180</v>
      </c>
      <c r="B287" s="18" t="s">
        <v>120</v>
      </c>
    </row>
    <row r="288" spans="1:2" ht="15.75" customHeight="1" x14ac:dyDescent="0.3">
      <c r="A288" s="18" t="s">
        <v>95</v>
      </c>
      <c r="B288" s="18" t="s">
        <v>117</v>
      </c>
    </row>
    <row r="289" spans="1:2" ht="15.75" customHeight="1" x14ac:dyDescent="0.3">
      <c r="A289" s="18" t="s">
        <v>74</v>
      </c>
      <c r="B289" s="18" t="s">
        <v>114</v>
      </c>
    </row>
    <row r="290" spans="1:2" ht="15.75" customHeight="1" x14ac:dyDescent="0.3">
      <c r="A290" s="18" t="s">
        <v>256</v>
      </c>
      <c r="B290" s="18" t="s">
        <v>200</v>
      </c>
    </row>
    <row r="291" spans="1:2" ht="15.75" customHeight="1" x14ac:dyDescent="0.3">
      <c r="A291" s="18" t="s">
        <v>73</v>
      </c>
      <c r="B291" s="18" t="s">
        <v>223</v>
      </c>
    </row>
    <row r="292" spans="1:2" ht="15.75" customHeight="1" x14ac:dyDescent="0.3">
      <c r="A292" s="18" t="s">
        <v>306</v>
      </c>
      <c r="B292" s="18" t="s">
        <v>72</v>
      </c>
    </row>
    <row r="293" spans="1:2" ht="15.75" customHeight="1" x14ac:dyDescent="0.3">
      <c r="A293" s="18" t="s">
        <v>219</v>
      </c>
      <c r="B293" s="18" t="s">
        <v>297</v>
      </c>
    </row>
    <row r="294" spans="1:2" ht="15.75" customHeight="1" x14ac:dyDescent="0.3">
      <c r="A294" s="18" t="s">
        <v>275</v>
      </c>
      <c r="B294" s="18" t="s">
        <v>223</v>
      </c>
    </row>
    <row r="295" spans="1:2" ht="15.75" customHeight="1" x14ac:dyDescent="0.3">
      <c r="A295" s="18" t="s">
        <v>244</v>
      </c>
      <c r="B295" s="18" t="s">
        <v>216</v>
      </c>
    </row>
    <row r="296" spans="1:2" ht="15.75" customHeight="1" x14ac:dyDescent="0.3">
      <c r="A296" s="18" t="s">
        <v>230</v>
      </c>
      <c r="B296" s="18" t="s">
        <v>216</v>
      </c>
    </row>
    <row r="297" spans="1:2" ht="15.75" customHeight="1" x14ac:dyDescent="0.3">
      <c r="A297" s="18" t="s">
        <v>165</v>
      </c>
      <c r="B297" s="18" t="s">
        <v>216</v>
      </c>
    </row>
    <row r="298" spans="1:2" ht="15.75" customHeight="1" x14ac:dyDescent="0.3">
      <c r="A298" s="18" t="s">
        <v>99</v>
      </c>
      <c r="B298" s="18" t="s">
        <v>214</v>
      </c>
    </row>
    <row r="299" spans="1:2" ht="15.75" customHeight="1" x14ac:dyDescent="0.3">
      <c r="A299" s="18" t="s">
        <v>78</v>
      </c>
      <c r="B299" s="18" t="s">
        <v>196</v>
      </c>
    </row>
    <row r="300" spans="1:2" ht="15.75" customHeight="1" x14ac:dyDescent="0.3">
      <c r="A300" s="18" t="s">
        <v>181</v>
      </c>
      <c r="B300" s="18" t="s">
        <v>214</v>
      </c>
    </row>
    <row r="301" spans="1:2" ht="15.75" customHeight="1" x14ac:dyDescent="0.3">
      <c r="A301" s="18" t="s">
        <v>255</v>
      </c>
      <c r="B301" s="18" t="s">
        <v>196</v>
      </c>
    </row>
    <row r="302" spans="1:2" ht="15.75" customHeight="1" x14ac:dyDescent="0.3">
      <c r="A302" s="18" t="s">
        <v>307</v>
      </c>
      <c r="B302" s="18" t="s">
        <v>223</v>
      </c>
    </row>
    <row r="303" spans="1:2" ht="15.75" customHeight="1" x14ac:dyDescent="0.25"/>
    <row r="304" spans="1:2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00"/>
  <sheetViews>
    <sheetView topLeftCell="A25" workbookViewId="0">
      <selection activeCell="B25" sqref="B25"/>
    </sheetView>
  </sheetViews>
  <sheetFormatPr defaultColWidth="12.69921875" defaultRowHeight="15" customHeight="1" x14ac:dyDescent="0.25"/>
  <cols>
    <col min="1" max="1" width="12.19921875" customWidth="1"/>
    <col min="2" max="2" width="14.69921875" customWidth="1"/>
    <col min="3" max="26" width="9" customWidth="1"/>
  </cols>
  <sheetData>
    <row r="1" spans="1:2" ht="14.4" x14ac:dyDescent="0.3">
      <c r="A1" s="24" t="s">
        <v>444</v>
      </c>
      <c r="B1" s="24" t="s">
        <v>445</v>
      </c>
    </row>
    <row r="2" spans="1:2" ht="14.4" x14ac:dyDescent="0.3">
      <c r="A2" s="24" t="s">
        <v>14</v>
      </c>
      <c r="B2" s="24" t="s">
        <v>14</v>
      </c>
    </row>
    <row r="3" spans="1:2" ht="14.4" x14ac:dyDescent="0.3">
      <c r="A3" s="24" t="s">
        <v>128</v>
      </c>
      <c r="B3" s="24" t="s">
        <v>128</v>
      </c>
    </row>
    <row r="4" spans="1:2" ht="14.4" x14ac:dyDescent="0.3">
      <c r="A4" s="24" t="s">
        <v>313</v>
      </c>
      <c r="B4" s="24" t="s">
        <v>313</v>
      </c>
    </row>
    <row r="5" spans="1:2" ht="14.4" x14ac:dyDescent="0.3">
      <c r="A5" s="24" t="s">
        <v>319</v>
      </c>
      <c r="B5" s="24" t="s">
        <v>319</v>
      </c>
    </row>
    <row r="6" spans="1:2" ht="14.4" x14ac:dyDescent="0.3">
      <c r="A6" s="24" t="s">
        <v>205</v>
      </c>
      <c r="B6" s="24" t="s">
        <v>205</v>
      </c>
    </row>
    <row r="7" spans="1:2" ht="14.4" x14ac:dyDescent="0.3">
      <c r="A7" s="24" t="s">
        <v>446</v>
      </c>
      <c r="B7" s="24" t="s">
        <v>149</v>
      </c>
    </row>
    <row r="8" spans="1:2" ht="14.4" x14ac:dyDescent="0.3">
      <c r="A8" s="24" t="s">
        <v>12</v>
      </c>
      <c r="B8" s="24" t="s">
        <v>12</v>
      </c>
    </row>
    <row r="9" spans="1:2" ht="14.4" x14ac:dyDescent="0.3">
      <c r="A9" s="24" t="s">
        <v>447</v>
      </c>
      <c r="B9" s="24" t="s">
        <v>170</v>
      </c>
    </row>
    <row r="10" spans="1:2" ht="14.4" x14ac:dyDescent="0.3">
      <c r="A10" s="24" t="s">
        <v>316</v>
      </c>
      <c r="B10" s="24" t="s">
        <v>316</v>
      </c>
    </row>
    <row r="11" spans="1:2" ht="14.4" x14ac:dyDescent="0.3">
      <c r="A11" s="24" t="s">
        <v>448</v>
      </c>
      <c r="B11" s="24" t="s">
        <v>448</v>
      </c>
    </row>
    <row r="12" spans="1:2" ht="14.4" x14ac:dyDescent="0.3">
      <c r="A12" s="24">
        <v>1109</v>
      </c>
      <c r="B12" s="24" t="s">
        <v>271</v>
      </c>
    </row>
    <row r="13" spans="1:2" ht="14.4" x14ac:dyDescent="0.3">
      <c r="A13" s="24" t="s">
        <v>281</v>
      </c>
      <c r="B13" s="24" t="s">
        <v>281</v>
      </c>
    </row>
    <row r="14" spans="1:2" ht="14.4" x14ac:dyDescent="0.3">
      <c r="A14" s="24">
        <v>909</v>
      </c>
      <c r="B14" s="24" t="s">
        <v>260</v>
      </c>
    </row>
    <row r="15" spans="1:2" ht="14.4" x14ac:dyDescent="0.3">
      <c r="A15" s="24" t="s">
        <v>290</v>
      </c>
      <c r="B15" s="24" t="s">
        <v>290</v>
      </c>
    </row>
    <row r="16" spans="1:2" ht="14.4" x14ac:dyDescent="0.3">
      <c r="A16" s="24" t="s">
        <v>298</v>
      </c>
      <c r="B16" s="24" t="s">
        <v>298</v>
      </c>
    </row>
    <row r="17" spans="1:2" ht="14.4" x14ac:dyDescent="0.3">
      <c r="A17" s="24" t="s">
        <v>305</v>
      </c>
      <c r="B17" s="24" t="s">
        <v>305</v>
      </c>
    </row>
    <row r="18" spans="1:2" ht="14.4" x14ac:dyDescent="0.3">
      <c r="A18" s="24" t="s">
        <v>15</v>
      </c>
      <c r="B18" s="24" t="s">
        <v>15</v>
      </c>
    </row>
    <row r="19" spans="1:2" ht="14.4" x14ac:dyDescent="0.3">
      <c r="A19" s="24" t="s">
        <v>449</v>
      </c>
      <c r="B19" s="24" t="s">
        <v>220</v>
      </c>
    </row>
    <row r="20" spans="1:2" ht="14.4" x14ac:dyDescent="0.3">
      <c r="A20" s="24" t="s">
        <v>450</v>
      </c>
      <c r="B20" s="24" t="s">
        <v>187</v>
      </c>
    </row>
    <row r="21" spans="1:2" ht="15.75" customHeight="1" x14ac:dyDescent="0.3">
      <c r="A21" s="24" t="s">
        <v>451</v>
      </c>
      <c r="B21" s="24" t="s">
        <v>451</v>
      </c>
    </row>
    <row r="22" spans="1:2" ht="15.75" customHeight="1" x14ac:dyDescent="0.3">
      <c r="A22" s="24" t="s">
        <v>452</v>
      </c>
      <c r="B22" s="24" t="s">
        <v>13</v>
      </c>
    </row>
    <row r="23" spans="1:2" ht="15.75" customHeight="1" x14ac:dyDescent="0.3">
      <c r="A23" s="24" t="s">
        <v>14</v>
      </c>
      <c r="B23" s="24" t="s">
        <v>14</v>
      </c>
    </row>
    <row r="24" spans="1:2" ht="15.75" customHeight="1" x14ac:dyDescent="0.3">
      <c r="A24" s="24" t="s">
        <v>128</v>
      </c>
      <c r="B24" s="24" t="s">
        <v>128</v>
      </c>
    </row>
    <row r="25" spans="1:2" ht="15.75" customHeight="1" x14ac:dyDescent="0.3">
      <c r="A25" s="24" t="s">
        <v>313</v>
      </c>
      <c r="B25" s="24" t="s">
        <v>313</v>
      </c>
    </row>
    <row r="26" spans="1:2" ht="15.75" customHeight="1" x14ac:dyDescent="0.3">
      <c r="A26" s="24" t="s">
        <v>319</v>
      </c>
      <c r="B26" s="24" t="s">
        <v>319</v>
      </c>
    </row>
    <row r="27" spans="1:2" ht="15.75" customHeight="1" x14ac:dyDescent="0.3">
      <c r="A27" s="24" t="s">
        <v>205</v>
      </c>
      <c r="B27" s="24" t="s">
        <v>205</v>
      </c>
    </row>
    <row r="28" spans="1:2" ht="15.75" customHeight="1" x14ac:dyDescent="0.3">
      <c r="A28" s="24" t="s">
        <v>149</v>
      </c>
      <c r="B28" s="24" t="s">
        <v>149</v>
      </c>
    </row>
    <row r="29" spans="1:2" ht="15.75" customHeight="1" x14ac:dyDescent="0.3">
      <c r="A29" s="24" t="s">
        <v>12</v>
      </c>
      <c r="B29" s="24" t="s">
        <v>12</v>
      </c>
    </row>
    <row r="30" spans="1:2" ht="15.75" customHeight="1" x14ac:dyDescent="0.3">
      <c r="A30" s="24" t="s">
        <v>170</v>
      </c>
      <c r="B30" s="24" t="s">
        <v>170</v>
      </c>
    </row>
    <row r="31" spans="1:2" ht="15.75" customHeight="1" x14ac:dyDescent="0.3">
      <c r="A31" s="24" t="s">
        <v>316</v>
      </c>
      <c r="B31" s="24" t="s">
        <v>316</v>
      </c>
    </row>
    <row r="32" spans="1:2" ht="15.75" customHeight="1" x14ac:dyDescent="0.3">
      <c r="A32" s="24" t="s">
        <v>448</v>
      </c>
      <c r="B32" s="24" t="s">
        <v>448</v>
      </c>
    </row>
    <row r="33" spans="1:2" ht="15.75" customHeight="1" x14ac:dyDescent="0.3">
      <c r="A33" s="24" t="s">
        <v>271</v>
      </c>
      <c r="B33" s="24" t="s">
        <v>271</v>
      </c>
    </row>
    <row r="34" spans="1:2" ht="15.75" customHeight="1" x14ac:dyDescent="0.3">
      <c r="A34" s="24" t="s">
        <v>281</v>
      </c>
      <c r="B34" s="24" t="s">
        <v>281</v>
      </c>
    </row>
    <row r="35" spans="1:2" ht="15.75" customHeight="1" x14ac:dyDescent="0.3">
      <c r="A35" s="24" t="s">
        <v>260</v>
      </c>
      <c r="B35" s="24" t="s">
        <v>260</v>
      </c>
    </row>
    <row r="36" spans="1:2" ht="15.75" customHeight="1" x14ac:dyDescent="0.3">
      <c r="A36" s="24" t="s">
        <v>290</v>
      </c>
      <c r="B36" s="24" t="s">
        <v>290</v>
      </c>
    </row>
    <row r="37" spans="1:2" ht="15.75" customHeight="1" x14ac:dyDescent="0.3">
      <c r="A37" s="24" t="s">
        <v>298</v>
      </c>
      <c r="B37" s="24" t="s">
        <v>298</v>
      </c>
    </row>
    <row r="38" spans="1:2" ht="15.75" customHeight="1" x14ac:dyDescent="0.3">
      <c r="A38" s="24" t="s">
        <v>305</v>
      </c>
      <c r="B38" s="24" t="s">
        <v>305</v>
      </c>
    </row>
    <row r="39" spans="1:2" ht="15.75" customHeight="1" x14ac:dyDescent="0.3">
      <c r="A39" s="24" t="s">
        <v>15</v>
      </c>
      <c r="B39" s="24" t="s">
        <v>15</v>
      </c>
    </row>
    <row r="40" spans="1:2" ht="15.75" customHeight="1" x14ac:dyDescent="0.3">
      <c r="A40" s="24" t="s">
        <v>220</v>
      </c>
      <c r="B40" s="24" t="s">
        <v>220</v>
      </c>
    </row>
    <row r="41" spans="1:2" ht="15.75" customHeight="1" x14ac:dyDescent="0.3">
      <c r="A41" s="24" t="s">
        <v>187</v>
      </c>
      <c r="B41" s="24" t="s">
        <v>187</v>
      </c>
    </row>
    <row r="42" spans="1:2" ht="15.75" customHeight="1" x14ac:dyDescent="0.3">
      <c r="A42" s="24" t="s">
        <v>451</v>
      </c>
      <c r="B42" s="24" t="s">
        <v>451</v>
      </c>
    </row>
    <row r="43" spans="1:2" ht="15.75" customHeight="1" x14ac:dyDescent="0.3">
      <c r="A43" s="24" t="s">
        <v>13</v>
      </c>
      <c r="B43" s="24" t="s">
        <v>13</v>
      </c>
    </row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zoomScale="102" zoomScaleNormal="102" workbookViewId="0">
      <selection activeCell="C27" sqref="C27"/>
    </sheetView>
  </sheetViews>
  <sheetFormatPr defaultColWidth="12.69921875" defaultRowHeight="15" customHeight="1" x14ac:dyDescent="0.25"/>
  <cols>
    <col min="1" max="1" width="18.296875" customWidth="1"/>
    <col min="2" max="2" width="12.69921875" customWidth="1"/>
    <col min="3" max="3" width="34.69921875" customWidth="1"/>
    <col min="4" max="4" width="25.69921875" customWidth="1"/>
    <col min="5" max="5" width="19.69921875" customWidth="1"/>
    <col min="6" max="6" width="31.69921875" customWidth="1"/>
    <col min="7" max="7" width="16.69921875" customWidth="1"/>
    <col min="8" max="26" width="9" customWidth="1"/>
  </cols>
  <sheetData>
    <row r="1" spans="1:8" ht="14.4" x14ac:dyDescent="0.3">
      <c r="A1" s="23" t="s">
        <v>419</v>
      </c>
      <c r="B1" s="23" t="s">
        <v>327</v>
      </c>
      <c r="C1" s="23" t="s">
        <v>431</v>
      </c>
      <c r="D1" s="23" t="s">
        <v>432</v>
      </c>
      <c r="E1" s="23" t="s">
        <v>433</v>
      </c>
      <c r="F1" s="23" t="s">
        <v>434</v>
      </c>
      <c r="G1" s="23" t="s">
        <v>435</v>
      </c>
    </row>
    <row r="2" spans="1:8" ht="14.4" x14ac:dyDescent="0.3">
      <c r="A2" s="23" t="s">
        <v>12</v>
      </c>
      <c r="B2" s="24">
        <v>0.75</v>
      </c>
      <c r="C2" s="24">
        <v>1800</v>
      </c>
      <c r="D2" s="24">
        <v>2000</v>
      </c>
      <c r="E2" s="24">
        <f t="shared" ref="E2:E21" si="0">0.3*1600</f>
        <v>480</v>
      </c>
      <c r="F2" s="24">
        <f t="shared" ref="F2:F21" si="1">1*1600</f>
        <v>1600</v>
      </c>
      <c r="G2" s="24">
        <v>6000</v>
      </c>
    </row>
    <row r="3" spans="1:8" ht="14.4" x14ac:dyDescent="0.3">
      <c r="A3" s="23" t="s">
        <v>14</v>
      </c>
      <c r="B3" s="24">
        <v>1.5</v>
      </c>
      <c r="C3" s="24">
        <v>2100</v>
      </c>
      <c r="D3" s="24">
        <v>2000</v>
      </c>
      <c r="E3" s="24">
        <f t="shared" si="0"/>
        <v>480</v>
      </c>
      <c r="F3" s="24">
        <f t="shared" si="1"/>
        <v>1600</v>
      </c>
      <c r="G3" s="24">
        <f t="shared" ref="G3:G21" si="2">ROUNDDOWN(SUM(C3:F3),-3)</f>
        <v>6000</v>
      </c>
    </row>
    <row r="4" spans="1:8" ht="14.4" x14ac:dyDescent="0.3">
      <c r="A4" s="23" t="s">
        <v>248</v>
      </c>
      <c r="B4" s="24">
        <v>0.8</v>
      </c>
      <c r="C4" s="24">
        <v>2000</v>
      </c>
      <c r="D4" s="24">
        <v>2000</v>
      </c>
      <c r="E4" s="24">
        <f t="shared" si="0"/>
        <v>480</v>
      </c>
      <c r="F4" s="24">
        <f t="shared" si="1"/>
        <v>1600</v>
      </c>
      <c r="G4" s="24">
        <f t="shared" si="2"/>
        <v>6000</v>
      </c>
    </row>
    <row r="5" spans="1:8" ht="14.4" x14ac:dyDescent="0.3">
      <c r="A5" s="23" t="s">
        <v>281</v>
      </c>
      <c r="B5" s="24">
        <v>1.5</v>
      </c>
      <c r="C5" s="24">
        <v>2000</v>
      </c>
      <c r="D5" s="24">
        <v>2000</v>
      </c>
      <c r="E5" s="24">
        <f t="shared" si="0"/>
        <v>480</v>
      </c>
      <c r="F5" s="24">
        <f t="shared" si="1"/>
        <v>1600</v>
      </c>
      <c r="G5" s="24">
        <f t="shared" si="2"/>
        <v>6000</v>
      </c>
    </row>
    <row r="6" spans="1:8" ht="14.4" x14ac:dyDescent="0.3">
      <c r="A6" s="23" t="s">
        <v>290</v>
      </c>
      <c r="B6" s="24">
        <v>0.75</v>
      </c>
      <c r="C6" s="24">
        <v>2000</v>
      </c>
      <c r="D6" s="24">
        <v>2000</v>
      </c>
      <c r="E6" s="24">
        <f t="shared" si="0"/>
        <v>480</v>
      </c>
      <c r="F6" s="24">
        <f t="shared" si="1"/>
        <v>1600</v>
      </c>
      <c r="G6" s="24">
        <f t="shared" si="2"/>
        <v>6000</v>
      </c>
    </row>
    <row r="7" spans="1:8" ht="14.4" x14ac:dyDescent="0.3">
      <c r="A7" s="23" t="s">
        <v>298</v>
      </c>
      <c r="B7" s="24">
        <v>1</v>
      </c>
      <c r="C7" s="24">
        <v>2000</v>
      </c>
      <c r="D7" s="24">
        <v>2000</v>
      </c>
      <c r="E7" s="24">
        <f t="shared" si="0"/>
        <v>480</v>
      </c>
      <c r="F7" s="24">
        <f t="shared" si="1"/>
        <v>1600</v>
      </c>
      <c r="G7" s="24">
        <f t="shared" si="2"/>
        <v>6000</v>
      </c>
    </row>
    <row r="8" spans="1:8" ht="14.4" x14ac:dyDescent="0.3">
      <c r="A8" s="23" t="s">
        <v>305</v>
      </c>
      <c r="B8" s="24">
        <v>1.2</v>
      </c>
      <c r="C8" s="24">
        <v>2000</v>
      </c>
      <c r="D8" s="24">
        <v>2500</v>
      </c>
      <c r="E8" s="24">
        <f t="shared" si="0"/>
        <v>480</v>
      </c>
      <c r="F8" s="24">
        <f t="shared" si="1"/>
        <v>1600</v>
      </c>
      <c r="G8" s="24">
        <f t="shared" si="2"/>
        <v>6000</v>
      </c>
    </row>
    <row r="9" spans="1:8" ht="14.4" x14ac:dyDescent="0.3">
      <c r="A9" s="23" t="s">
        <v>316</v>
      </c>
      <c r="B9" s="24">
        <v>1.25</v>
      </c>
      <c r="C9" s="24">
        <v>2000</v>
      </c>
      <c r="D9" s="24">
        <v>2500</v>
      </c>
      <c r="E9" s="24">
        <f t="shared" si="0"/>
        <v>480</v>
      </c>
      <c r="F9" s="24">
        <f t="shared" si="1"/>
        <v>1600</v>
      </c>
      <c r="G9" s="24">
        <f t="shared" si="2"/>
        <v>6000</v>
      </c>
    </row>
    <row r="10" spans="1:8" ht="14.4" x14ac:dyDescent="0.3">
      <c r="A10" s="23" t="s">
        <v>128</v>
      </c>
      <c r="B10" s="24">
        <v>3.5</v>
      </c>
      <c r="C10" s="24">
        <v>2500</v>
      </c>
      <c r="D10" s="24">
        <v>2500</v>
      </c>
      <c r="E10" s="24">
        <f t="shared" si="0"/>
        <v>480</v>
      </c>
      <c r="F10" s="24">
        <f t="shared" si="1"/>
        <v>1600</v>
      </c>
      <c r="G10" s="24">
        <f t="shared" si="2"/>
        <v>7000</v>
      </c>
      <c r="H10" s="18" t="s">
        <v>436</v>
      </c>
    </row>
    <row r="11" spans="1:8" ht="14.4" x14ac:dyDescent="0.3">
      <c r="A11" s="23" t="s">
        <v>220</v>
      </c>
      <c r="B11" s="24">
        <v>6.5</v>
      </c>
      <c r="C11" s="24">
        <v>4500</v>
      </c>
      <c r="D11" s="24">
        <v>3000</v>
      </c>
      <c r="E11" s="24">
        <f t="shared" si="0"/>
        <v>480</v>
      </c>
      <c r="F11" s="24">
        <f t="shared" si="1"/>
        <v>1600</v>
      </c>
      <c r="G11" s="24">
        <f t="shared" si="2"/>
        <v>9000</v>
      </c>
    </row>
    <row r="12" spans="1:8" ht="14.4" x14ac:dyDescent="0.3">
      <c r="A12" s="23" t="s">
        <v>149</v>
      </c>
      <c r="B12" s="24">
        <v>2.5</v>
      </c>
      <c r="C12" s="24">
        <v>4000</v>
      </c>
      <c r="D12" s="24">
        <v>3000</v>
      </c>
      <c r="E12" s="24">
        <f t="shared" si="0"/>
        <v>480</v>
      </c>
      <c r="F12" s="24">
        <f t="shared" si="1"/>
        <v>1600</v>
      </c>
      <c r="G12" s="24">
        <f t="shared" si="2"/>
        <v>9000</v>
      </c>
    </row>
    <row r="13" spans="1:8" ht="14.4" x14ac:dyDescent="0.3">
      <c r="A13" s="23" t="s">
        <v>15</v>
      </c>
      <c r="B13" s="24">
        <v>2.5</v>
      </c>
      <c r="C13" s="24">
        <v>4000</v>
      </c>
      <c r="D13" s="24">
        <v>3000</v>
      </c>
      <c r="E13" s="24">
        <f t="shared" si="0"/>
        <v>480</v>
      </c>
      <c r="F13" s="24">
        <f t="shared" si="1"/>
        <v>1600</v>
      </c>
      <c r="G13" s="24">
        <f t="shared" si="2"/>
        <v>9000</v>
      </c>
    </row>
    <row r="14" spans="1:8" ht="14.4" x14ac:dyDescent="0.3">
      <c r="A14" s="23" t="s">
        <v>313</v>
      </c>
      <c r="B14" s="24">
        <v>7.5</v>
      </c>
      <c r="C14" s="24">
        <v>4000</v>
      </c>
      <c r="D14" s="24">
        <v>3000</v>
      </c>
      <c r="E14" s="24">
        <f t="shared" si="0"/>
        <v>480</v>
      </c>
      <c r="F14" s="24">
        <f t="shared" si="1"/>
        <v>1600</v>
      </c>
      <c r="G14" s="24">
        <f t="shared" si="2"/>
        <v>9000</v>
      </c>
    </row>
    <row r="15" spans="1:8" ht="14.4" x14ac:dyDescent="0.3">
      <c r="A15" s="23" t="s">
        <v>205</v>
      </c>
      <c r="B15" s="24">
        <v>6.8</v>
      </c>
      <c r="C15" s="24">
        <v>5000</v>
      </c>
      <c r="D15" s="24">
        <v>3000</v>
      </c>
      <c r="E15" s="24">
        <f t="shared" si="0"/>
        <v>480</v>
      </c>
      <c r="F15" s="24">
        <f t="shared" si="1"/>
        <v>1600</v>
      </c>
      <c r="G15" s="24">
        <f t="shared" si="2"/>
        <v>10000</v>
      </c>
    </row>
    <row r="16" spans="1:8" ht="14.4" x14ac:dyDescent="0.3">
      <c r="A16" s="23" t="s">
        <v>170</v>
      </c>
      <c r="B16" s="24">
        <v>4.5</v>
      </c>
      <c r="C16" s="24">
        <v>5000</v>
      </c>
      <c r="D16" s="24">
        <v>3000</v>
      </c>
      <c r="E16" s="24">
        <f t="shared" si="0"/>
        <v>480</v>
      </c>
      <c r="F16" s="24">
        <f t="shared" si="1"/>
        <v>1600</v>
      </c>
      <c r="G16" s="24">
        <f t="shared" si="2"/>
        <v>10000</v>
      </c>
    </row>
    <row r="17" spans="1:7" ht="14.4" x14ac:dyDescent="0.3">
      <c r="A17" s="23" t="s">
        <v>187</v>
      </c>
      <c r="B17" s="24">
        <v>6.5</v>
      </c>
      <c r="C17" s="24">
        <v>5000</v>
      </c>
      <c r="D17" s="24">
        <v>3000</v>
      </c>
      <c r="E17" s="24">
        <f t="shared" si="0"/>
        <v>480</v>
      </c>
      <c r="F17" s="24">
        <f t="shared" si="1"/>
        <v>1600</v>
      </c>
      <c r="G17" s="24">
        <f t="shared" si="2"/>
        <v>10000</v>
      </c>
    </row>
    <row r="18" spans="1:7" ht="14.4" x14ac:dyDescent="0.3">
      <c r="A18" s="23" t="s">
        <v>260</v>
      </c>
      <c r="B18" s="24">
        <v>6.8</v>
      </c>
      <c r="C18" s="24">
        <v>5000</v>
      </c>
      <c r="D18" s="24">
        <v>3000</v>
      </c>
      <c r="E18" s="24">
        <f t="shared" si="0"/>
        <v>480</v>
      </c>
      <c r="F18" s="24">
        <f t="shared" si="1"/>
        <v>1600</v>
      </c>
      <c r="G18" s="24">
        <f t="shared" si="2"/>
        <v>10000</v>
      </c>
    </row>
    <row r="19" spans="1:7" ht="14.4" x14ac:dyDescent="0.3">
      <c r="A19" s="23" t="s">
        <v>13</v>
      </c>
      <c r="B19" s="24">
        <v>8</v>
      </c>
      <c r="C19" s="24">
        <v>6000</v>
      </c>
      <c r="D19" s="24">
        <v>3000</v>
      </c>
      <c r="E19" s="24">
        <f t="shared" si="0"/>
        <v>480</v>
      </c>
      <c r="F19" s="24">
        <f t="shared" si="1"/>
        <v>1600</v>
      </c>
      <c r="G19" s="24">
        <f t="shared" si="2"/>
        <v>11000</v>
      </c>
    </row>
    <row r="20" spans="1:7" ht="14.4" x14ac:dyDescent="0.3">
      <c r="A20" s="23" t="s">
        <v>271</v>
      </c>
      <c r="B20" s="24">
        <v>7.5</v>
      </c>
      <c r="C20" s="24">
        <v>6000</v>
      </c>
      <c r="D20" s="24">
        <v>3000</v>
      </c>
      <c r="E20" s="24">
        <f t="shared" si="0"/>
        <v>480</v>
      </c>
      <c r="F20" s="24">
        <f t="shared" si="1"/>
        <v>1600</v>
      </c>
      <c r="G20" s="24">
        <f t="shared" si="2"/>
        <v>11000</v>
      </c>
    </row>
    <row r="21" spans="1:7" ht="15.75" customHeight="1" x14ac:dyDescent="0.3">
      <c r="A21" s="23" t="s">
        <v>319</v>
      </c>
      <c r="B21" s="24">
        <v>16</v>
      </c>
      <c r="C21" s="24">
        <v>6000</v>
      </c>
      <c r="D21" s="24">
        <v>3000</v>
      </c>
      <c r="E21" s="24">
        <f t="shared" si="0"/>
        <v>480</v>
      </c>
      <c r="F21" s="24">
        <f t="shared" si="1"/>
        <v>1600</v>
      </c>
      <c r="G21" s="24">
        <f t="shared" si="2"/>
        <v>11000</v>
      </c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21" xr:uid="{00000000-0009-0000-0000-00000A000000}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F2BE-3FAD-4493-AB45-1CF9C88FE4B6}">
  <dimension ref="A1"/>
  <sheetViews>
    <sheetView workbookViewId="0">
      <selection activeCell="B31" sqref="B31"/>
    </sheetView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showGridLines="0" tabSelected="1" zoomScale="102" zoomScaleNormal="102" workbookViewId="0">
      <selection activeCell="G12" sqref="G12"/>
    </sheetView>
  </sheetViews>
  <sheetFormatPr defaultColWidth="12.69921875" defaultRowHeight="15" customHeight="1" x14ac:dyDescent="0.25"/>
  <cols>
    <col min="1" max="1" width="0.69921875" customWidth="1"/>
    <col min="2" max="2" width="14.296875" customWidth="1"/>
    <col min="3" max="3" width="17.69921875" customWidth="1"/>
    <col min="4" max="4" width="19.19921875" customWidth="1"/>
    <col min="5" max="7" width="19.296875" customWidth="1"/>
    <col min="8" max="11" width="16.69921875" customWidth="1"/>
    <col min="12" max="12" width="20" customWidth="1"/>
    <col min="13" max="26" width="10.69921875" customWidth="1"/>
  </cols>
  <sheetData>
    <row r="1" spans="1:26" ht="5.25" customHeight="1" x14ac:dyDescent="0.3">
      <c r="H1" s="1"/>
      <c r="I1" s="1"/>
      <c r="J1" s="1"/>
      <c r="K1" s="1"/>
      <c r="L1" s="1"/>
    </row>
    <row r="2" spans="1:26" ht="13.95" customHeight="1" x14ac:dyDescent="0.25"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1:26" ht="15" customHeight="1" thickBot="1" x14ac:dyDescent="0.3">
      <c r="B3" s="97"/>
      <c r="C3" s="98"/>
      <c r="D3" s="98"/>
      <c r="E3" s="98"/>
      <c r="F3" s="98"/>
      <c r="G3" s="98"/>
      <c r="H3" s="98"/>
      <c r="I3" s="98"/>
      <c r="J3" s="98"/>
      <c r="K3" s="98"/>
      <c r="L3" s="99"/>
    </row>
    <row r="4" spans="1:26" thickBot="1" x14ac:dyDescent="0.35">
      <c r="B4" s="110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</row>
    <row r="5" spans="1:26" ht="14.4" x14ac:dyDescent="0.3">
      <c r="B5" s="111"/>
      <c r="C5" s="3" t="s">
        <v>220</v>
      </c>
      <c r="D5" s="3" t="s">
        <v>12</v>
      </c>
      <c r="E5" s="3" t="s">
        <v>316</v>
      </c>
      <c r="F5" s="3"/>
      <c r="G5" s="3"/>
      <c r="H5" s="3"/>
      <c r="I5" s="3"/>
      <c r="J5" s="3"/>
      <c r="K5" s="3"/>
      <c r="L5" s="3"/>
    </row>
    <row r="6" spans="1:26" ht="14.4" x14ac:dyDescent="0.3">
      <c r="B6" s="112" t="s">
        <v>16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</row>
    <row r="7" spans="1:26" ht="14.4" x14ac:dyDescent="0.3">
      <c r="B7" s="111"/>
      <c r="C7" s="5">
        <v>2014</v>
      </c>
      <c r="D7" s="5">
        <v>2012</v>
      </c>
      <c r="E7" s="5">
        <v>2013</v>
      </c>
      <c r="F7" s="5"/>
      <c r="G7" s="5"/>
      <c r="H7" s="5"/>
      <c r="I7" s="5"/>
      <c r="J7" s="5"/>
      <c r="K7" s="5"/>
      <c r="L7" s="5"/>
    </row>
    <row r="8" spans="1:26" ht="14.4" x14ac:dyDescent="0.3">
      <c r="B8" s="113" t="s">
        <v>18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19</v>
      </c>
      <c r="J8" s="6" t="s">
        <v>19</v>
      </c>
      <c r="K8" s="6" t="s">
        <v>19</v>
      </c>
      <c r="L8" s="6" t="s">
        <v>19</v>
      </c>
    </row>
    <row r="9" spans="1:26" thickBot="1" x14ac:dyDescent="0.35">
      <c r="B9" s="111"/>
      <c r="C9" s="7" t="s">
        <v>171</v>
      </c>
      <c r="D9" s="7" t="s">
        <v>106</v>
      </c>
      <c r="E9" s="7" t="s">
        <v>22</v>
      </c>
      <c r="F9" s="7"/>
      <c r="G9" s="7"/>
      <c r="H9" s="7"/>
      <c r="I9" s="7"/>
      <c r="J9" s="7"/>
      <c r="K9" s="7"/>
      <c r="L9" s="7"/>
    </row>
    <row r="10" spans="1:26" thickBot="1" x14ac:dyDescent="0.35">
      <c r="A10" s="1"/>
      <c r="B10" s="114" t="s">
        <v>23</v>
      </c>
      <c r="C10" s="8" t="s">
        <v>24</v>
      </c>
      <c r="D10" s="9" t="s">
        <v>25</v>
      </c>
      <c r="E10" s="10" t="s">
        <v>30</v>
      </c>
      <c r="F10" s="10" t="s">
        <v>31</v>
      </c>
      <c r="G10" s="10" t="s">
        <v>32</v>
      </c>
      <c r="H10" s="10" t="s">
        <v>70</v>
      </c>
      <c r="I10" s="54" t="s">
        <v>26</v>
      </c>
      <c r="J10" s="54" t="s">
        <v>27</v>
      </c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thickBot="1" x14ac:dyDescent="0.35">
      <c r="A11" s="1"/>
      <c r="B11" s="111"/>
      <c r="C11" s="11" t="s">
        <v>28</v>
      </c>
      <c r="D11" s="11" t="s">
        <v>29</v>
      </c>
      <c r="E11" s="11" t="s">
        <v>491</v>
      </c>
      <c r="F11" s="11" t="s">
        <v>491</v>
      </c>
      <c r="G11" s="11" t="s">
        <v>491</v>
      </c>
      <c r="H11" s="55">
        <v>0</v>
      </c>
      <c r="I11" s="53" t="s">
        <v>58</v>
      </c>
      <c r="J11" s="53" t="s">
        <v>95</v>
      </c>
      <c r="K11" s="12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thickBot="1" x14ac:dyDescent="0.35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26" ht="13.95" customHeight="1" x14ac:dyDescent="0.25">
      <c r="B13" s="100" t="s">
        <v>35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1:26" ht="16.05" customHeight="1" thickBot="1" x14ac:dyDescent="0.3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1:26" thickBot="1" x14ac:dyDescent="0.35">
      <c r="B15" s="102" t="s">
        <v>36</v>
      </c>
      <c r="C15" s="15" t="s">
        <v>37</v>
      </c>
      <c r="D15" s="15" t="s">
        <v>38</v>
      </c>
      <c r="E15" s="16" t="s">
        <v>39</v>
      </c>
      <c r="F15" s="15" t="s">
        <v>40</v>
      </c>
      <c r="G15" s="15" t="s">
        <v>41</v>
      </c>
      <c r="H15" s="15" t="s">
        <v>42</v>
      </c>
      <c r="I15" s="15" t="s">
        <v>43</v>
      </c>
      <c r="J15" s="15" t="s">
        <v>44</v>
      </c>
      <c r="K15" s="15" t="s">
        <v>45</v>
      </c>
      <c r="L15" s="15" t="s">
        <v>46</v>
      </c>
    </row>
    <row r="16" spans="1:26" thickBot="1" x14ac:dyDescent="0.35">
      <c r="B16" s="103"/>
      <c r="C16" s="45">
        <f>'Calculator Raw'!H24</f>
        <v>89900</v>
      </c>
      <c r="D16" s="45">
        <f>'Calculator Raw'!S13</f>
        <v>29619.977533915146</v>
      </c>
      <c r="E16" s="45">
        <f>'Calculator Raw'!T13</f>
        <v>15000</v>
      </c>
      <c r="F16" s="45">
        <f>'Calculator Raw'!M13</f>
        <v>0</v>
      </c>
      <c r="G16" s="17">
        <f>H11+'Calculator Raw'!O23</f>
        <v>0</v>
      </c>
      <c r="H16" s="17">
        <f>'Calculator Raw'!K27+H11</f>
        <v>177697.9741640024</v>
      </c>
      <c r="I16" s="17">
        <f>'Calculator Raw'!G22</f>
        <v>4</v>
      </c>
      <c r="J16" s="17">
        <f>'Calculator Raw'!G21</f>
        <v>3</v>
      </c>
      <c r="K16" s="17">
        <f>'Calculator Raw'!G20</f>
        <v>1</v>
      </c>
      <c r="L16" s="17">
        <f>'Calculator Raw'!U13*30</f>
        <v>255</v>
      </c>
    </row>
    <row r="17" spans="2:12" ht="54.75" customHeight="1" x14ac:dyDescent="0.3">
      <c r="B17" s="104" t="s">
        <v>47</v>
      </c>
      <c r="C17" s="105"/>
      <c r="D17" s="106"/>
      <c r="E17" s="51" t="s">
        <v>48</v>
      </c>
      <c r="F17" s="46">
        <f>(H16/(L16*1000))</f>
        <v>0.69685480064314664</v>
      </c>
      <c r="G17" s="50"/>
      <c r="H17" s="1"/>
      <c r="I17" s="1"/>
      <c r="J17" s="1"/>
    </row>
    <row r="18" spans="2:12" ht="15" hidden="1" customHeight="1" x14ac:dyDescent="0.3">
      <c r="B18" s="107"/>
      <c r="C18" s="108"/>
      <c r="D18" s="109"/>
      <c r="E18" s="52"/>
      <c r="H18" s="1"/>
      <c r="I18" s="1"/>
      <c r="J18" s="1"/>
      <c r="K18" s="1"/>
      <c r="L18" s="1"/>
    </row>
    <row r="19" spans="2:12" ht="14.4" hidden="1" x14ac:dyDescent="0.3">
      <c r="H19" s="1"/>
      <c r="I19" s="1"/>
      <c r="J19" s="1"/>
      <c r="K19" s="1"/>
      <c r="L19" s="1"/>
    </row>
    <row r="20" spans="2:12" ht="13.8" hidden="1" x14ac:dyDescent="0.25"/>
    <row r="21" spans="2:12" ht="13.8" hidden="1" x14ac:dyDescent="0.25"/>
    <row r="22" spans="2:12" ht="13.8" hidden="1" x14ac:dyDescent="0.25"/>
    <row r="23" spans="2:12" ht="13.8" hidden="1" x14ac:dyDescent="0.25"/>
    <row r="24" spans="2:12" ht="15.75" hidden="1" customHeight="1" x14ac:dyDescent="0.25"/>
    <row r="25" spans="2:12" ht="15.75" hidden="1" customHeight="1" x14ac:dyDescent="0.25"/>
    <row r="26" spans="2:12" ht="15.75" hidden="1" customHeight="1" x14ac:dyDescent="0.25"/>
    <row r="27" spans="2:12" ht="15.75" hidden="1" customHeight="1" x14ac:dyDescent="0.25"/>
    <row r="28" spans="2:12" ht="15.75" hidden="1" customHeight="1" x14ac:dyDescent="0.25"/>
    <row r="29" spans="2:12" ht="15.75" hidden="1" customHeight="1" x14ac:dyDescent="0.25"/>
    <row r="30" spans="2:12" ht="15.75" hidden="1" customHeight="1" x14ac:dyDescent="0.25"/>
    <row r="31" spans="2:12" ht="15.75" hidden="1" customHeight="1" x14ac:dyDescent="0.25"/>
    <row r="32" spans="2:12" ht="15.75" customHeight="1" x14ac:dyDescent="0.3">
      <c r="H32" s="1"/>
      <c r="I32" s="1"/>
      <c r="J32" s="1"/>
      <c r="K32" s="1"/>
      <c r="L32" s="1"/>
    </row>
    <row r="33" spans="8:12" ht="15.75" customHeight="1" x14ac:dyDescent="0.3">
      <c r="H33" s="1"/>
      <c r="I33" s="1"/>
      <c r="J33" s="1"/>
      <c r="K33" s="1"/>
      <c r="L33" s="1"/>
    </row>
    <row r="34" spans="8:12" ht="15.75" customHeight="1" x14ac:dyDescent="0.3">
      <c r="H34" s="1"/>
      <c r="I34" s="1"/>
      <c r="J34" s="1"/>
      <c r="K34" s="1"/>
      <c r="L34" s="1"/>
    </row>
    <row r="35" spans="8:12" ht="15.75" customHeight="1" x14ac:dyDescent="0.3">
      <c r="H35" s="1"/>
      <c r="I35" s="1"/>
      <c r="J35" s="1"/>
      <c r="K35" s="1"/>
      <c r="L35" s="1"/>
    </row>
    <row r="36" spans="8:12" ht="15.75" customHeight="1" x14ac:dyDescent="0.3">
      <c r="H36" s="1"/>
      <c r="I36" s="1"/>
      <c r="J36" s="1"/>
      <c r="K36" s="1"/>
      <c r="L36" s="1"/>
    </row>
    <row r="37" spans="8:12" ht="15.75" customHeight="1" x14ac:dyDescent="0.3">
      <c r="H37" s="1"/>
      <c r="I37" s="1"/>
      <c r="J37" s="1"/>
      <c r="K37" s="1"/>
      <c r="L37" s="1"/>
    </row>
    <row r="38" spans="8:12" ht="15.75" customHeight="1" x14ac:dyDescent="0.3">
      <c r="H38" s="1"/>
      <c r="I38" s="1"/>
      <c r="J38" s="1"/>
      <c r="K38" s="1"/>
      <c r="L38" s="1"/>
    </row>
    <row r="39" spans="8:12" ht="15.75" customHeight="1" x14ac:dyDescent="0.3">
      <c r="H39" s="1"/>
      <c r="I39" s="1"/>
      <c r="J39" s="1"/>
      <c r="K39" s="1"/>
      <c r="L39" s="1"/>
    </row>
    <row r="40" spans="8:12" ht="15.75" customHeight="1" x14ac:dyDescent="0.3">
      <c r="H40" s="1"/>
      <c r="I40" s="1"/>
      <c r="J40" s="1"/>
      <c r="K40" s="1"/>
      <c r="L40" s="1"/>
    </row>
    <row r="41" spans="8:12" ht="15.75" customHeight="1" x14ac:dyDescent="0.3">
      <c r="H41" s="1"/>
      <c r="I41" s="1"/>
      <c r="J41" s="1"/>
      <c r="K41" s="1"/>
      <c r="L41" s="1"/>
    </row>
    <row r="42" spans="8:12" ht="15.75" customHeight="1" x14ac:dyDescent="0.3">
      <c r="H42" s="1"/>
      <c r="I42" s="1"/>
      <c r="J42" s="1"/>
      <c r="K42" s="1"/>
      <c r="L42" s="1"/>
    </row>
    <row r="43" spans="8:12" ht="15.75" customHeight="1" x14ac:dyDescent="0.3">
      <c r="H43" s="1"/>
      <c r="I43" s="1"/>
      <c r="J43" s="1"/>
      <c r="K43" s="1"/>
      <c r="L43" s="1"/>
    </row>
    <row r="44" spans="8:12" ht="15.75" customHeight="1" x14ac:dyDescent="0.3">
      <c r="H44" s="1"/>
      <c r="I44" s="1"/>
      <c r="J44" s="1"/>
      <c r="K44" s="1"/>
      <c r="L44" s="1"/>
    </row>
    <row r="45" spans="8:12" ht="15.75" customHeight="1" x14ac:dyDescent="0.3">
      <c r="H45" s="1"/>
      <c r="I45" s="1"/>
      <c r="J45" s="1"/>
      <c r="K45" s="1"/>
      <c r="L45" s="1"/>
    </row>
    <row r="46" spans="8:12" ht="15.75" customHeight="1" x14ac:dyDescent="0.3">
      <c r="H46" s="1"/>
      <c r="I46" s="1"/>
      <c r="J46" s="1"/>
      <c r="K46" s="1"/>
      <c r="L46" s="1"/>
    </row>
    <row r="47" spans="8:12" ht="15.75" customHeight="1" x14ac:dyDescent="0.3">
      <c r="H47" s="1"/>
      <c r="I47" s="1"/>
      <c r="J47" s="1"/>
      <c r="K47" s="1"/>
      <c r="L47" s="1"/>
    </row>
    <row r="48" spans="8:12" ht="15.75" customHeight="1" x14ac:dyDescent="0.3">
      <c r="H48" s="1"/>
      <c r="I48" s="1"/>
      <c r="J48" s="1"/>
      <c r="K48" s="1"/>
      <c r="L48" s="1"/>
    </row>
    <row r="49" spans="8:12" ht="15.75" customHeight="1" x14ac:dyDescent="0.3">
      <c r="H49" s="1"/>
      <c r="I49" s="1"/>
      <c r="J49" s="1"/>
      <c r="K49" s="1"/>
      <c r="L49" s="1"/>
    </row>
    <row r="50" spans="8:12" ht="15.75" customHeight="1" x14ac:dyDescent="0.3">
      <c r="H50" s="1"/>
      <c r="I50" s="1"/>
      <c r="J50" s="1"/>
      <c r="K50" s="1"/>
      <c r="L50" s="1"/>
    </row>
    <row r="51" spans="8:12" ht="15.75" customHeight="1" x14ac:dyDescent="0.3">
      <c r="H51" s="1"/>
      <c r="I51" s="1"/>
      <c r="J51" s="1"/>
      <c r="K51" s="1"/>
      <c r="L51" s="1"/>
    </row>
    <row r="52" spans="8:12" ht="15.75" customHeight="1" x14ac:dyDescent="0.3">
      <c r="H52" s="1"/>
      <c r="I52" s="1"/>
      <c r="J52" s="1"/>
      <c r="K52" s="1"/>
      <c r="L52" s="1"/>
    </row>
    <row r="53" spans="8:12" ht="15.75" customHeight="1" x14ac:dyDescent="0.3">
      <c r="H53" s="1"/>
      <c r="I53" s="1"/>
      <c r="J53" s="1"/>
      <c r="K53" s="1"/>
      <c r="L53" s="1"/>
    </row>
    <row r="54" spans="8:12" ht="15.75" customHeight="1" x14ac:dyDescent="0.3">
      <c r="H54" s="1"/>
      <c r="I54" s="1"/>
      <c r="J54" s="1"/>
      <c r="K54" s="1"/>
      <c r="L54" s="1"/>
    </row>
    <row r="55" spans="8:12" ht="15.75" customHeight="1" x14ac:dyDescent="0.3">
      <c r="H55" s="1"/>
      <c r="I55" s="1"/>
      <c r="J55" s="1"/>
      <c r="K55" s="1"/>
      <c r="L55" s="1"/>
    </row>
    <row r="56" spans="8:12" ht="15.75" customHeight="1" x14ac:dyDescent="0.3">
      <c r="H56" s="1"/>
      <c r="I56" s="1"/>
      <c r="J56" s="1"/>
      <c r="K56" s="1"/>
      <c r="L56" s="1"/>
    </row>
    <row r="57" spans="8:12" ht="15.75" customHeight="1" x14ac:dyDescent="0.3">
      <c r="H57" s="1"/>
      <c r="I57" s="1"/>
      <c r="J57" s="1"/>
      <c r="K57" s="1"/>
      <c r="L57" s="1"/>
    </row>
    <row r="58" spans="8:12" ht="15.75" customHeight="1" x14ac:dyDescent="0.3">
      <c r="H58" s="1"/>
      <c r="I58" s="1"/>
      <c r="J58" s="1"/>
      <c r="K58" s="1"/>
      <c r="L58" s="1"/>
    </row>
    <row r="59" spans="8:12" ht="15.75" customHeight="1" x14ac:dyDescent="0.3">
      <c r="H59" s="1"/>
      <c r="I59" s="1"/>
      <c r="J59" s="1"/>
      <c r="K59" s="1"/>
      <c r="L59" s="1"/>
    </row>
    <row r="60" spans="8:12" ht="15.75" customHeight="1" x14ac:dyDescent="0.3">
      <c r="H60" s="1"/>
      <c r="I60" s="1"/>
      <c r="J60" s="1"/>
      <c r="K60" s="1"/>
      <c r="L60" s="1"/>
    </row>
    <row r="61" spans="8:12" ht="15.75" customHeight="1" x14ac:dyDescent="0.3">
      <c r="H61" s="1"/>
      <c r="I61" s="1"/>
      <c r="J61" s="1"/>
      <c r="K61" s="1"/>
      <c r="L61" s="1"/>
    </row>
    <row r="62" spans="8:12" ht="15.75" customHeight="1" x14ac:dyDescent="0.3">
      <c r="H62" s="1"/>
      <c r="I62" s="1"/>
      <c r="J62" s="1"/>
      <c r="K62" s="1"/>
      <c r="L62" s="1"/>
    </row>
    <row r="63" spans="8:12" ht="15.75" customHeight="1" x14ac:dyDescent="0.3">
      <c r="H63" s="1"/>
      <c r="I63" s="1"/>
      <c r="J63" s="1"/>
      <c r="K63" s="1"/>
      <c r="L63" s="1"/>
    </row>
    <row r="64" spans="8:12" ht="15.75" customHeight="1" x14ac:dyDescent="0.3">
      <c r="H64" s="1"/>
      <c r="I64" s="1"/>
      <c r="J64" s="1"/>
      <c r="K64" s="1"/>
      <c r="L64" s="1"/>
    </row>
    <row r="65" spans="8:12" ht="15.75" customHeight="1" x14ac:dyDescent="0.3">
      <c r="H65" s="1"/>
      <c r="I65" s="1"/>
      <c r="J65" s="1"/>
      <c r="K65" s="1"/>
      <c r="L65" s="1"/>
    </row>
    <row r="66" spans="8:12" ht="15.75" customHeight="1" x14ac:dyDescent="0.3">
      <c r="H66" s="1"/>
      <c r="I66" s="1"/>
      <c r="J66" s="1"/>
      <c r="K66" s="1"/>
      <c r="L66" s="1"/>
    </row>
    <row r="67" spans="8:12" ht="15.75" customHeight="1" x14ac:dyDescent="0.3">
      <c r="H67" s="1"/>
      <c r="I67" s="1"/>
      <c r="J67" s="1"/>
      <c r="K67" s="1"/>
      <c r="L67" s="1"/>
    </row>
    <row r="68" spans="8:12" ht="15.75" customHeight="1" x14ac:dyDescent="0.3">
      <c r="H68" s="1"/>
      <c r="I68" s="1"/>
      <c r="J68" s="1"/>
      <c r="K68" s="1"/>
      <c r="L68" s="1"/>
    </row>
    <row r="69" spans="8:12" ht="15.75" customHeight="1" x14ac:dyDescent="0.3">
      <c r="H69" s="1"/>
      <c r="I69" s="1"/>
      <c r="J69" s="1"/>
      <c r="K69" s="1"/>
      <c r="L69" s="1"/>
    </row>
    <row r="70" spans="8:12" ht="15.75" customHeight="1" x14ac:dyDescent="0.3">
      <c r="H70" s="1"/>
      <c r="I70" s="1"/>
      <c r="J70" s="1"/>
      <c r="K70" s="1"/>
      <c r="L70" s="1"/>
    </row>
    <row r="71" spans="8:12" ht="15.75" customHeight="1" x14ac:dyDescent="0.3">
      <c r="H71" s="1"/>
      <c r="I71" s="1"/>
      <c r="J71" s="1"/>
      <c r="K71" s="1"/>
      <c r="L71" s="1"/>
    </row>
    <row r="72" spans="8:12" ht="15.75" customHeight="1" x14ac:dyDescent="0.3">
      <c r="H72" s="1"/>
      <c r="I72" s="1"/>
      <c r="J72" s="1"/>
      <c r="K72" s="1"/>
      <c r="L72" s="1"/>
    </row>
    <row r="73" spans="8:12" ht="15.75" customHeight="1" x14ac:dyDescent="0.3">
      <c r="H73" s="1"/>
      <c r="I73" s="1"/>
      <c r="J73" s="1"/>
      <c r="K73" s="1"/>
      <c r="L73" s="1"/>
    </row>
    <row r="74" spans="8:12" ht="15.75" customHeight="1" x14ac:dyDescent="0.3">
      <c r="H74" s="1"/>
      <c r="I74" s="1"/>
      <c r="J74" s="1"/>
      <c r="K74" s="1"/>
      <c r="L74" s="1"/>
    </row>
    <row r="75" spans="8:12" ht="15.75" customHeight="1" x14ac:dyDescent="0.3">
      <c r="H75" s="1"/>
      <c r="I75" s="1"/>
      <c r="J75" s="1"/>
      <c r="K75" s="1"/>
      <c r="L75" s="1"/>
    </row>
    <row r="76" spans="8:12" ht="15.75" customHeight="1" x14ac:dyDescent="0.3">
      <c r="H76" s="1"/>
      <c r="I76" s="1"/>
      <c r="J76" s="1"/>
      <c r="K76" s="1"/>
      <c r="L76" s="1"/>
    </row>
    <row r="77" spans="8:12" ht="15.75" customHeight="1" x14ac:dyDescent="0.3">
      <c r="H77" s="1"/>
      <c r="I77" s="1"/>
      <c r="J77" s="1"/>
      <c r="K77" s="1"/>
      <c r="L77" s="1"/>
    </row>
    <row r="78" spans="8:12" ht="15.75" customHeight="1" x14ac:dyDescent="0.3">
      <c r="H78" s="1"/>
      <c r="I78" s="1"/>
      <c r="J78" s="1"/>
      <c r="K78" s="1"/>
      <c r="L78" s="1"/>
    </row>
    <row r="79" spans="8:12" ht="15.75" customHeight="1" x14ac:dyDescent="0.3">
      <c r="H79" s="1"/>
      <c r="I79" s="1"/>
      <c r="J79" s="1"/>
      <c r="K79" s="1"/>
      <c r="L79" s="1"/>
    </row>
    <row r="80" spans="8:12" ht="15.75" customHeight="1" x14ac:dyDescent="0.3">
      <c r="H80" s="1"/>
      <c r="I80" s="1"/>
      <c r="J80" s="1"/>
      <c r="K80" s="1"/>
      <c r="L80" s="1"/>
    </row>
    <row r="81" spans="8:12" ht="15.75" customHeight="1" x14ac:dyDescent="0.3">
      <c r="H81" s="1"/>
      <c r="I81" s="1"/>
      <c r="J81" s="1"/>
      <c r="K81" s="1"/>
      <c r="L81" s="1"/>
    </row>
    <row r="82" spans="8:12" ht="15.75" customHeight="1" x14ac:dyDescent="0.3">
      <c r="H82" s="1"/>
      <c r="I82" s="1"/>
      <c r="J82" s="1"/>
      <c r="K82" s="1"/>
      <c r="L82" s="1"/>
    </row>
    <row r="83" spans="8:12" ht="15.75" customHeight="1" x14ac:dyDescent="0.3">
      <c r="H83" s="1"/>
      <c r="I83" s="1"/>
      <c r="J83" s="1"/>
      <c r="K83" s="1"/>
      <c r="L83" s="1"/>
    </row>
    <row r="84" spans="8:12" ht="15.75" customHeight="1" x14ac:dyDescent="0.3">
      <c r="H84" s="1"/>
      <c r="I84" s="1"/>
      <c r="J84" s="1"/>
      <c r="K84" s="1"/>
      <c r="L84" s="1"/>
    </row>
    <row r="85" spans="8:12" ht="15.75" customHeight="1" x14ac:dyDescent="0.3">
      <c r="H85" s="1"/>
      <c r="I85" s="1"/>
      <c r="J85" s="1"/>
      <c r="K85" s="1"/>
      <c r="L85" s="1"/>
    </row>
    <row r="86" spans="8:12" ht="15.75" customHeight="1" x14ac:dyDescent="0.3">
      <c r="H86" s="1"/>
      <c r="I86" s="1"/>
      <c r="J86" s="1"/>
      <c r="K86" s="1"/>
      <c r="L86" s="1"/>
    </row>
    <row r="87" spans="8:12" ht="15.75" customHeight="1" x14ac:dyDescent="0.3">
      <c r="H87" s="1"/>
      <c r="I87" s="1"/>
      <c r="J87" s="1"/>
      <c r="K87" s="1"/>
      <c r="L87" s="1"/>
    </row>
    <row r="88" spans="8:12" ht="15.75" customHeight="1" x14ac:dyDescent="0.3">
      <c r="H88" s="1"/>
      <c r="I88" s="1"/>
      <c r="J88" s="1"/>
      <c r="K88" s="1"/>
      <c r="L88" s="1"/>
    </row>
    <row r="89" spans="8:12" ht="15.75" customHeight="1" x14ac:dyDescent="0.3">
      <c r="H89" s="1"/>
      <c r="I89" s="1"/>
      <c r="J89" s="1"/>
      <c r="K89" s="1"/>
      <c r="L89" s="1"/>
    </row>
    <row r="90" spans="8:12" ht="15.75" customHeight="1" x14ac:dyDescent="0.3">
      <c r="H90" s="1"/>
      <c r="I90" s="1"/>
      <c r="J90" s="1"/>
      <c r="K90" s="1"/>
      <c r="L90" s="1"/>
    </row>
    <row r="91" spans="8:12" ht="15.75" customHeight="1" x14ac:dyDescent="0.3">
      <c r="H91" s="1"/>
      <c r="I91" s="1"/>
      <c r="J91" s="1"/>
      <c r="K91" s="1"/>
      <c r="L91" s="1"/>
    </row>
    <row r="92" spans="8:12" ht="15.75" customHeight="1" x14ac:dyDescent="0.3">
      <c r="H92" s="1"/>
      <c r="I92" s="1"/>
      <c r="J92" s="1"/>
      <c r="K92" s="1"/>
      <c r="L92" s="1"/>
    </row>
    <row r="93" spans="8:12" ht="15.75" customHeight="1" x14ac:dyDescent="0.3">
      <c r="H93" s="1"/>
      <c r="I93" s="1"/>
      <c r="J93" s="1"/>
      <c r="K93" s="1"/>
      <c r="L93" s="1"/>
    </row>
    <row r="94" spans="8:12" ht="15.75" customHeight="1" x14ac:dyDescent="0.3">
      <c r="H94" s="1"/>
      <c r="I94" s="1"/>
      <c r="J94" s="1"/>
      <c r="K94" s="1"/>
      <c r="L94" s="1"/>
    </row>
    <row r="95" spans="8:12" ht="15.75" customHeight="1" x14ac:dyDescent="0.3">
      <c r="H95" s="1"/>
      <c r="I95" s="1"/>
      <c r="J95" s="1"/>
      <c r="K95" s="1"/>
      <c r="L95" s="1"/>
    </row>
    <row r="96" spans="8:12" ht="15.75" customHeight="1" x14ac:dyDescent="0.3">
      <c r="H96" s="1"/>
      <c r="I96" s="1"/>
      <c r="J96" s="1"/>
      <c r="K96" s="1"/>
      <c r="L96" s="1"/>
    </row>
    <row r="97" spans="8:12" ht="15.75" customHeight="1" x14ac:dyDescent="0.3">
      <c r="H97" s="1"/>
      <c r="I97" s="1"/>
      <c r="J97" s="1"/>
      <c r="K97" s="1"/>
      <c r="L97" s="1"/>
    </row>
    <row r="98" spans="8:12" ht="15.75" customHeight="1" x14ac:dyDescent="0.3">
      <c r="H98" s="1"/>
      <c r="I98" s="1"/>
      <c r="J98" s="1"/>
      <c r="K98" s="1"/>
      <c r="L98" s="1"/>
    </row>
    <row r="99" spans="8:12" ht="15.75" customHeight="1" x14ac:dyDescent="0.3">
      <c r="H99" s="1"/>
      <c r="I99" s="1"/>
      <c r="J99" s="1"/>
      <c r="K99" s="1"/>
      <c r="L99" s="1"/>
    </row>
    <row r="100" spans="8:12" ht="15.75" customHeight="1" x14ac:dyDescent="0.3">
      <c r="H100" s="1"/>
      <c r="I100" s="1"/>
      <c r="J100" s="1"/>
      <c r="K100" s="1"/>
      <c r="L100" s="1"/>
    </row>
    <row r="101" spans="8:12" ht="15.75" customHeight="1" x14ac:dyDescent="0.3">
      <c r="H101" s="1"/>
      <c r="I101" s="1"/>
      <c r="J101" s="1"/>
      <c r="K101" s="1"/>
      <c r="L101" s="1"/>
    </row>
    <row r="102" spans="8:12" ht="15.75" customHeight="1" x14ac:dyDescent="0.3">
      <c r="H102" s="1"/>
      <c r="I102" s="1"/>
      <c r="J102" s="1"/>
      <c r="K102" s="1"/>
      <c r="L102" s="1"/>
    </row>
    <row r="103" spans="8:12" ht="15.75" customHeight="1" x14ac:dyDescent="0.3">
      <c r="H103" s="1"/>
      <c r="I103" s="1"/>
      <c r="J103" s="1"/>
      <c r="K103" s="1"/>
      <c r="L103" s="1"/>
    </row>
    <row r="104" spans="8:12" ht="15.75" customHeight="1" x14ac:dyDescent="0.3">
      <c r="H104" s="1"/>
      <c r="I104" s="1"/>
      <c r="J104" s="1"/>
      <c r="K104" s="1"/>
      <c r="L104" s="1"/>
    </row>
    <row r="105" spans="8:12" ht="15.75" customHeight="1" x14ac:dyDescent="0.3">
      <c r="H105" s="1"/>
      <c r="I105" s="1"/>
      <c r="J105" s="1"/>
      <c r="K105" s="1"/>
      <c r="L105" s="1"/>
    </row>
    <row r="106" spans="8:12" ht="15.75" customHeight="1" x14ac:dyDescent="0.3">
      <c r="H106" s="1"/>
      <c r="I106" s="1"/>
      <c r="J106" s="1"/>
      <c r="K106" s="1"/>
      <c r="L106" s="1"/>
    </row>
    <row r="107" spans="8:12" ht="15.75" customHeight="1" x14ac:dyDescent="0.3">
      <c r="H107" s="1"/>
      <c r="I107" s="1"/>
      <c r="J107" s="1"/>
      <c r="K107" s="1"/>
      <c r="L107" s="1"/>
    </row>
    <row r="108" spans="8:12" ht="15.75" customHeight="1" x14ac:dyDescent="0.3">
      <c r="H108" s="1"/>
      <c r="I108" s="1"/>
      <c r="J108" s="1"/>
      <c r="K108" s="1"/>
      <c r="L108" s="1"/>
    </row>
    <row r="109" spans="8:12" ht="15.75" customHeight="1" x14ac:dyDescent="0.3">
      <c r="H109" s="1"/>
      <c r="I109" s="1"/>
      <c r="J109" s="1"/>
      <c r="K109" s="1"/>
      <c r="L109" s="1"/>
    </row>
    <row r="110" spans="8:12" ht="15.75" customHeight="1" x14ac:dyDescent="0.3">
      <c r="H110" s="1"/>
      <c r="I110" s="1"/>
      <c r="J110" s="1"/>
      <c r="K110" s="1"/>
      <c r="L110" s="1"/>
    </row>
    <row r="111" spans="8:12" ht="15.75" customHeight="1" x14ac:dyDescent="0.3">
      <c r="H111" s="1"/>
      <c r="I111" s="1"/>
      <c r="J111" s="1"/>
      <c r="K111" s="1"/>
      <c r="L111" s="1"/>
    </row>
    <row r="112" spans="8:12" ht="15.75" customHeight="1" x14ac:dyDescent="0.3">
      <c r="H112" s="1"/>
      <c r="I112" s="1"/>
      <c r="J112" s="1"/>
      <c r="K112" s="1"/>
      <c r="L112" s="1"/>
    </row>
    <row r="113" spans="8:12" ht="15.75" customHeight="1" x14ac:dyDescent="0.3">
      <c r="H113" s="1"/>
      <c r="I113" s="1"/>
      <c r="J113" s="1"/>
      <c r="K113" s="1"/>
      <c r="L113" s="1"/>
    </row>
    <row r="114" spans="8:12" ht="15.75" customHeight="1" x14ac:dyDescent="0.3">
      <c r="H114" s="1"/>
      <c r="I114" s="1"/>
      <c r="J114" s="1"/>
      <c r="K114" s="1"/>
      <c r="L114" s="1"/>
    </row>
    <row r="115" spans="8:12" ht="15.75" customHeight="1" x14ac:dyDescent="0.3">
      <c r="H115" s="1"/>
      <c r="I115" s="1"/>
      <c r="J115" s="1"/>
      <c r="K115" s="1"/>
      <c r="L115" s="1"/>
    </row>
    <row r="116" spans="8:12" ht="15.75" customHeight="1" x14ac:dyDescent="0.3">
      <c r="H116" s="1"/>
      <c r="I116" s="1"/>
      <c r="J116" s="1"/>
      <c r="K116" s="1"/>
      <c r="L116" s="1"/>
    </row>
    <row r="117" spans="8:12" ht="15.75" customHeight="1" x14ac:dyDescent="0.3">
      <c r="H117" s="1"/>
      <c r="I117" s="1"/>
      <c r="J117" s="1"/>
      <c r="K117" s="1"/>
      <c r="L117" s="1"/>
    </row>
    <row r="118" spans="8:12" ht="15.75" customHeight="1" x14ac:dyDescent="0.3">
      <c r="H118" s="1"/>
      <c r="I118" s="1"/>
      <c r="J118" s="1"/>
      <c r="K118" s="1"/>
      <c r="L118" s="1"/>
    </row>
    <row r="119" spans="8:12" ht="15.75" customHeight="1" x14ac:dyDescent="0.3">
      <c r="H119" s="1"/>
      <c r="I119" s="1"/>
      <c r="J119" s="1"/>
      <c r="K119" s="1"/>
      <c r="L119" s="1"/>
    </row>
    <row r="120" spans="8:12" ht="15.75" customHeight="1" x14ac:dyDescent="0.3">
      <c r="H120" s="1"/>
      <c r="I120" s="1"/>
      <c r="J120" s="1"/>
      <c r="K120" s="1"/>
      <c r="L120" s="1"/>
    </row>
    <row r="121" spans="8:12" ht="15.75" customHeight="1" x14ac:dyDescent="0.3">
      <c r="H121" s="1"/>
      <c r="I121" s="1"/>
      <c r="J121" s="1"/>
      <c r="K121" s="1"/>
      <c r="L121" s="1"/>
    </row>
    <row r="122" spans="8:12" ht="15.75" customHeight="1" x14ac:dyDescent="0.3">
      <c r="H122" s="1"/>
      <c r="I122" s="1"/>
      <c r="J122" s="1"/>
      <c r="K122" s="1"/>
      <c r="L122" s="1"/>
    </row>
    <row r="123" spans="8:12" ht="15.75" customHeight="1" x14ac:dyDescent="0.3">
      <c r="H123" s="1"/>
      <c r="I123" s="1"/>
      <c r="J123" s="1"/>
      <c r="K123" s="1"/>
      <c r="L123" s="1"/>
    </row>
    <row r="124" spans="8:12" ht="15.75" customHeight="1" x14ac:dyDescent="0.3">
      <c r="H124" s="1"/>
      <c r="I124" s="1"/>
      <c r="J124" s="1"/>
      <c r="K124" s="1"/>
      <c r="L124" s="1"/>
    </row>
    <row r="125" spans="8:12" ht="15.75" customHeight="1" x14ac:dyDescent="0.3">
      <c r="H125" s="1"/>
      <c r="I125" s="1"/>
      <c r="J125" s="1"/>
      <c r="K125" s="1"/>
      <c r="L125" s="1"/>
    </row>
    <row r="126" spans="8:12" ht="15.75" customHeight="1" x14ac:dyDescent="0.3">
      <c r="H126" s="1"/>
      <c r="I126" s="1"/>
      <c r="J126" s="1"/>
      <c r="K126" s="1"/>
      <c r="L126" s="1"/>
    </row>
    <row r="127" spans="8:12" ht="15.75" customHeight="1" x14ac:dyDescent="0.3">
      <c r="H127" s="1"/>
      <c r="I127" s="1"/>
      <c r="J127" s="1"/>
      <c r="K127" s="1"/>
      <c r="L127" s="1"/>
    </row>
    <row r="128" spans="8:12" ht="15.75" customHeight="1" x14ac:dyDescent="0.3">
      <c r="H128" s="1"/>
      <c r="I128" s="1"/>
      <c r="J128" s="1"/>
      <c r="K128" s="1"/>
      <c r="L128" s="1"/>
    </row>
    <row r="129" spans="8:12" ht="15.75" customHeight="1" x14ac:dyDescent="0.3">
      <c r="H129" s="1"/>
      <c r="I129" s="1"/>
      <c r="J129" s="1"/>
      <c r="K129" s="1"/>
      <c r="L129" s="1"/>
    </row>
    <row r="130" spans="8:12" ht="15.75" customHeight="1" x14ac:dyDescent="0.3">
      <c r="H130" s="1"/>
      <c r="I130" s="1"/>
      <c r="J130" s="1"/>
      <c r="K130" s="1"/>
      <c r="L130" s="1"/>
    </row>
    <row r="131" spans="8:12" ht="15.75" customHeight="1" x14ac:dyDescent="0.3">
      <c r="H131" s="1"/>
      <c r="I131" s="1"/>
      <c r="J131" s="1"/>
      <c r="K131" s="1"/>
      <c r="L131" s="1"/>
    </row>
    <row r="132" spans="8:12" ht="15.75" customHeight="1" x14ac:dyDescent="0.3">
      <c r="H132" s="1"/>
      <c r="I132" s="1"/>
      <c r="J132" s="1"/>
      <c r="K132" s="1"/>
      <c r="L132" s="1"/>
    </row>
    <row r="133" spans="8:12" ht="15.75" customHeight="1" x14ac:dyDescent="0.3">
      <c r="H133" s="1"/>
      <c r="I133" s="1"/>
      <c r="J133" s="1"/>
      <c r="K133" s="1"/>
      <c r="L133" s="1"/>
    </row>
    <row r="134" spans="8:12" ht="15.75" customHeight="1" x14ac:dyDescent="0.3">
      <c r="H134" s="1"/>
      <c r="I134" s="1"/>
      <c r="J134" s="1"/>
      <c r="K134" s="1"/>
      <c r="L134" s="1"/>
    </row>
    <row r="135" spans="8:12" ht="15.75" customHeight="1" x14ac:dyDescent="0.3">
      <c r="H135" s="1"/>
      <c r="I135" s="1"/>
      <c r="J135" s="1"/>
      <c r="K135" s="1"/>
      <c r="L135" s="1"/>
    </row>
    <row r="136" spans="8:12" ht="15.75" customHeight="1" x14ac:dyDescent="0.3">
      <c r="H136" s="1"/>
      <c r="I136" s="1"/>
      <c r="J136" s="1"/>
      <c r="K136" s="1"/>
      <c r="L136" s="1"/>
    </row>
    <row r="137" spans="8:12" ht="15.75" customHeight="1" x14ac:dyDescent="0.3">
      <c r="H137" s="1"/>
      <c r="I137" s="1"/>
      <c r="J137" s="1"/>
      <c r="K137" s="1"/>
      <c r="L137" s="1"/>
    </row>
    <row r="138" spans="8:12" ht="15.75" customHeight="1" x14ac:dyDescent="0.3">
      <c r="H138" s="1"/>
      <c r="I138" s="1"/>
      <c r="J138" s="1"/>
      <c r="K138" s="1"/>
      <c r="L138" s="1"/>
    </row>
    <row r="139" spans="8:12" ht="15.75" customHeight="1" x14ac:dyDescent="0.3">
      <c r="H139" s="1"/>
      <c r="I139" s="1"/>
      <c r="J139" s="1"/>
      <c r="K139" s="1"/>
      <c r="L139" s="1"/>
    </row>
    <row r="140" spans="8:12" ht="15.75" customHeight="1" x14ac:dyDescent="0.3">
      <c r="H140" s="1"/>
      <c r="I140" s="1"/>
      <c r="J140" s="1"/>
      <c r="K140" s="1"/>
      <c r="L140" s="1"/>
    </row>
    <row r="141" spans="8:12" ht="15.75" customHeight="1" x14ac:dyDescent="0.3">
      <c r="H141" s="1"/>
      <c r="I141" s="1"/>
      <c r="J141" s="1"/>
      <c r="K141" s="1"/>
      <c r="L141" s="1"/>
    </row>
    <row r="142" spans="8:12" ht="15.75" customHeight="1" x14ac:dyDescent="0.3">
      <c r="H142" s="1"/>
      <c r="I142" s="1"/>
      <c r="J142" s="1"/>
      <c r="K142" s="1"/>
      <c r="L142" s="1"/>
    </row>
    <row r="143" spans="8:12" ht="15.75" customHeight="1" x14ac:dyDescent="0.3">
      <c r="H143" s="1"/>
      <c r="I143" s="1"/>
      <c r="J143" s="1"/>
      <c r="K143" s="1"/>
      <c r="L143" s="1"/>
    </row>
    <row r="144" spans="8:12" ht="15.75" customHeight="1" x14ac:dyDescent="0.3">
      <c r="H144" s="1"/>
      <c r="I144" s="1"/>
      <c r="J144" s="1"/>
      <c r="K144" s="1"/>
      <c r="L144" s="1"/>
    </row>
    <row r="145" spans="8:12" ht="15.75" customHeight="1" x14ac:dyDescent="0.3">
      <c r="H145" s="1"/>
      <c r="I145" s="1"/>
      <c r="J145" s="1"/>
      <c r="K145" s="1"/>
      <c r="L145" s="1"/>
    </row>
    <row r="146" spans="8:12" ht="15.75" customHeight="1" x14ac:dyDescent="0.3">
      <c r="H146" s="1"/>
      <c r="I146" s="1"/>
      <c r="J146" s="1"/>
      <c r="K146" s="1"/>
      <c r="L146" s="1"/>
    </row>
    <row r="147" spans="8:12" ht="15.75" customHeight="1" x14ac:dyDescent="0.3">
      <c r="H147" s="1"/>
      <c r="I147" s="1"/>
      <c r="J147" s="1"/>
      <c r="K147" s="1"/>
      <c r="L147" s="1"/>
    </row>
    <row r="148" spans="8:12" ht="15.75" customHeight="1" x14ac:dyDescent="0.3">
      <c r="H148" s="1"/>
      <c r="I148" s="1"/>
      <c r="J148" s="1"/>
      <c r="K148" s="1"/>
      <c r="L148" s="1"/>
    </row>
    <row r="149" spans="8:12" ht="15.75" customHeight="1" x14ac:dyDescent="0.3">
      <c r="H149" s="1"/>
      <c r="I149" s="1"/>
      <c r="J149" s="1"/>
      <c r="K149" s="1"/>
      <c r="L149" s="1"/>
    </row>
    <row r="150" spans="8:12" ht="15.75" customHeight="1" x14ac:dyDescent="0.3">
      <c r="H150" s="1"/>
      <c r="I150" s="1"/>
      <c r="J150" s="1"/>
      <c r="K150" s="1"/>
      <c r="L150" s="1"/>
    </row>
    <row r="151" spans="8:12" ht="15.75" customHeight="1" x14ac:dyDescent="0.3">
      <c r="H151" s="1"/>
      <c r="I151" s="1"/>
      <c r="J151" s="1"/>
      <c r="K151" s="1"/>
      <c r="L151" s="1"/>
    </row>
    <row r="152" spans="8:12" ht="15.75" customHeight="1" x14ac:dyDescent="0.3">
      <c r="H152" s="1"/>
      <c r="I152" s="1"/>
      <c r="J152" s="1"/>
      <c r="K152" s="1"/>
      <c r="L152" s="1"/>
    </row>
    <row r="153" spans="8:12" ht="15.75" customHeight="1" x14ac:dyDescent="0.3">
      <c r="H153" s="1"/>
      <c r="I153" s="1"/>
      <c r="J153" s="1"/>
      <c r="K153" s="1"/>
      <c r="L153" s="1"/>
    </row>
    <row r="154" spans="8:12" ht="15.75" customHeight="1" x14ac:dyDescent="0.3">
      <c r="H154" s="1"/>
      <c r="I154" s="1"/>
      <c r="J154" s="1"/>
      <c r="K154" s="1"/>
      <c r="L154" s="1"/>
    </row>
    <row r="155" spans="8:12" ht="15.75" customHeight="1" x14ac:dyDescent="0.3">
      <c r="H155" s="1"/>
      <c r="I155" s="1"/>
      <c r="J155" s="1"/>
      <c r="K155" s="1"/>
      <c r="L155" s="1"/>
    </row>
    <row r="156" spans="8:12" ht="15.75" customHeight="1" x14ac:dyDescent="0.3">
      <c r="H156" s="1"/>
      <c r="I156" s="1"/>
      <c r="J156" s="1"/>
      <c r="K156" s="1"/>
      <c r="L156" s="1"/>
    </row>
    <row r="157" spans="8:12" ht="15.75" customHeight="1" x14ac:dyDescent="0.3">
      <c r="H157" s="1"/>
      <c r="I157" s="1"/>
      <c r="J157" s="1"/>
      <c r="K157" s="1"/>
      <c r="L157" s="1"/>
    </row>
    <row r="158" spans="8:12" ht="15.75" customHeight="1" x14ac:dyDescent="0.3">
      <c r="H158" s="1"/>
      <c r="I158" s="1"/>
      <c r="J158" s="1"/>
      <c r="K158" s="1"/>
      <c r="L158" s="1"/>
    </row>
    <row r="159" spans="8:12" ht="15.75" customHeight="1" x14ac:dyDescent="0.3">
      <c r="H159" s="1"/>
      <c r="I159" s="1"/>
      <c r="J159" s="1"/>
      <c r="K159" s="1"/>
      <c r="L159" s="1"/>
    </row>
    <row r="160" spans="8:12" ht="15.75" customHeight="1" x14ac:dyDescent="0.3">
      <c r="H160" s="1"/>
      <c r="I160" s="1"/>
      <c r="J160" s="1"/>
      <c r="K160" s="1"/>
      <c r="L160" s="1"/>
    </row>
    <row r="161" spans="8:12" ht="15.75" customHeight="1" x14ac:dyDescent="0.3">
      <c r="H161" s="1"/>
      <c r="I161" s="1"/>
      <c r="J161" s="1"/>
      <c r="K161" s="1"/>
      <c r="L161" s="1"/>
    </row>
    <row r="162" spans="8:12" ht="15.75" customHeight="1" x14ac:dyDescent="0.3">
      <c r="H162" s="1"/>
      <c r="I162" s="1"/>
      <c r="J162" s="1"/>
      <c r="K162" s="1"/>
      <c r="L162" s="1"/>
    </row>
    <row r="163" spans="8:12" ht="15.75" customHeight="1" x14ac:dyDescent="0.3">
      <c r="H163" s="1"/>
      <c r="I163" s="1"/>
      <c r="J163" s="1"/>
      <c r="K163" s="1"/>
      <c r="L163" s="1"/>
    </row>
    <row r="164" spans="8:12" ht="15.75" customHeight="1" x14ac:dyDescent="0.3">
      <c r="H164" s="1"/>
      <c r="I164" s="1"/>
      <c r="J164" s="1"/>
      <c r="K164" s="1"/>
      <c r="L164" s="1"/>
    </row>
    <row r="165" spans="8:12" ht="15.75" customHeight="1" x14ac:dyDescent="0.3">
      <c r="H165" s="1"/>
      <c r="I165" s="1"/>
      <c r="J165" s="1"/>
      <c r="K165" s="1"/>
      <c r="L165" s="1"/>
    </row>
    <row r="166" spans="8:12" ht="15.75" customHeight="1" x14ac:dyDescent="0.3">
      <c r="H166" s="1"/>
      <c r="I166" s="1"/>
      <c r="J166" s="1"/>
      <c r="K166" s="1"/>
      <c r="L166" s="1"/>
    </row>
    <row r="167" spans="8:12" ht="15.75" customHeight="1" x14ac:dyDescent="0.3">
      <c r="H167" s="1"/>
      <c r="I167" s="1"/>
      <c r="J167" s="1"/>
      <c r="K167" s="1"/>
      <c r="L167" s="1"/>
    </row>
    <row r="168" spans="8:12" ht="15.75" customHeight="1" x14ac:dyDescent="0.3">
      <c r="H168" s="1"/>
      <c r="I168" s="1"/>
      <c r="J168" s="1"/>
      <c r="K168" s="1"/>
      <c r="L168" s="1"/>
    </row>
    <row r="169" spans="8:12" ht="15.75" customHeight="1" x14ac:dyDescent="0.3">
      <c r="H169" s="1"/>
      <c r="I169" s="1"/>
      <c r="J169" s="1"/>
      <c r="K169" s="1"/>
      <c r="L169" s="1"/>
    </row>
    <row r="170" spans="8:12" ht="15.75" customHeight="1" x14ac:dyDescent="0.3">
      <c r="H170" s="1"/>
      <c r="I170" s="1"/>
      <c r="J170" s="1"/>
      <c r="K170" s="1"/>
      <c r="L170" s="1"/>
    </row>
    <row r="171" spans="8:12" ht="15.75" customHeight="1" x14ac:dyDescent="0.3">
      <c r="H171" s="1"/>
      <c r="I171" s="1"/>
      <c r="J171" s="1"/>
      <c r="K171" s="1"/>
      <c r="L171" s="1"/>
    </row>
    <row r="172" spans="8:12" ht="15.75" customHeight="1" x14ac:dyDescent="0.3">
      <c r="H172" s="1"/>
      <c r="I172" s="1"/>
      <c r="J172" s="1"/>
      <c r="K172" s="1"/>
      <c r="L172" s="1"/>
    </row>
    <row r="173" spans="8:12" ht="15.75" customHeight="1" x14ac:dyDescent="0.3">
      <c r="H173" s="1"/>
      <c r="I173" s="1"/>
      <c r="J173" s="1"/>
      <c r="K173" s="1"/>
      <c r="L173" s="1"/>
    </row>
    <row r="174" spans="8:12" ht="15.75" customHeight="1" x14ac:dyDescent="0.3">
      <c r="H174" s="1"/>
      <c r="I174" s="1"/>
      <c r="J174" s="1"/>
      <c r="K174" s="1"/>
      <c r="L174" s="1"/>
    </row>
    <row r="175" spans="8:12" ht="15.75" customHeight="1" x14ac:dyDescent="0.3">
      <c r="H175" s="1"/>
      <c r="I175" s="1"/>
      <c r="J175" s="1"/>
      <c r="K175" s="1"/>
      <c r="L175" s="1"/>
    </row>
    <row r="176" spans="8:12" ht="15.75" customHeight="1" x14ac:dyDescent="0.3">
      <c r="H176" s="1"/>
      <c r="I176" s="1"/>
      <c r="J176" s="1"/>
      <c r="K176" s="1"/>
      <c r="L176" s="1"/>
    </row>
    <row r="177" spans="8:12" ht="15.75" customHeight="1" x14ac:dyDescent="0.3">
      <c r="H177" s="1"/>
      <c r="I177" s="1"/>
      <c r="J177" s="1"/>
      <c r="K177" s="1"/>
      <c r="L177" s="1"/>
    </row>
    <row r="178" spans="8:12" ht="15.75" customHeight="1" x14ac:dyDescent="0.3">
      <c r="H178" s="1"/>
      <c r="I178" s="1"/>
      <c r="J178" s="1"/>
      <c r="K178" s="1"/>
      <c r="L178" s="1"/>
    </row>
    <row r="179" spans="8:12" ht="15.75" customHeight="1" x14ac:dyDescent="0.3">
      <c r="H179" s="1"/>
      <c r="I179" s="1"/>
      <c r="J179" s="1"/>
      <c r="K179" s="1"/>
      <c r="L179" s="1"/>
    </row>
    <row r="180" spans="8:12" ht="15.75" customHeight="1" x14ac:dyDescent="0.3">
      <c r="H180" s="1"/>
      <c r="I180" s="1"/>
      <c r="J180" s="1"/>
      <c r="K180" s="1"/>
      <c r="L180" s="1"/>
    </row>
    <row r="181" spans="8:12" ht="15.75" customHeight="1" x14ac:dyDescent="0.3">
      <c r="H181" s="1"/>
      <c r="I181" s="1"/>
      <c r="J181" s="1"/>
      <c r="K181" s="1"/>
      <c r="L181" s="1"/>
    </row>
    <row r="182" spans="8:12" ht="15.75" customHeight="1" x14ac:dyDescent="0.3">
      <c r="H182" s="1"/>
      <c r="I182" s="1"/>
      <c r="J182" s="1"/>
      <c r="K182" s="1"/>
      <c r="L182" s="1"/>
    </row>
    <row r="183" spans="8:12" ht="15.75" customHeight="1" x14ac:dyDescent="0.3">
      <c r="H183" s="1"/>
      <c r="I183" s="1"/>
      <c r="J183" s="1"/>
      <c r="K183" s="1"/>
      <c r="L183" s="1"/>
    </row>
    <row r="184" spans="8:12" ht="15.75" customHeight="1" x14ac:dyDescent="0.3">
      <c r="H184" s="1"/>
      <c r="I184" s="1"/>
      <c r="J184" s="1"/>
      <c r="K184" s="1"/>
      <c r="L184" s="1"/>
    </row>
    <row r="185" spans="8:12" ht="15.75" customHeight="1" x14ac:dyDescent="0.3">
      <c r="H185" s="1"/>
      <c r="I185" s="1"/>
      <c r="J185" s="1"/>
      <c r="K185" s="1"/>
      <c r="L185" s="1"/>
    </row>
    <row r="186" spans="8:12" ht="15.75" customHeight="1" x14ac:dyDescent="0.3">
      <c r="H186" s="1"/>
      <c r="I186" s="1"/>
      <c r="J186" s="1"/>
      <c r="K186" s="1"/>
      <c r="L186" s="1"/>
    </row>
    <row r="187" spans="8:12" ht="15.75" customHeight="1" x14ac:dyDescent="0.3">
      <c r="H187" s="1"/>
      <c r="I187" s="1"/>
      <c r="J187" s="1"/>
      <c r="K187" s="1"/>
      <c r="L187" s="1"/>
    </row>
    <row r="188" spans="8:12" ht="15.75" customHeight="1" x14ac:dyDescent="0.3">
      <c r="H188" s="1"/>
      <c r="I188" s="1"/>
      <c r="J188" s="1"/>
      <c r="K188" s="1"/>
      <c r="L188" s="1"/>
    </row>
    <row r="189" spans="8:12" ht="15.75" customHeight="1" x14ac:dyDescent="0.3">
      <c r="H189" s="1"/>
      <c r="I189" s="1"/>
      <c r="J189" s="1"/>
      <c r="K189" s="1"/>
      <c r="L189" s="1"/>
    </row>
    <row r="190" spans="8:12" ht="15.75" customHeight="1" x14ac:dyDescent="0.3">
      <c r="H190" s="1"/>
      <c r="I190" s="1"/>
      <c r="J190" s="1"/>
      <c r="K190" s="1"/>
      <c r="L190" s="1"/>
    </row>
    <row r="191" spans="8:12" ht="15.75" customHeight="1" x14ac:dyDescent="0.3">
      <c r="H191" s="1"/>
      <c r="I191" s="1"/>
      <c r="J191" s="1"/>
      <c r="K191" s="1"/>
      <c r="L191" s="1"/>
    </row>
    <row r="192" spans="8:12" ht="15.75" customHeight="1" x14ac:dyDescent="0.3">
      <c r="H192" s="1"/>
      <c r="I192" s="1"/>
      <c r="J192" s="1"/>
      <c r="K192" s="1"/>
      <c r="L192" s="1"/>
    </row>
    <row r="193" spans="8:12" ht="15.75" customHeight="1" x14ac:dyDescent="0.3">
      <c r="H193" s="1"/>
      <c r="I193" s="1"/>
      <c r="J193" s="1"/>
      <c r="K193" s="1"/>
      <c r="L193" s="1"/>
    </row>
    <row r="194" spans="8:12" ht="15.75" customHeight="1" x14ac:dyDescent="0.3">
      <c r="H194" s="1"/>
      <c r="I194" s="1"/>
      <c r="J194" s="1"/>
      <c r="K194" s="1"/>
      <c r="L194" s="1"/>
    </row>
    <row r="195" spans="8:12" ht="15.75" customHeight="1" x14ac:dyDescent="0.3">
      <c r="H195" s="1"/>
      <c r="I195" s="1"/>
      <c r="J195" s="1"/>
      <c r="K195" s="1"/>
      <c r="L195" s="1"/>
    </row>
    <row r="196" spans="8:12" ht="15.75" customHeight="1" x14ac:dyDescent="0.3">
      <c r="H196" s="1"/>
      <c r="I196" s="1"/>
      <c r="J196" s="1"/>
      <c r="K196" s="1"/>
      <c r="L196" s="1"/>
    </row>
    <row r="197" spans="8:12" ht="15.75" customHeight="1" x14ac:dyDescent="0.3">
      <c r="H197" s="1"/>
      <c r="I197" s="1"/>
      <c r="J197" s="1"/>
      <c r="K197" s="1"/>
      <c r="L197" s="1"/>
    </row>
    <row r="198" spans="8:12" ht="15.75" customHeight="1" x14ac:dyDescent="0.3">
      <c r="H198" s="1"/>
      <c r="I198" s="1"/>
      <c r="J198" s="1"/>
      <c r="K198" s="1"/>
      <c r="L198" s="1"/>
    </row>
    <row r="199" spans="8:12" ht="15.75" customHeight="1" x14ac:dyDescent="0.3">
      <c r="H199" s="1"/>
      <c r="I199" s="1"/>
      <c r="J199" s="1"/>
      <c r="K199" s="1"/>
      <c r="L199" s="1"/>
    </row>
    <row r="200" spans="8:12" ht="15.75" customHeight="1" x14ac:dyDescent="0.3">
      <c r="H200" s="1"/>
      <c r="I200" s="1"/>
      <c r="J200" s="1"/>
      <c r="K200" s="1"/>
      <c r="L200" s="1"/>
    </row>
    <row r="201" spans="8:12" ht="15.75" customHeight="1" x14ac:dyDescent="0.3">
      <c r="H201" s="1"/>
      <c r="I201" s="1"/>
      <c r="J201" s="1"/>
      <c r="K201" s="1"/>
      <c r="L201" s="1"/>
    </row>
    <row r="202" spans="8:12" ht="15.75" customHeight="1" x14ac:dyDescent="0.3">
      <c r="H202" s="1"/>
      <c r="I202" s="1"/>
      <c r="J202" s="1"/>
      <c r="K202" s="1"/>
      <c r="L202" s="1"/>
    </row>
    <row r="203" spans="8:12" ht="15.75" customHeight="1" x14ac:dyDescent="0.3">
      <c r="H203" s="1"/>
      <c r="I203" s="1"/>
      <c r="J203" s="1"/>
      <c r="K203" s="1"/>
      <c r="L203" s="1"/>
    </row>
    <row r="204" spans="8:12" ht="15.75" customHeight="1" x14ac:dyDescent="0.3">
      <c r="H204" s="1"/>
      <c r="I204" s="1"/>
      <c r="J204" s="1"/>
      <c r="K204" s="1"/>
      <c r="L204" s="1"/>
    </row>
    <row r="205" spans="8:12" ht="15.75" customHeight="1" x14ac:dyDescent="0.3">
      <c r="H205" s="1"/>
      <c r="I205" s="1"/>
      <c r="J205" s="1"/>
      <c r="K205" s="1"/>
      <c r="L205" s="1"/>
    </row>
    <row r="206" spans="8:12" ht="15.75" customHeight="1" x14ac:dyDescent="0.3">
      <c r="H206" s="1"/>
      <c r="I206" s="1"/>
      <c r="J206" s="1"/>
      <c r="K206" s="1"/>
      <c r="L206" s="1"/>
    </row>
    <row r="207" spans="8:12" ht="15.75" customHeight="1" x14ac:dyDescent="0.3">
      <c r="H207" s="1"/>
      <c r="I207" s="1"/>
      <c r="J207" s="1"/>
      <c r="K207" s="1"/>
      <c r="L207" s="1"/>
    </row>
    <row r="208" spans="8:12" ht="15.75" customHeight="1" x14ac:dyDescent="0.3">
      <c r="H208" s="1"/>
      <c r="I208" s="1"/>
      <c r="J208" s="1"/>
      <c r="K208" s="1"/>
      <c r="L208" s="1"/>
    </row>
    <row r="209" spans="8:12" ht="15.75" customHeight="1" x14ac:dyDescent="0.3">
      <c r="H209" s="1"/>
      <c r="I209" s="1"/>
      <c r="J209" s="1"/>
      <c r="K209" s="1"/>
      <c r="L209" s="1"/>
    </row>
    <row r="210" spans="8:12" ht="15.75" customHeight="1" x14ac:dyDescent="0.3">
      <c r="H210" s="1"/>
      <c r="I210" s="1"/>
      <c r="J210" s="1"/>
      <c r="K210" s="1"/>
      <c r="L210" s="1"/>
    </row>
    <row r="211" spans="8:12" ht="15.75" customHeight="1" x14ac:dyDescent="0.3">
      <c r="H211" s="1"/>
      <c r="I211" s="1"/>
      <c r="J211" s="1"/>
      <c r="K211" s="1"/>
      <c r="L211" s="1"/>
    </row>
    <row r="212" spans="8:12" ht="15.75" customHeight="1" x14ac:dyDescent="0.3">
      <c r="H212" s="1"/>
      <c r="I212" s="1"/>
      <c r="J212" s="1"/>
      <c r="K212" s="1"/>
      <c r="L212" s="1"/>
    </row>
    <row r="213" spans="8:12" ht="15.75" customHeight="1" x14ac:dyDescent="0.3">
      <c r="H213" s="1"/>
      <c r="I213" s="1"/>
      <c r="J213" s="1"/>
      <c r="K213" s="1"/>
      <c r="L213" s="1"/>
    </row>
    <row r="214" spans="8:12" ht="15.75" customHeight="1" x14ac:dyDescent="0.3">
      <c r="H214" s="1"/>
      <c r="I214" s="1"/>
      <c r="J214" s="1"/>
      <c r="K214" s="1"/>
      <c r="L214" s="1"/>
    </row>
    <row r="215" spans="8:12" ht="15.75" customHeight="1" x14ac:dyDescent="0.3">
      <c r="H215" s="1"/>
      <c r="I215" s="1"/>
      <c r="J215" s="1"/>
      <c r="K215" s="1"/>
      <c r="L215" s="1"/>
    </row>
    <row r="216" spans="8:12" ht="15.75" customHeight="1" x14ac:dyDescent="0.3">
      <c r="H216" s="1"/>
      <c r="I216" s="1"/>
      <c r="J216" s="1"/>
      <c r="K216" s="1"/>
      <c r="L216" s="1"/>
    </row>
    <row r="217" spans="8:12" ht="15.75" customHeight="1" x14ac:dyDescent="0.3">
      <c r="H217" s="1"/>
      <c r="I217" s="1"/>
      <c r="J217" s="1"/>
      <c r="K217" s="1"/>
      <c r="L217" s="1"/>
    </row>
    <row r="218" spans="8:12" ht="15.75" customHeight="1" x14ac:dyDescent="0.3">
      <c r="H218" s="1"/>
      <c r="I218" s="1"/>
      <c r="J218" s="1"/>
      <c r="K218" s="1"/>
      <c r="L218" s="1"/>
    </row>
    <row r="219" spans="8:12" ht="15.75" customHeight="1" x14ac:dyDescent="0.3">
      <c r="H219" s="1"/>
      <c r="I219" s="1"/>
      <c r="J219" s="1"/>
      <c r="K219" s="1"/>
      <c r="L219" s="1"/>
    </row>
    <row r="220" spans="8:12" ht="15.75" customHeight="1" x14ac:dyDescent="0.3">
      <c r="H220" s="1"/>
      <c r="I220" s="1"/>
      <c r="J220" s="1"/>
      <c r="K220" s="1"/>
      <c r="L220" s="1"/>
    </row>
    <row r="221" spans="8:12" ht="15.75" customHeight="1" x14ac:dyDescent="0.3">
      <c r="H221" s="1"/>
      <c r="I221" s="1"/>
      <c r="J221" s="1"/>
      <c r="K221" s="1"/>
      <c r="L221" s="1"/>
    </row>
    <row r="222" spans="8:12" ht="15.75" customHeight="1" x14ac:dyDescent="0.3">
      <c r="H222" s="1"/>
      <c r="I222" s="1"/>
      <c r="J222" s="1"/>
      <c r="K222" s="1"/>
      <c r="L222" s="1"/>
    </row>
    <row r="223" spans="8:12" ht="15.75" customHeight="1" x14ac:dyDescent="0.3">
      <c r="H223" s="1"/>
      <c r="I223" s="1"/>
      <c r="J223" s="1"/>
      <c r="K223" s="1"/>
      <c r="L223" s="1"/>
    </row>
    <row r="224" spans="8:12" ht="15.75" customHeight="1" x14ac:dyDescent="0.3">
      <c r="H224" s="1"/>
      <c r="I224" s="1"/>
      <c r="J224" s="1"/>
      <c r="K224" s="1"/>
      <c r="L224" s="1"/>
    </row>
    <row r="225" spans="8:12" ht="15.75" customHeight="1" x14ac:dyDescent="0.3">
      <c r="H225" s="1"/>
      <c r="I225" s="1"/>
      <c r="J225" s="1"/>
      <c r="K225" s="1"/>
      <c r="L225" s="1"/>
    </row>
    <row r="226" spans="8:12" ht="15.75" customHeight="1" x14ac:dyDescent="0.3">
      <c r="H226" s="1"/>
      <c r="I226" s="1"/>
      <c r="J226" s="1"/>
      <c r="K226" s="1"/>
      <c r="L226" s="1"/>
    </row>
    <row r="227" spans="8:12" ht="15.75" customHeight="1" x14ac:dyDescent="0.3">
      <c r="H227" s="1"/>
      <c r="I227" s="1"/>
      <c r="J227" s="1"/>
      <c r="K227" s="1"/>
      <c r="L227" s="1"/>
    </row>
    <row r="228" spans="8:12" ht="15.75" customHeight="1" x14ac:dyDescent="0.3">
      <c r="H228" s="1"/>
      <c r="I228" s="1"/>
      <c r="J228" s="1"/>
      <c r="K228" s="1"/>
      <c r="L228" s="1"/>
    </row>
    <row r="229" spans="8:12" ht="15.75" customHeight="1" x14ac:dyDescent="0.3">
      <c r="H229" s="1"/>
      <c r="I229" s="1"/>
      <c r="J229" s="1"/>
      <c r="K229" s="1"/>
      <c r="L229" s="1"/>
    </row>
    <row r="230" spans="8:12" ht="15.75" customHeight="1" x14ac:dyDescent="0.3">
      <c r="H230" s="1"/>
      <c r="I230" s="1"/>
      <c r="J230" s="1"/>
      <c r="K230" s="1"/>
      <c r="L230" s="1"/>
    </row>
    <row r="231" spans="8:12" ht="15.75" customHeight="1" x14ac:dyDescent="0.3">
      <c r="H231" s="1"/>
      <c r="I231" s="1"/>
      <c r="J231" s="1"/>
      <c r="K231" s="1"/>
      <c r="L231" s="1"/>
    </row>
    <row r="232" spans="8:12" ht="15.75" customHeight="1" x14ac:dyDescent="0.3">
      <c r="H232" s="1"/>
      <c r="I232" s="1"/>
      <c r="J232" s="1"/>
      <c r="K232" s="1"/>
      <c r="L232" s="1"/>
    </row>
    <row r="233" spans="8:12" ht="15.75" customHeight="1" x14ac:dyDescent="0.3">
      <c r="H233" s="1"/>
      <c r="I233" s="1"/>
      <c r="J233" s="1"/>
      <c r="K233" s="1"/>
      <c r="L233" s="1"/>
    </row>
    <row r="234" spans="8:12" ht="15.75" customHeight="1" x14ac:dyDescent="0.3">
      <c r="H234" s="1"/>
      <c r="I234" s="1"/>
      <c r="J234" s="1"/>
      <c r="K234" s="1"/>
      <c r="L234" s="1"/>
    </row>
    <row r="235" spans="8:12" ht="15.75" customHeight="1" x14ac:dyDescent="0.3">
      <c r="H235" s="1"/>
      <c r="I235" s="1"/>
      <c r="J235" s="1"/>
      <c r="K235" s="1"/>
      <c r="L235" s="1"/>
    </row>
    <row r="236" spans="8:12" ht="15.75" customHeight="1" x14ac:dyDescent="0.3">
      <c r="H236" s="1"/>
      <c r="I236" s="1"/>
      <c r="J236" s="1"/>
      <c r="K236" s="1"/>
      <c r="L236" s="1"/>
    </row>
    <row r="237" spans="8:12" ht="15.75" customHeight="1" x14ac:dyDescent="0.3">
      <c r="H237" s="1"/>
      <c r="I237" s="1"/>
      <c r="J237" s="1"/>
      <c r="K237" s="1"/>
      <c r="L237" s="1"/>
    </row>
    <row r="238" spans="8:12" ht="15.75" customHeight="1" x14ac:dyDescent="0.3">
      <c r="H238" s="1"/>
      <c r="I238" s="1"/>
      <c r="J238" s="1"/>
      <c r="K238" s="1"/>
      <c r="L238" s="1"/>
    </row>
    <row r="239" spans="8:12" ht="15.75" customHeight="1" x14ac:dyDescent="0.3">
      <c r="H239" s="1"/>
      <c r="I239" s="1"/>
      <c r="J239" s="1"/>
      <c r="K239" s="1"/>
      <c r="L239" s="1"/>
    </row>
    <row r="240" spans="8:12" ht="15.75" customHeight="1" x14ac:dyDescent="0.3">
      <c r="H240" s="1"/>
      <c r="I240" s="1"/>
      <c r="J240" s="1"/>
      <c r="K240" s="1"/>
      <c r="L240" s="1"/>
    </row>
    <row r="241" spans="8:12" ht="15.75" customHeight="1" x14ac:dyDescent="0.3">
      <c r="H241" s="1"/>
      <c r="I241" s="1"/>
      <c r="J241" s="1"/>
      <c r="K241" s="1"/>
      <c r="L241" s="1"/>
    </row>
    <row r="242" spans="8:12" ht="15.75" customHeight="1" x14ac:dyDescent="0.3">
      <c r="H242" s="1"/>
      <c r="I242" s="1"/>
      <c r="J242" s="1"/>
      <c r="K242" s="1"/>
      <c r="L242" s="1"/>
    </row>
    <row r="243" spans="8:12" ht="15.75" customHeight="1" x14ac:dyDescent="0.3">
      <c r="H243" s="1"/>
      <c r="I243" s="1"/>
      <c r="J243" s="1"/>
      <c r="K243" s="1"/>
      <c r="L243" s="1"/>
    </row>
    <row r="244" spans="8:12" ht="15.75" customHeight="1" x14ac:dyDescent="0.3">
      <c r="H244" s="1"/>
      <c r="I244" s="1"/>
      <c r="J244" s="1"/>
      <c r="K244" s="1"/>
      <c r="L244" s="1"/>
    </row>
    <row r="245" spans="8:12" ht="15.75" customHeight="1" x14ac:dyDescent="0.3">
      <c r="H245" s="1"/>
      <c r="I245" s="1"/>
      <c r="J245" s="1"/>
      <c r="K245" s="1"/>
      <c r="L245" s="1"/>
    </row>
    <row r="246" spans="8:12" ht="15.75" customHeight="1" x14ac:dyDescent="0.3">
      <c r="H246" s="1"/>
      <c r="I246" s="1"/>
      <c r="J246" s="1"/>
      <c r="K246" s="1"/>
      <c r="L246" s="1"/>
    </row>
    <row r="247" spans="8:12" ht="15.75" customHeight="1" x14ac:dyDescent="0.3">
      <c r="H247" s="1"/>
      <c r="I247" s="1"/>
      <c r="J247" s="1"/>
      <c r="K247" s="1"/>
      <c r="L247" s="1"/>
    </row>
    <row r="248" spans="8:12" ht="15.75" customHeight="1" x14ac:dyDescent="0.3">
      <c r="H248" s="1"/>
      <c r="I248" s="1"/>
      <c r="J248" s="1"/>
      <c r="K248" s="1"/>
      <c r="L248" s="1"/>
    </row>
    <row r="249" spans="8:12" ht="15.75" customHeight="1" x14ac:dyDescent="0.3">
      <c r="H249" s="1"/>
      <c r="I249" s="1"/>
      <c r="J249" s="1"/>
      <c r="K249" s="1"/>
      <c r="L249" s="1"/>
    </row>
    <row r="250" spans="8:12" ht="15.75" customHeight="1" x14ac:dyDescent="0.3">
      <c r="H250" s="1"/>
      <c r="I250" s="1"/>
      <c r="J250" s="1"/>
      <c r="K250" s="1"/>
      <c r="L250" s="1"/>
    </row>
    <row r="251" spans="8:12" ht="15.75" customHeight="1" x14ac:dyDescent="0.3">
      <c r="H251" s="1"/>
      <c r="I251" s="1"/>
      <c r="J251" s="1"/>
      <c r="K251" s="1"/>
      <c r="L251" s="1"/>
    </row>
    <row r="252" spans="8:12" ht="15.75" customHeight="1" x14ac:dyDescent="0.3">
      <c r="H252" s="1"/>
      <c r="I252" s="1"/>
      <c r="J252" s="1"/>
      <c r="K252" s="1"/>
      <c r="L252" s="1"/>
    </row>
    <row r="253" spans="8:12" ht="15.75" customHeight="1" x14ac:dyDescent="0.3">
      <c r="H253" s="1"/>
      <c r="I253" s="1"/>
      <c r="J253" s="1"/>
      <c r="K253" s="1"/>
      <c r="L253" s="1"/>
    </row>
    <row r="254" spans="8:12" ht="15.75" customHeight="1" x14ac:dyDescent="0.3">
      <c r="H254" s="1"/>
      <c r="I254" s="1"/>
      <c r="J254" s="1"/>
      <c r="K254" s="1"/>
      <c r="L254" s="1"/>
    </row>
    <row r="255" spans="8:12" ht="15.75" customHeight="1" x14ac:dyDescent="0.3">
      <c r="H255" s="1"/>
      <c r="I255" s="1"/>
      <c r="J255" s="1"/>
      <c r="K255" s="1"/>
      <c r="L255" s="1"/>
    </row>
    <row r="256" spans="8:12" ht="15.75" customHeight="1" x14ac:dyDescent="0.3">
      <c r="H256" s="1"/>
      <c r="I256" s="1"/>
      <c r="J256" s="1"/>
      <c r="K256" s="1"/>
      <c r="L256" s="1"/>
    </row>
    <row r="257" spans="8:12" ht="15.75" customHeight="1" x14ac:dyDescent="0.3">
      <c r="H257" s="1"/>
      <c r="I257" s="1"/>
      <c r="J257" s="1"/>
      <c r="K257" s="1"/>
      <c r="L257" s="1"/>
    </row>
    <row r="258" spans="8:12" ht="15.75" customHeight="1" x14ac:dyDescent="0.3">
      <c r="H258" s="1"/>
      <c r="I258" s="1"/>
      <c r="J258" s="1"/>
      <c r="K258" s="1"/>
      <c r="L258" s="1"/>
    </row>
    <row r="259" spans="8:12" ht="15.75" customHeight="1" x14ac:dyDescent="0.3">
      <c r="H259" s="1"/>
      <c r="I259" s="1"/>
      <c r="J259" s="1"/>
      <c r="K259" s="1"/>
      <c r="L259" s="1"/>
    </row>
    <row r="260" spans="8:12" ht="15.75" customHeight="1" x14ac:dyDescent="0.3">
      <c r="H260" s="1"/>
      <c r="I260" s="1"/>
      <c r="J260" s="1"/>
      <c r="K260" s="1"/>
      <c r="L260" s="1"/>
    </row>
    <row r="261" spans="8:12" ht="15.75" customHeight="1" x14ac:dyDescent="0.3">
      <c r="H261" s="1"/>
      <c r="I261" s="1"/>
      <c r="J261" s="1"/>
      <c r="K261" s="1"/>
      <c r="L261" s="1"/>
    </row>
    <row r="262" spans="8:12" ht="15.75" customHeight="1" x14ac:dyDescent="0.3">
      <c r="H262" s="1"/>
      <c r="I262" s="1"/>
      <c r="J262" s="1"/>
      <c r="K262" s="1"/>
      <c r="L262" s="1"/>
    </row>
    <row r="263" spans="8:12" ht="15.75" customHeight="1" x14ac:dyDescent="0.3">
      <c r="H263" s="1"/>
      <c r="I263" s="1"/>
      <c r="J263" s="1"/>
      <c r="K263" s="1"/>
      <c r="L263" s="1"/>
    </row>
    <row r="264" spans="8:12" ht="15.75" customHeight="1" x14ac:dyDescent="0.3">
      <c r="H264" s="1"/>
      <c r="I264" s="1"/>
      <c r="J264" s="1"/>
      <c r="K264" s="1"/>
      <c r="L264" s="1"/>
    </row>
    <row r="265" spans="8:12" ht="15.75" customHeight="1" x14ac:dyDescent="0.3">
      <c r="H265" s="1"/>
      <c r="I265" s="1"/>
      <c r="J265" s="1"/>
      <c r="K265" s="1"/>
      <c r="L265" s="1"/>
    </row>
    <row r="266" spans="8:12" ht="15.75" customHeight="1" x14ac:dyDescent="0.3">
      <c r="H266" s="1"/>
      <c r="I266" s="1"/>
      <c r="J266" s="1"/>
      <c r="K266" s="1"/>
      <c r="L266" s="1"/>
    </row>
    <row r="267" spans="8:12" ht="15.75" customHeight="1" x14ac:dyDescent="0.3">
      <c r="H267" s="1"/>
      <c r="I267" s="1"/>
      <c r="J267" s="1"/>
      <c r="K267" s="1"/>
      <c r="L267" s="1"/>
    </row>
    <row r="268" spans="8:12" ht="15.75" customHeight="1" x14ac:dyDescent="0.3">
      <c r="H268" s="1"/>
      <c r="I268" s="1"/>
      <c r="J268" s="1"/>
      <c r="K268" s="1"/>
      <c r="L268" s="1"/>
    </row>
    <row r="269" spans="8:12" ht="15.75" customHeight="1" x14ac:dyDescent="0.3">
      <c r="H269" s="1"/>
      <c r="I269" s="1"/>
      <c r="J269" s="1"/>
      <c r="K269" s="1"/>
      <c r="L269" s="1"/>
    </row>
    <row r="270" spans="8:12" ht="15.75" customHeight="1" x14ac:dyDescent="0.3">
      <c r="H270" s="1"/>
      <c r="I270" s="1"/>
      <c r="J270" s="1"/>
      <c r="K270" s="1"/>
      <c r="L270" s="1"/>
    </row>
    <row r="271" spans="8:12" ht="15.75" customHeight="1" x14ac:dyDescent="0.3">
      <c r="H271" s="1"/>
      <c r="I271" s="1"/>
      <c r="J271" s="1"/>
      <c r="K271" s="1"/>
      <c r="L271" s="1"/>
    </row>
    <row r="272" spans="8:12" ht="15.75" customHeight="1" x14ac:dyDescent="0.3">
      <c r="H272" s="1"/>
      <c r="I272" s="1"/>
      <c r="J272" s="1"/>
      <c r="K272" s="1"/>
      <c r="L272" s="1"/>
    </row>
    <row r="273" spans="8:12" ht="15.75" customHeight="1" x14ac:dyDescent="0.3">
      <c r="H273" s="1"/>
      <c r="I273" s="1"/>
      <c r="J273" s="1"/>
      <c r="K273" s="1"/>
      <c r="L273" s="1"/>
    </row>
    <row r="274" spans="8:12" ht="15.75" customHeight="1" x14ac:dyDescent="0.3">
      <c r="H274" s="1"/>
      <c r="I274" s="1"/>
      <c r="J274" s="1"/>
      <c r="K274" s="1"/>
      <c r="L274" s="1"/>
    </row>
    <row r="275" spans="8:12" ht="15.75" customHeight="1" x14ac:dyDescent="0.3">
      <c r="H275" s="1"/>
      <c r="I275" s="1"/>
      <c r="J275" s="1"/>
      <c r="K275" s="1"/>
      <c r="L275" s="1"/>
    </row>
    <row r="276" spans="8:12" ht="15.75" customHeight="1" x14ac:dyDescent="0.3">
      <c r="H276" s="1"/>
      <c r="I276" s="1"/>
      <c r="J276" s="1"/>
      <c r="K276" s="1"/>
      <c r="L276" s="1"/>
    </row>
    <row r="277" spans="8:12" ht="15.75" customHeight="1" x14ac:dyDescent="0.3">
      <c r="H277" s="1"/>
      <c r="I277" s="1"/>
      <c r="J277" s="1"/>
      <c r="K277" s="1"/>
      <c r="L277" s="1"/>
    </row>
    <row r="278" spans="8:12" ht="15.75" customHeight="1" x14ac:dyDescent="0.3">
      <c r="H278" s="1"/>
      <c r="I278" s="1"/>
      <c r="J278" s="1"/>
      <c r="K278" s="1"/>
      <c r="L278" s="1"/>
    </row>
    <row r="279" spans="8:12" ht="15.75" customHeight="1" x14ac:dyDescent="0.3">
      <c r="H279" s="1"/>
      <c r="I279" s="1"/>
      <c r="J279" s="1"/>
      <c r="K279" s="1"/>
      <c r="L279" s="1"/>
    </row>
    <row r="280" spans="8:12" ht="15.75" customHeight="1" x14ac:dyDescent="0.3">
      <c r="H280" s="1"/>
      <c r="I280" s="1"/>
      <c r="J280" s="1"/>
      <c r="K280" s="1"/>
      <c r="L280" s="1"/>
    </row>
    <row r="281" spans="8:12" ht="15.75" customHeight="1" x14ac:dyDescent="0.3">
      <c r="H281" s="1"/>
      <c r="I281" s="1"/>
      <c r="J281" s="1"/>
      <c r="K281" s="1"/>
      <c r="L281" s="1"/>
    </row>
    <row r="282" spans="8:12" ht="15.75" customHeight="1" x14ac:dyDescent="0.3">
      <c r="H282" s="1"/>
      <c r="I282" s="1"/>
      <c r="J282" s="1"/>
      <c r="K282" s="1"/>
      <c r="L282" s="1"/>
    </row>
    <row r="283" spans="8:12" ht="15.75" customHeight="1" x14ac:dyDescent="0.3">
      <c r="H283" s="1"/>
      <c r="I283" s="1"/>
      <c r="J283" s="1"/>
      <c r="K283" s="1"/>
      <c r="L283" s="1"/>
    </row>
    <row r="284" spans="8:12" ht="15.75" customHeight="1" x14ac:dyDescent="0.3">
      <c r="H284" s="1"/>
      <c r="I284" s="1"/>
      <c r="J284" s="1"/>
      <c r="K284" s="1"/>
      <c r="L284" s="1"/>
    </row>
    <row r="285" spans="8:12" ht="15.75" customHeight="1" x14ac:dyDescent="0.3">
      <c r="H285" s="1"/>
      <c r="I285" s="1"/>
      <c r="J285" s="1"/>
      <c r="K285" s="1"/>
      <c r="L285" s="1"/>
    </row>
    <row r="286" spans="8:12" ht="15.75" customHeight="1" x14ac:dyDescent="0.3">
      <c r="H286" s="1"/>
      <c r="I286" s="1"/>
      <c r="J286" s="1"/>
      <c r="K286" s="1"/>
      <c r="L286" s="1"/>
    </row>
    <row r="287" spans="8:12" ht="15.75" customHeight="1" x14ac:dyDescent="0.3">
      <c r="H287" s="1"/>
      <c r="I287" s="1"/>
      <c r="J287" s="1"/>
      <c r="K287" s="1"/>
      <c r="L287" s="1"/>
    </row>
    <row r="288" spans="8:12" ht="15.75" customHeight="1" x14ac:dyDescent="0.3">
      <c r="H288" s="1"/>
      <c r="I288" s="1"/>
      <c r="J288" s="1"/>
      <c r="K288" s="1"/>
      <c r="L288" s="1"/>
    </row>
    <row r="289" spans="8:12" ht="15.75" customHeight="1" x14ac:dyDescent="0.3">
      <c r="H289" s="1"/>
      <c r="I289" s="1"/>
      <c r="J289" s="1"/>
      <c r="K289" s="1"/>
      <c r="L289" s="1"/>
    </row>
    <row r="290" spans="8:12" ht="15.75" customHeight="1" x14ac:dyDescent="0.3">
      <c r="H290" s="1"/>
      <c r="I290" s="1"/>
      <c r="J290" s="1"/>
      <c r="K290" s="1"/>
      <c r="L290" s="1"/>
    </row>
    <row r="291" spans="8:12" ht="15.75" customHeight="1" x14ac:dyDescent="0.3">
      <c r="H291" s="1"/>
      <c r="I291" s="1"/>
      <c r="J291" s="1"/>
      <c r="K291" s="1"/>
      <c r="L291" s="1"/>
    </row>
    <row r="292" spans="8:12" ht="15.75" customHeight="1" x14ac:dyDescent="0.3">
      <c r="H292" s="1"/>
      <c r="I292" s="1"/>
      <c r="J292" s="1"/>
      <c r="K292" s="1"/>
      <c r="L292" s="1"/>
    </row>
    <row r="293" spans="8:12" ht="15.75" customHeight="1" x14ac:dyDescent="0.3">
      <c r="H293" s="1"/>
      <c r="I293" s="1"/>
      <c r="J293" s="1"/>
      <c r="K293" s="1"/>
      <c r="L293" s="1"/>
    </row>
    <row r="294" spans="8:12" ht="15.75" customHeight="1" x14ac:dyDescent="0.3">
      <c r="H294" s="1"/>
      <c r="I294" s="1"/>
      <c r="J294" s="1"/>
      <c r="K294" s="1"/>
      <c r="L294" s="1"/>
    </row>
    <row r="295" spans="8:12" ht="15.75" customHeight="1" x14ac:dyDescent="0.3">
      <c r="H295" s="1"/>
      <c r="I295" s="1"/>
      <c r="J295" s="1"/>
      <c r="K295" s="1"/>
      <c r="L295" s="1"/>
    </row>
    <row r="296" spans="8:12" ht="15.75" customHeight="1" x14ac:dyDescent="0.3">
      <c r="H296" s="1"/>
      <c r="I296" s="1"/>
      <c r="J296" s="1"/>
      <c r="K296" s="1"/>
      <c r="L296" s="1"/>
    </row>
    <row r="297" spans="8:12" ht="15.75" customHeight="1" x14ac:dyDescent="0.3">
      <c r="H297" s="1"/>
      <c r="I297" s="1"/>
      <c r="J297" s="1"/>
      <c r="K297" s="1"/>
      <c r="L297" s="1"/>
    </row>
    <row r="298" spans="8:12" ht="15.75" customHeight="1" x14ac:dyDescent="0.3">
      <c r="H298" s="1"/>
      <c r="I298" s="1"/>
      <c r="J298" s="1"/>
      <c r="K298" s="1"/>
      <c r="L298" s="1"/>
    </row>
    <row r="299" spans="8:12" ht="15.75" customHeight="1" x14ac:dyDescent="0.3">
      <c r="H299" s="1"/>
      <c r="I299" s="1"/>
      <c r="J299" s="1"/>
      <c r="K299" s="1"/>
      <c r="L299" s="1"/>
    </row>
    <row r="300" spans="8:12" ht="15.75" customHeight="1" x14ac:dyDescent="0.3">
      <c r="H300" s="1"/>
      <c r="I300" s="1"/>
      <c r="J300" s="1"/>
      <c r="K300" s="1"/>
      <c r="L300" s="1"/>
    </row>
    <row r="301" spans="8:12" ht="15.75" customHeight="1" x14ac:dyDescent="0.3">
      <c r="H301" s="1"/>
      <c r="I301" s="1"/>
      <c r="J301" s="1"/>
      <c r="K301" s="1"/>
      <c r="L301" s="1"/>
    </row>
    <row r="302" spans="8:12" ht="15.75" customHeight="1" x14ac:dyDescent="0.3">
      <c r="H302" s="1"/>
      <c r="I302" s="1"/>
      <c r="J302" s="1"/>
      <c r="K302" s="1"/>
      <c r="L302" s="1"/>
    </row>
    <row r="303" spans="8:12" ht="15.75" customHeight="1" x14ac:dyDescent="0.3">
      <c r="H303" s="1"/>
      <c r="I303" s="1"/>
      <c r="J303" s="1"/>
      <c r="K303" s="1"/>
      <c r="L303" s="1"/>
    </row>
    <row r="304" spans="8:12" ht="15.75" customHeight="1" x14ac:dyDescent="0.3">
      <c r="H304" s="1"/>
      <c r="I304" s="1"/>
      <c r="J304" s="1"/>
      <c r="K304" s="1"/>
      <c r="L304" s="1"/>
    </row>
    <row r="305" spans="8:12" ht="15.75" customHeight="1" x14ac:dyDescent="0.3">
      <c r="H305" s="1"/>
      <c r="I305" s="1"/>
      <c r="J305" s="1"/>
      <c r="K305" s="1"/>
      <c r="L305" s="1"/>
    </row>
    <row r="306" spans="8:12" ht="15.75" customHeight="1" x14ac:dyDescent="0.3">
      <c r="H306" s="1"/>
      <c r="I306" s="1"/>
      <c r="J306" s="1"/>
      <c r="K306" s="1"/>
      <c r="L306" s="1"/>
    </row>
    <row r="307" spans="8:12" ht="15.75" customHeight="1" x14ac:dyDescent="0.3">
      <c r="H307" s="1"/>
      <c r="I307" s="1"/>
      <c r="J307" s="1"/>
      <c r="K307" s="1"/>
      <c r="L307" s="1"/>
    </row>
    <row r="308" spans="8:12" ht="15.75" customHeight="1" x14ac:dyDescent="0.3">
      <c r="H308" s="1"/>
      <c r="I308" s="1"/>
      <c r="J308" s="1"/>
      <c r="K308" s="1"/>
      <c r="L308" s="1"/>
    </row>
    <row r="309" spans="8:12" ht="15.75" customHeight="1" x14ac:dyDescent="0.3">
      <c r="H309" s="1"/>
      <c r="I309" s="1"/>
      <c r="J309" s="1"/>
      <c r="K309" s="1"/>
      <c r="L309" s="1"/>
    </row>
    <row r="310" spans="8:12" ht="15.75" customHeight="1" x14ac:dyDescent="0.3">
      <c r="H310" s="1"/>
      <c r="I310" s="1"/>
      <c r="J310" s="1"/>
      <c r="K310" s="1"/>
      <c r="L310" s="1"/>
    </row>
    <row r="311" spans="8:12" ht="15.75" customHeight="1" x14ac:dyDescent="0.3">
      <c r="H311" s="1"/>
      <c r="I311" s="1"/>
      <c r="J311" s="1"/>
      <c r="K311" s="1"/>
      <c r="L311" s="1"/>
    </row>
    <row r="312" spans="8:12" ht="15.75" customHeight="1" x14ac:dyDescent="0.3">
      <c r="H312" s="1"/>
      <c r="I312" s="1"/>
      <c r="J312" s="1"/>
      <c r="K312" s="1"/>
      <c r="L312" s="1"/>
    </row>
    <row r="313" spans="8:12" ht="15.75" customHeight="1" x14ac:dyDescent="0.3">
      <c r="H313" s="1"/>
      <c r="I313" s="1"/>
      <c r="J313" s="1"/>
      <c r="K313" s="1"/>
      <c r="L313" s="1"/>
    </row>
    <row r="314" spans="8:12" ht="15.75" customHeight="1" x14ac:dyDescent="0.3">
      <c r="H314" s="1"/>
      <c r="I314" s="1"/>
      <c r="J314" s="1"/>
      <c r="K314" s="1"/>
      <c r="L314" s="1"/>
    </row>
    <row r="315" spans="8:12" ht="15.75" customHeight="1" x14ac:dyDescent="0.3">
      <c r="H315" s="1"/>
      <c r="I315" s="1"/>
      <c r="J315" s="1"/>
      <c r="K315" s="1"/>
      <c r="L315" s="1"/>
    </row>
    <row r="316" spans="8:12" ht="15.75" customHeight="1" x14ac:dyDescent="0.3">
      <c r="H316" s="1"/>
      <c r="I316" s="1"/>
      <c r="J316" s="1"/>
      <c r="K316" s="1"/>
      <c r="L316" s="1"/>
    </row>
    <row r="317" spans="8:12" ht="15.75" customHeight="1" x14ac:dyDescent="0.3">
      <c r="H317" s="1"/>
      <c r="I317" s="1"/>
      <c r="J317" s="1"/>
      <c r="K317" s="1"/>
      <c r="L317" s="1"/>
    </row>
    <row r="318" spans="8:12" ht="15.75" customHeight="1" x14ac:dyDescent="0.3">
      <c r="H318" s="1"/>
      <c r="I318" s="1"/>
      <c r="J318" s="1"/>
      <c r="K318" s="1"/>
      <c r="L318" s="1"/>
    </row>
    <row r="319" spans="8:12" ht="15.75" customHeight="1" x14ac:dyDescent="0.3">
      <c r="H319" s="1"/>
      <c r="I319" s="1"/>
      <c r="J319" s="1"/>
      <c r="K319" s="1"/>
      <c r="L319" s="1"/>
    </row>
    <row r="320" spans="8:12" ht="15.75" customHeight="1" x14ac:dyDescent="0.3">
      <c r="H320" s="1"/>
      <c r="I320" s="1"/>
      <c r="J320" s="1"/>
      <c r="K320" s="1"/>
      <c r="L320" s="1"/>
    </row>
    <row r="321" spans="8:12" ht="15.75" customHeight="1" x14ac:dyDescent="0.3">
      <c r="H321" s="1"/>
      <c r="I321" s="1"/>
      <c r="J321" s="1"/>
      <c r="K321" s="1"/>
      <c r="L321" s="1"/>
    </row>
    <row r="322" spans="8:12" ht="15.75" customHeight="1" x14ac:dyDescent="0.3">
      <c r="H322" s="1"/>
      <c r="I322" s="1"/>
      <c r="J322" s="1"/>
      <c r="K322" s="1"/>
      <c r="L322" s="1"/>
    </row>
    <row r="323" spans="8:12" ht="15.75" customHeight="1" x14ac:dyDescent="0.3">
      <c r="H323" s="1"/>
      <c r="I323" s="1"/>
      <c r="J323" s="1"/>
      <c r="K323" s="1"/>
      <c r="L323" s="1"/>
    </row>
    <row r="324" spans="8:12" ht="15.75" customHeight="1" x14ac:dyDescent="0.3">
      <c r="H324" s="1"/>
      <c r="I324" s="1"/>
      <c r="J324" s="1"/>
      <c r="K324" s="1"/>
      <c r="L324" s="1"/>
    </row>
    <row r="325" spans="8:12" ht="15.75" customHeight="1" x14ac:dyDescent="0.3">
      <c r="H325" s="1"/>
      <c r="I325" s="1"/>
      <c r="J325" s="1"/>
      <c r="K325" s="1"/>
      <c r="L325" s="1"/>
    </row>
    <row r="326" spans="8:12" ht="15.75" customHeight="1" x14ac:dyDescent="0.3">
      <c r="H326" s="1"/>
      <c r="I326" s="1"/>
      <c r="J326" s="1"/>
      <c r="K326" s="1"/>
      <c r="L326" s="1"/>
    </row>
    <row r="327" spans="8:12" ht="15.75" customHeight="1" x14ac:dyDescent="0.3">
      <c r="H327" s="1"/>
      <c r="I327" s="1"/>
      <c r="J327" s="1"/>
      <c r="K327" s="1"/>
      <c r="L327" s="1"/>
    </row>
    <row r="328" spans="8:12" ht="15.75" customHeight="1" x14ac:dyDescent="0.3">
      <c r="H328" s="1"/>
      <c r="I328" s="1"/>
      <c r="J328" s="1"/>
      <c r="K328" s="1"/>
      <c r="L328" s="1"/>
    </row>
    <row r="329" spans="8:12" ht="15.75" customHeight="1" x14ac:dyDescent="0.3">
      <c r="H329" s="1"/>
      <c r="I329" s="1"/>
      <c r="J329" s="1"/>
      <c r="K329" s="1"/>
      <c r="L329" s="1"/>
    </row>
    <row r="330" spans="8:12" ht="15.75" customHeight="1" x14ac:dyDescent="0.3">
      <c r="H330" s="1"/>
      <c r="I330" s="1"/>
      <c r="J330" s="1"/>
      <c r="K330" s="1"/>
      <c r="L330" s="1"/>
    </row>
    <row r="331" spans="8:12" ht="15.75" customHeight="1" x14ac:dyDescent="0.3">
      <c r="H331" s="1"/>
      <c r="I331" s="1"/>
      <c r="J331" s="1"/>
      <c r="K331" s="1"/>
      <c r="L331" s="1"/>
    </row>
    <row r="332" spans="8:12" ht="15.75" customHeight="1" x14ac:dyDescent="0.3">
      <c r="H332" s="1"/>
      <c r="I332" s="1"/>
      <c r="J332" s="1"/>
      <c r="K332" s="1"/>
      <c r="L332" s="1"/>
    </row>
    <row r="333" spans="8:12" ht="15.75" customHeight="1" x14ac:dyDescent="0.3">
      <c r="H333" s="1"/>
      <c r="I333" s="1"/>
      <c r="J333" s="1"/>
      <c r="K333" s="1"/>
      <c r="L333" s="1"/>
    </row>
    <row r="334" spans="8:12" ht="15.75" customHeight="1" x14ac:dyDescent="0.3">
      <c r="H334" s="1"/>
      <c r="I334" s="1"/>
      <c r="J334" s="1"/>
      <c r="K334" s="1"/>
      <c r="L334" s="1"/>
    </row>
    <row r="335" spans="8:12" ht="15.75" customHeight="1" x14ac:dyDescent="0.3">
      <c r="H335" s="1"/>
      <c r="I335" s="1"/>
      <c r="J335" s="1"/>
      <c r="K335" s="1"/>
      <c r="L335" s="1"/>
    </row>
    <row r="336" spans="8:12" ht="15.75" customHeight="1" x14ac:dyDescent="0.3">
      <c r="H336" s="1"/>
      <c r="I336" s="1"/>
      <c r="J336" s="1"/>
      <c r="K336" s="1"/>
      <c r="L336" s="1"/>
    </row>
    <row r="337" spans="8:12" ht="15.75" customHeight="1" x14ac:dyDescent="0.3">
      <c r="H337" s="1"/>
      <c r="I337" s="1"/>
      <c r="J337" s="1"/>
      <c r="K337" s="1"/>
      <c r="L337" s="1"/>
    </row>
    <row r="338" spans="8:12" ht="15.75" customHeight="1" x14ac:dyDescent="0.3">
      <c r="H338" s="1"/>
      <c r="I338" s="1"/>
      <c r="J338" s="1"/>
      <c r="K338" s="1"/>
      <c r="L338" s="1"/>
    </row>
    <row r="339" spans="8:12" ht="15.75" customHeight="1" x14ac:dyDescent="0.3">
      <c r="H339" s="1"/>
      <c r="I339" s="1"/>
      <c r="J339" s="1"/>
      <c r="K339" s="1"/>
      <c r="L339" s="1"/>
    </row>
    <row r="340" spans="8:12" ht="15.75" customHeight="1" x14ac:dyDescent="0.3">
      <c r="H340" s="1"/>
      <c r="I340" s="1"/>
      <c r="J340" s="1"/>
      <c r="K340" s="1"/>
      <c r="L340" s="1"/>
    </row>
    <row r="341" spans="8:12" ht="15.75" customHeight="1" x14ac:dyDescent="0.3">
      <c r="H341" s="1"/>
      <c r="I341" s="1"/>
      <c r="J341" s="1"/>
      <c r="K341" s="1"/>
      <c r="L341" s="1"/>
    </row>
    <row r="342" spans="8:12" ht="15.75" customHeight="1" x14ac:dyDescent="0.3">
      <c r="H342" s="1"/>
      <c r="I342" s="1"/>
      <c r="J342" s="1"/>
      <c r="K342" s="1"/>
      <c r="L342" s="1"/>
    </row>
    <row r="343" spans="8:12" ht="15.75" customHeight="1" x14ac:dyDescent="0.3">
      <c r="H343" s="1"/>
      <c r="I343" s="1"/>
      <c r="J343" s="1"/>
      <c r="K343" s="1"/>
      <c r="L343" s="1"/>
    </row>
    <row r="344" spans="8:12" ht="15.75" customHeight="1" x14ac:dyDescent="0.3">
      <c r="H344" s="1"/>
      <c r="I344" s="1"/>
      <c r="J344" s="1"/>
      <c r="K344" s="1"/>
      <c r="L344" s="1"/>
    </row>
    <row r="345" spans="8:12" ht="15.75" customHeight="1" x14ac:dyDescent="0.3">
      <c r="H345" s="1"/>
      <c r="I345" s="1"/>
      <c r="J345" s="1"/>
      <c r="K345" s="1"/>
      <c r="L345" s="1"/>
    </row>
    <row r="346" spans="8:12" ht="15.75" customHeight="1" x14ac:dyDescent="0.3">
      <c r="H346" s="1"/>
      <c r="I346" s="1"/>
      <c r="J346" s="1"/>
      <c r="K346" s="1"/>
      <c r="L346" s="1"/>
    </row>
    <row r="347" spans="8:12" ht="15.75" customHeight="1" x14ac:dyDescent="0.3">
      <c r="H347" s="1"/>
      <c r="I347" s="1"/>
      <c r="J347" s="1"/>
      <c r="K347" s="1"/>
      <c r="L347" s="1"/>
    </row>
    <row r="348" spans="8:12" ht="15.75" customHeight="1" x14ac:dyDescent="0.3">
      <c r="H348" s="1"/>
      <c r="I348" s="1"/>
      <c r="J348" s="1"/>
      <c r="K348" s="1"/>
      <c r="L348" s="1"/>
    </row>
    <row r="349" spans="8:12" ht="15.75" customHeight="1" x14ac:dyDescent="0.3">
      <c r="H349" s="1"/>
      <c r="I349" s="1"/>
      <c r="J349" s="1"/>
      <c r="K349" s="1"/>
      <c r="L349" s="1"/>
    </row>
    <row r="350" spans="8:12" ht="15.75" customHeight="1" x14ac:dyDescent="0.3">
      <c r="H350" s="1"/>
      <c r="I350" s="1"/>
      <c r="J350" s="1"/>
      <c r="K350" s="1"/>
      <c r="L350" s="1"/>
    </row>
    <row r="351" spans="8:12" ht="15.75" customHeight="1" x14ac:dyDescent="0.3">
      <c r="H351" s="1"/>
      <c r="I351" s="1"/>
      <c r="J351" s="1"/>
      <c r="K351" s="1"/>
      <c r="L351" s="1"/>
    </row>
    <row r="352" spans="8:12" ht="15.75" customHeight="1" x14ac:dyDescent="0.3">
      <c r="H352" s="1"/>
      <c r="I352" s="1"/>
      <c r="J352" s="1"/>
      <c r="K352" s="1"/>
      <c r="L352" s="1"/>
    </row>
    <row r="353" spans="8:12" ht="15.75" customHeight="1" x14ac:dyDescent="0.3">
      <c r="H353" s="1"/>
      <c r="I353" s="1"/>
      <c r="J353" s="1"/>
      <c r="K353" s="1"/>
      <c r="L353" s="1"/>
    </row>
    <row r="354" spans="8:12" ht="15.75" customHeight="1" x14ac:dyDescent="0.3">
      <c r="H354" s="1"/>
      <c r="I354" s="1"/>
      <c r="J354" s="1"/>
      <c r="K354" s="1"/>
      <c r="L354" s="1"/>
    </row>
    <row r="355" spans="8:12" ht="15.75" customHeight="1" x14ac:dyDescent="0.3">
      <c r="H355" s="1"/>
      <c r="I355" s="1"/>
      <c r="J355" s="1"/>
      <c r="K355" s="1"/>
      <c r="L355" s="1"/>
    </row>
    <row r="356" spans="8:12" ht="15.75" customHeight="1" x14ac:dyDescent="0.3">
      <c r="H356" s="1"/>
      <c r="I356" s="1"/>
      <c r="J356" s="1"/>
      <c r="K356" s="1"/>
      <c r="L356" s="1"/>
    </row>
    <row r="357" spans="8:12" ht="15.75" customHeight="1" x14ac:dyDescent="0.3">
      <c r="H357" s="1"/>
      <c r="I357" s="1"/>
      <c r="J357" s="1"/>
      <c r="K357" s="1"/>
      <c r="L357" s="1"/>
    </row>
    <row r="358" spans="8:12" ht="15.75" customHeight="1" x14ac:dyDescent="0.3">
      <c r="H358" s="1"/>
      <c r="I358" s="1"/>
      <c r="J358" s="1"/>
      <c r="K358" s="1"/>
      <c r="L358" s="1"/>
    </row>
    <row r="359" spans="8:12" ht="15.75" customHeight="1" x14ac:dyDescent="0.3">
      <c r="H359" s="1"/>
      <c r="I359" s="1"/>
      <c r="J359" s="1"/>
      <c r="K359" s="1"/>
      <c r="L359" s="1"/>
    </row>
    <row r="360" spans="8:12" ht="15.75" customHeight="1" x14ac:dyDescent="0.3">
      <c r="H360" s="1"/>
      <c r="I360" s="1"/>
      <c r="J360" s="1"/>
      <c r="K360" s="1"/>
      <c r="L360" s="1"/>
    </row>
    <row r="361" spans="8:12" ht="15.75" customHeight="1" x14ac:dyDescent="0.3">
      <c r="H361" s="1"/>
      <c r="I361" s="1"/>
      <c r="J361" s="1"/>
      <c r="K361" s="1"/>
      <c r="L361" s="1"/>
    </row>
    <row r="362" spans="8:12" ht="15.75" customHeight="1" x14ac:dyDescent="0.3">
      <c r="H362" s="1"/>
      <c r="I362" s="1"/>
      <c r="J362" s="1"/>
      <c r="K362" s="1"/>
      <c r="L362" s="1"/>
    </row>
    <row r="363" spans="8:12" ht="15.75" customHeight="1" x14ac:dyDescent="0.3">
      <c r="H363" s="1"/>
      <c r="I363" s="1"/>
      <c r="J363" s="1"/>
      <c r="K363" s="1"/>
      <c r="L363" s="1"/>
    </row>
    <row r="364" spans="8:12" ht="15.75" customHeight="1" x14ac:dyDescent="0.3">
      <c r="H364" s="1"/>
      <c r="I364" s="1"/>
      <c r="J364" s="1"/>
      <c r="K364" s="1"/>
      <c r="L364" s="1"/>
    </row>
    <row r="365" spans="8:12" ht="15.75" customHeight="1" x14ac:dyDescent="0.3">
      <c r="H365" s="1"/>
      <c r="I365" s="1"/>
      <c r="J365" s="1"/>
      <c r="K365" s="1"/>
      <c r="L365" s="1"/>
    </row>
    <row r="366" spans="8:12" ht="15.75" customHeight="1" x14ac:dyDescent="0.3">
      <c r="H366" s="1"/>
      <c r="I366" s="1"/>
      <c r="J366" s="1"/>
      <c r="K366" s="1"/>
      <c r="L366" s="1"/>
    </row>
    <row r="367" spans="8:12" ht="15.75" customHeight="1" x14ac:dyDescent="0.3">
      <c r="H367" s="1"/>
      <c r="I367" s="1"/>
      <c r="J367" s="1"/>
      <c r="K367" s="1"/>
      <c r="L367" s="1"/>
    </row>
    <row r="368" spans="8:12" ht="15.75" customHeight="1" x14ac:dyDescent="0.3">
      <c r="H368" s="1"/>
      <c r="I368" s="1"/>
      <c r="J368" s="1"/>
      <c r="K368" s="1"/>
      <c r="L368" s="1"/>
    </row>
    <row r="369" spans="8:12" ht="15.75" customHeight="1" x14ac:dyDescent="0.3">
      <c r="H369" s="1"/>
      <c r="I369" s="1"/>
      <c r="J369" s="1"/>
      <c r="K369" s="1"/>
      <c r="L369" s="1"/>
    </row>
    <row r="370" spans="8:12" ht="15.75" customHeight="1" x14ac:dyDescent="0.3">
      <c r="H370" s="1"/>
      <c r="I370" s="1"/>
      <c r="J370" s="1"/>
      <c r="K370" s="1"/>
      <c r="L370" s="1"/>
    </row>
    <row r="371" spans="8:12" ht="15.75" customHeight="1" x14ac:dyDescent="0.3">
      <c r="H371" s="1"/>
      <c r="I371" s="1"/>
      <c r="J371" s="1"/>
      <c r="K371" s="1"/>
      <c r="L371" s="1"/>
    </row>
    <row r="372" spans="8:12" ht="15.75" customHeight="1" x14ac:dyDescent="0.3">
      <c r="H372" s="1"/>
      <c r="I372" s="1"/>
      <c r="J372" s="1"/>
      <c r="K372" s="1"/>
      <c r="L372" s="1"/>
    </row>
    <row r="373" spans="8:12" ht="15.75" customHeight="1" x14ac:dyDescent="0.3">
      <c r="H373" s="1"/>
      <c r="I373" s="1"/>
      <c r="J373" s="1"/>
      <c r="K373" s="1"/>
      <c r="L373" s="1"/>
    </row>
    <row r="374" spans="8:12" ht="15.75" customHeight="1" x14ac:dyDescent="0.3">
      <c r="H374" s="1"/>
      <c r="I374" s="1"/>
      <c r="J374" s="1"/>
      <c r="K374" s="1"/>
      <c r="L374" s="1"/>
    </row>
    <row r="375" spans="8:12" ht="15.75" customHeight="1" x14ac:dyDescent="0.3">
      <c r="H375" s="1"/>
      <c r="I375" s="1"/>
      <c r="J375" s="1"/>
      <c r="K375" s="1"/>
      <c r="L375" s="1"/>
    </row>
    <row r="376" spans="8:12" ht="15.75" customHeight="1" x14ac:dyDescent="0.3">
      <c r="H376" s="1"/>
      <c r="I376" s="1"/>
      <c r="J376" s="1"/>
      <c r="K376" s="1"/>
      <c r="L376" s="1"/>
    </row>
    <row r="377" spans="8:12" ht="15.75" customHeight="1" x14ac:dyDescent="0.3">
      <c r="H377" s="1"/>
      <c r="I377" s="1"/>
      <c r="J377" s="1"/>
      <c r="K377" s="1"/>
      <c r="L377" s="1"/>
    </row>
    <row r="378" spans="8:12" ht="15.75" customHeight="1" x14ac:dyDescent="0.3">
      <c r="H378" s="1"/>
      <c r="I378" s="1"/>
      <c r="J378" s="1"/>
      <c r="K378" s="1"/>
      <c r="L378" s="1"/>
    </row>
    <row r="379" spans="8:12" ht="15.75" customHeight="1" x14ac:dyDescent="0.3">
      <c r="H379" s="1"/>
      <c r="I379" s="1"/>
      <c r="J379" s="1"/>
      <c r="K379" s="1"/>
      <c r="L379" s="1"/>
    </row>
    <row r="380" spans="8:12" ht="15.75" customHeight="1" x14ac:dyDescent="0.3">
      <c r="H380" s="1"/>
      <c r="I380" s="1"/>
      <c r="J380" s="1"/>
      <c r="K380" s="1"/>
      <c r="L380" s="1"/>
    </row>
    <row r="381" spans="8:12" ht="15.75" customHeight="1" x14ac:dyDescent="0.3">
      <c r="H381" s="1"/>
      <c r="I381" s="1"/>
      <c r="J381" s="1"/>
      <c r="K381" s="1"/>
      <c r="L381" s="1"/>
    </row>
    <row r="382" spans="8:12" ht="15.75" customHeight="1" x14ac:dyDescent="0.3">
      <c r="H382" s="1"/>
      <c r="I382" s="1"/>
      <c r="J382" s="1"/>
      <c r="K382" s="1"/>
      <c r="L382" s="1"/>
    </row>
    <row r="383" spans="8:12" ht="15.75" customHeight="1" x14ac:dyDescent="0.3">
      <c r="H383" s="1"/>
      <c r="I383" s="1"/>
      <c r="J383" s="1"/>
      <c r="K383" s="1"/>
      <c r="L383" s="1"/>
    </row>
    <row r="384" spans="8:12" ht="15.75" customHeight="1" x14ac:dyDescent="0.3">
      <c r="H384" s="1"/>
      <c r="I384" s="1"/>
      <c r="J384" s="1"/>
      <c r="K384" s="1"/>
      <c r="L384" s="1"/>
    </row>
    <row r="385" spans="8:12" ht="15.75" customHeight="1" x14ac:dyDescent="0.3">
      <c r="H385" s="1"/>
      <c r="I385" s="1"/>
      <c r="J385" s="1"/>
      <c r="K385" s="1"/>
      <c r="L385" s="1"/>
    </row>
    <row r="386" spans="8:12" ht="15.75" customHeight="1" x14ac:dyDescent="0.3">
      <c r="H386" s="1"/>
      <c r="I386" s="1"/>
      <c r="J386" s="1"/>
      <c r="K386" s="1"/>
      <c r="L386" s="1"/>
    </row>
    <row r="387" spans="8:12" ht="15.75" customHeight="1" x14ac:dyDescent="0.3">
      <c r="H387" s="1"/>
      <c r="I387" s="1"/>
      <c r="J387" s="1"/>
      <c r="K387" s="1"/>
      <c r="L387" s="1"/>
    </row>
    <row r="388" spans="8:12" ht="15.75" customHeight="1" x14ac:dyDescent="0.3">
      <c r="H388" s="1"/>
      <c r="I388" s="1"/>
      <c r="J388" s="1"/>
      <c r="K388" s="1"/>
      <c r="L388" s="1"/>
    </row>
    <row r="389" spans="8:12" ht="15.75" customHeight="1" x14ac:dyDescent="0.3">
      <c r="H389" s="1"/>
      <c r="I389" s="1"/>
      <c r="J389" s="1"/>
      <c r="K389" s="1"/>
      <c r="L389" s="1"/>
    </row>
    <row r="390" spans="8:12" ht="15.75" customHeight="1" x14ac:dyDescent="0.3">
      <c r="H390" s="1"/>
      <c r="I390" s="1"/>
      <c r="J390" s="1"/>
      <c r="K390" s="1"/>
      <c r="L390" s="1"/>
    </row>
    <row r="391" spans="8:12" ht="15.75" customHeight="1" x14ac:dyDescent="0.3">
      <c r="H391" s="1"/>
      <c r="I391" s="1"/>
      <c r="J391" s="1"/>
      <c r="K391" s="1"/>
      <c r="L391" s="1"/>
    </row>
    <row r="392" spans="8:12" ht="15.75" customHeight="1" x14ac:dyDescent="0.3">
      <c r="H392" s="1"/>
      <c r="I392" s="1"/>
      <c r="J392" s="1"/>
      <c r="K392" s="1"/>
      <c r="L392" s="1"/>
    </row>
    <row r="393" spans="8:12" ht="15.75" customHeight="1" x14ac:dyDescent="0.3">
      <c r="H393" s="1"/>
      <c r="I393" s="1"/>
      <c r="J393" s="1"/>
      <c r="K393" s="1"/>
      <c r="L393" s="1"/>
    </row>
    <row r="394" spans="8:12" ht="15.75" customHeight="1" x14ac:dyDescent="0.3">
      <c r="H394" s="1"/>
      <c r="I394" s="1"/>
      <c r="J394" s="1"/>
      <c r="K394" s="1"/>
      <c r="L394" s="1"/>
    </row>
    <row r="395" spans="8:12" ht="15.75" customHeight="1" x14ac:dyDescent="0.3">
      <c r="H395" s="1"/>
      <c r="I395" s="1"/>
      <c r="J395" s="1"/>
      <c r="K395" s="1"/>
      <c r="L395" s="1"/>
    </row>
    <row r="396" spans="8:12" ht="15.75" customHeight="1" x14ac:dyDescent="0.3">
      <c r="H396" s="1"/>
      <c r="I396" s="1"/>
      <c r="J396" s="1"/>
      <c r="K396" s="1"/>
      <c r="L396" s="1"/>
    </row>
    <row r="397" spans="8:12" ht="15.75" customHeight="1" x14ac:dyDescent="0.3">
      <c r="H397" s="1"/>
      <c r="I397" s="1"/>
      <c r="J397" s="1"/>
      <c r="K397" s="1"/>
      <c r="L397" s="1"/>
    </row>
    <row r="398" spans="8:12" ht="15.75" customHeight="1" x14ac:dyDescent="0.3">
      <c r="H398" s="1"/>
      <c r="I398" s="1"/>
      <c r="J398" s="1"/>
      <c r="K398" s="1"/>
      <c r="L398" s="1"/>
    </row>
    <row r="399" spans="8:12" ht="15.75" customHeight="1" x14ac:dyDescent="0.3">
      <c r="H399" s="1"/>
      <c r="I399" s="1"/>
      <c r="J399" s="1"/>
      <c r="K399" s="1"/>
      <c r="L399" s="1"/>
    </row>
    <row r="400" spans="8:12" ht="15.75" customHeight="1" x14ac:dyDescent="0.3">
      <c r="H400" s="1"/>
      <c r="I400" s="1"/>
      <c r="J400" s="1"/>
      <c r="K400" s="1"/>
      <c r="L400" s="1"/>
    </row>
    <row r="401" spans="8:12" ht="15.75" customHeight="1" x14ac:dyDescent="0.3">
      <c r="H401" s="1"/>
      <c r="I401" s="1"/>
      <c r="J401" s="1"/>
      <c r="K401" s="1"/>
      <c r="L401" s="1"/>
    </row>
    <row r="402" spans="8:12" ht="15.75" customHeight="1" x14ac:dyDescent="0.3">
      <c r="H402" s="1"/>
      <c r="I402" s="1"/>
      <c r="J402" s="1"/>
      <c r="K402" s="1"/>
      <c r="L402" s="1"/>
    </row>
    <row r="403" spans="8:12" ht="15.75" customHeight="1" x14ac:dyDescent="0.3">
      <c r="H403" s="1"/>
      <c r="I403" s="1"/>
      <c r="J403" s="1"/>
      <c r="K403" s="1"/>
      <c r="L403" s="1"/>
    </row>
    <row r="404" spans="8:12" ht="15.75" customHeight="1" x14ac:dyDescent="0.3">
      <c r="H404" s="1"/>
      <c r="I404" s="1"/>
      <c r="J404" s="1"/>
      <c r="K404" s="1"/>
      <c r="L404" s="1"/>
    </row>
    <row r="405" spans="8:12" ht="15.75" customHeight="1" x14ac:dyDescent="0.3">
      <c r="H405" s="1"/>
      <c r="I405" s="1"/>
      <c r="J405" s="1"/>
      <c r="K405" s="1"/>
      <c r="L405" s="1"/>
    </row>
    <row r="406" spans="8:12" ht="15.75" customHeight="1" x14ac:dyDescent="0.3">
      <c r="H406" s="1"/>
      <c r="I406" s="1"/>
      <c r="J406" s="1"/>
      <c r="K406" s="1"/>
      <c r="L406" s="1"/>
    </row>
    <row r="407" spans="8:12" ht="15.75" customHeight="1" x14ac:dyDescent="0.3">
      <c r="H407" s="1"/>
      <c r="I407" s="1"/>
      <c r="J407" s="1"/>
      <c r="K407" s="1"/>
      <c r="L407" s="1"/>
    </row>
    <row r="408" spans="8:12" ht="15.75" customHeight="1" x14ac:dyDescent="0.3">
      <c r="H408" s="1"/>
      <c r="I408" s="1"/>
      <c r="J408" s="1"/>
      <c r="K408" s="1"/>
      <c r="L408" s="1"/>
    </row>
    <row r="409" spans="8:12" ht="15.75" customHeight="1" x14ac:dyDescent="0.3">
      <c r="H409" s="1"/>
      <c r="I409" s="1"/>
      <c r="J409" s="1"/>
      <c r="K409" s="1"/>
      <c r="L409" s="1"/>
    </row>
    <row r="410" spans="8:12" ht="15.75" customHeight="1" x14ac:dyDescent="0.3">
      <c r="H410" s="1"/>
      <c r="I410" s="1"/>
      <c r="J410" s="1"/>
      <c r="K410" s="1"/>
      <c r="L410" s="1"/>
    </row>
    <row r="411" spans="8:12" ht="15.75" customHeight="1" x14ac:dyDescent="0.3">
      <c r="H411" s="1"/>
      <c r="I411" s="1"/>
      <c r="J411" s="1"/>
      <c r="K411" s="1"/>
      <c r="L411" s="1"/>
    </row>
    <row r="412" spans="8:12" ht="15.75" customHeight="1" x14ac:dyDescent="0.3">
      <c r="H412" s="1"/>
      <c r="I412" s="1"/>
      <c r="J412" s="1"/>
      <c r="K412" s="1"/>
      <c r="L412" s="1"/>
    </row>
    <row r="413" spans="8:12" ht="15.75" customHeight="1" x14ac:dyDescent="0.3">
      <c r="H413" s="1"/>
      <c r="I413" s="1"/>
      <c r="J413" s="1"/>
      <c r="K413" s="1"/>
      <c r="L413" s="1"/>
    </row>
    <row r="414" spans="8:12" ht="15.75" customHeight="1" x14ac:dyDescent="0.3">
      <c r="H414" s="1"/>
      <c r="I414" s="1"/>
      <c r="J414" s="1"/>
      <c r="K414" s="1"/>
      <c r="L414" s="1"/>
    </row>
    <row r="415" spans="8:12" ht="15.75" customHeight="1" x14ac:dyDescent="0.3">
      <c r="H415" s="1"/>
      <c r="I415" s="1"/>
      <c r="J415" s="1"/>
      <c r="K415" s="1"/>
      <c r="L415" s="1"/>
    </row>
    <row r="416" spans="8:12" ht="15.75" customHeight="1" x14ac:dyDescent="0.3">
      <c r="H416" s="1"/>
      <c r="I416" s="1"/>
      <c r="J416" s="1"/>
      <c r="K416" s="1"/>
      <c r="L416" s="1"/>
    </row>
    <row r="417" spans="8:12" ht="15.75" customHeight="1" x14ac:dyDescent="0.3">
      <c r="H417" s="1"/>
      <c r="I417" s="1"/>
      <c r="J417" s="1"/>
      <c r="K417" s="1"/>
      <c r="L417" s="1"/>
    </row>
    <row r="418" spans="8:12" ht="15.75" customHeight="1" x14ac:dyDescent="0.3">
      <c r="H418" s="1"/>
      <c r="I418" s="1"/>
      <c r="J418" s="1"/>
      <c r="K418" s="1"/>
      <c r="L418" s="1"/>
    </row>
    <row r="419" spans="8:12" ht="15.75" customHeight="1" x14ac:dyDescent="0.3">
      <c r="H419" s="1"/>
      <c r="I419" s="1"/>
      <c r="J419" s="1"/>
      <c r="K419" s="1"/>
      <c r="L419" s="1"/>
    </row>
    <row r="420" spans="8:12" ht="15.75" customHeight="1" x14ac:dyDescent="0.3">
      <c r="H420" s="1"/>
      <c r="I420" s="1"/>
      <c r="J420" s="1"/>
      <c r="K420" s="1"/>
      <c r="L420" s="1"/>
    </row>
    <row r="421" spans="8:12" ht="15.75" customHeight="1" x14ac:dyDescent="0.3">
      <c r="H421" s="1"/>
      <c r="I421" s="1"/>
      <c r="J421" s="1"/>
      <c r="K421" s="1"/>
      <c r="L421" s="1"/>
    </row>
    <row r="422" spans="8:12" ht="15.75" customHeight="1" x14ac:dyDescent="0.3">
      <c r="H422" s="1"/>
      <c r="I422" s="1"/>
      <c r="J422" s="1"/>
      <c r="K422" s="1"/>
      <c r="L422" s="1"/>
    </row>
    <row r="423" spans="8:12" ht="15.75" customHeight="1" x14ac:dyDescent="0.3">
      <c r="H423" s="1"/>
      <c r="I423" s="1"/>
      <c r="J423" s="1"/>
      <c r="K423" s="1"/>
      <c r="L423" s="1"/>
    </row>
    <row r="424" spans="8:12" ht="15.75" customHeight="1" x14ac:dyDescent="0.3">
      <c r="H424" s="1"/>
      <c r="I424" s="1"/>
      <c r="J424" s="1"/>
      <c r="K424" s="1"/>
      <c r="L424" s="1"/>
    </row>
    <row r="425" spans="8:12" ht="15.75" customHeight="1" x14ac:dyDescent="0.3">
      <c r="H425" s="1"/>
      <c r="I425" s="1"/>
      <c r="J425" s="1"/>
      <c r="K425" s="1"/>
      <c r="L425" s="1"/>
    </row>
    <row r="426" spans="8:12" ht="15.75" customHeight="1" x14ac:dyDescent="0.3">
      <c r="H426" s="1"/>
      <c r="I426" s="1"/>
      <c r="J426" s="1"/>
      <c r="K426" s="1"/>
      <c r="L426" s="1"/>
    </row>
    <row r="427" spans="8:12" ht="15.75" customHeight="1" x14ac:dyDescent="0.3">
      <c r="H427" s="1"/>
      <c r="I427" s="1"/>
      <c r="J427" s="1"/>
      <c r="K427" s="1"/>
      <c r="L427" s="1"/>
    </row>
    <row r="428" spans="8:12" ht="15.75" customHeight="1" x14ac:dyDescent="0.3">
      <c r="H428" s="1"/>
      <c r="I428" s="1"/>
      <c r="J428" s="1"/>
      <c r="K428" s="1"/>
      <c r="L428" s="1"/>
    </row>
    <row r="429" spans="8:12" ht="15.75" customHeight="1" x14ac:dyDescent="0.3">
      <c r="H429" s="1"/>
      <c r="I429" s="1"/>
      <c r="J429" s="1"/>
      <c r="K429" s="1"/>
      <c r="L429" s="1"/>
    </row>
    <row r="430" spans="8:12" ht="15.75" customHeight="1" x14ac:dyDescent="0.3">
      <c r="H430" s="1"/>
      <c r="I430" s="1"/>
      <c r="J430" s="1"/>
      <c r="K430" s="1"/>
      <c r="L430" s="1"/>
    </row>
    <row r="431" spans="8:12" ht="15.75" customHeight="1" x14ac:dyDescent="0.3">
      <c r="H431" s="1"/>
      <c r="I431" s="1"/>
      <c r="J431" s="1"/>
      <c r="K431" s="1"/>
      <c r="L431" s="1"/>
    </row>
    <row r="432" spans="8:12" ht="15.75" customHeight="1" x14ac:dyDescent="0.3">
      <c r="H432" s="1"/>
      <c r="I432" s="1"/>
      <c r="J432" s="1"/>
      <c r="K432" s="1"/>
      <c r="L432" s="1"/>
    </row>
    <row r="433" spans="8:12" ht="15.75" customHeight="1" x14ac:dyDescent="0.3">
      <c r="H433" s="1"/>
      <c r="I433" s="1"/>
      <c r="J433" s="1"/>
      <c r="K433" s="1"/>
      <c r="L433" s="1"/>
    </row>
    <row r="434" spans="8:12" ht="15.75" customHeight="1" x14ac:dyDescent="0.3">
      <c r="H434" s="1"/>
      <c r="I434" s="1"/>
      <c r="J434" s="1"/>
      <c r="K434" s="1"/>
      <c r="L434" s="1"/>
    </row>
    <row r="435" spans="8:12" ht="15.75" customHeight="1" x14ac:dyDescent="0.3">
      <c r="H435" s="1"/>
      <c r="I435" s="1"/>
      <c r="J435" s="1"/>
      <c r="K435" s="1"/>
      <c r="L435" s="1"/>
    </row>
    <row r="436" spans="8:12" ht="15.75" customHeight="1" x14ac:dyDescent="0.3">
      <c r="H436" s="1"/>
      <c r="I436" s="1"/>
      <c r="J436" s="1"/>
      <c r="K436" s="1"/>
      <c r="L436" s="1"/>
    </row>
    <row r="437" spans="8:12" ht="15.75" customHeight="1" x14ac:dyDescent="0.3">
      <c r="H437" s="1"/>
      <c r="I437" s="1"/>
      <c r="J437" s="1"/>
      <c r="K437" s="1"/>
      <c r="L437" s="1"/>
    </row>
    <row r="438" spans="8:12" ht="15.75" customHeight="1" x14ac:dyDescent="0.3">
      <c r="H438" s="1"/>
      <c r="I438" s="1"/>
      <c r="J438" s="1"/>
      <c r="K438" s="1"/>
      <c r="L438" s="1"/>
    </row>
    <row r="439" spans="8:12" ht="15.75" customHeight="1" x14ac:dyDescent="0.3">
      <c r="H439" s="1"/>
      <c r="I439" s="1"/>
      <c r="J439" s="1"/>
      <c r="K439" s="1"/>
      <c r="L439" s="1"/>
    </row>
    <row r="440" spans="8:12" ht="15.75" customHeight="1" x14ac:dyDescent="0.3">
      <c r="H440" s="1"/>
      <c r="I440" s="1"/>
      <c r="J440" s="1"/>
      <c r="K440" s="1"/>
      <c r="L440" s="1"/>
    </row>
    <row r="441" spans="8:12" ht="15.75" customHeight="1" x14ac:dyDescent="0.3">
      <c r="H441" s="1"/>
      <c r="I441" s="1"/>
      <c r="J441" s="1"/>
      <c r="K441" s="1"/>
      <c r="L441" s="1"/>
    </row>
    <row r="442" spans="8:12" ht="15.75" customHeight="1" x14ac:dyDescent="0.3">
      <c r="H442" s="1"/>
      <c r="I442" s="1"/>
      <c r="J442" s="1"/>
      <c r="K442" s="1"/>
      <c r="L442" s="1"/>
    </row>
    <row r="443" spans="8:12" ht="15.75" customHeight="1" x14ac:dyDescent="0.3">
      <c r="H443" s="1"/>
      <c r="I443" s="1"/>
      <c r="J443" s="1"/>
      <c r="K443" s="1"/>
      <c r="L443" s="1"/>
    </row>
    <row r="444" spans="8:12" ht="15.75" customHeight="1" x14ac:dyDescent="0.3">
      <c r="H444" s="1"/>
      <c r="I444" s="1"/>
      <c r="J444" s="1"/>
      <c r="K444" s="1"/>
      <c r="L444" s="1"/>
    </row>
    <row r="445" spans="8:12" ht="15.75" customHeight="1" x14ac:dyDescent="0.3">
      <c r="H445" s="1"/>
      <c r="I445" s="1"/>
      <c r="J445" s="1"/>
      <c r="K445" s="1"/>
      <c r="L445" s="1"/>
    </row>
    <row r="446" spans="8:12" ht="15.75" customHeight="1" x14ac:dyDescent="0.3">
      <c r="H446" s="1"/>
      <c r="I446" s="1"/>
      <c r="J446" s="1"/>
      <c r="K446" s="1"/>
      <c r="L446" s="1"/>
    </row>
    <row r="447" spans="8:12" ht="15.75" customHeight="1" x14ac:dyDescent="0.3">
      <c r="H447" s="1"/>
      <c r="I447" s="1"/>
      <c r="J447" s="1"/>
      <c r="K447" s="1"/>
      <c r="L447" s="1"/>
    </row>
    <row r="448" spans="8:12" ht="15.75" customHeight="1" x14ac:dyDescent="0.3">
      <c r="H448" s="1"/>
      <c r="I448" s="1"/>
      <c r="J448" s="1"/>
      <c r="K448" s="1"/>
      <c r="L448" s="1"/>
    </row>
    <row r="449" spans="8:12" ht="15.75" customHeight="1" x14ac:dyDescent="0.3">
      <c r="H449" s="1"/>
      <c r="I449" s="1"/>
      <c r="J449" s="1"/>
      <c r="K449" s="1"/>
      <c r="L449" s="1"/>
    </row>
    <row r="450" spans="8:12" ht="15.75" customHeight="1" x14ac:dyDescent="0.3">
      <c r="H450" s="1"/>
      <c r="I450" s="1"/>
      <c r="J450" s="1"/>
      <c r="K450" s="1"/>
      <c r="L450" s="1"/>
    </row>
    <row r="451" spans="8:12" ht="15.75" customHeight="1" x14ac:dyDescent="0.3">
      <c r="H451" s="1"/>
      <c r="I451" s="1"/>
      <c r="J451" s="1"/>
      <c r="K451" s="1"/>
      <c r="L451" s="1"/>
    </row>
    <row r="452" spans="8:12" ht="15.75" customHeight="1" x14ac:dyDescent="0.3">
      <c r="H452" s="1"/>
      <c r="I452" s="1"/>
      <c r="J452" s="1"/>
      <c r="K452" s="1"/>
      <c r="L452" s="1"/>
    </row>
    <row r="453" spans="8:12" ht="15.75" customHeight="1" x14ac:dyDescent="0.3">
      <c r="H453" s="1"/>
      <c r="I453" s="1"/>
      <c r="J453" s="1"/>
      <c r="K453" s="1"/>
      <c r="L453" s="1"/>
    </row>
    <row r="454" spans="8:12" ht="15.75" customHeight="1" x14ac:dyDescent="0.3">
      <c r="H454" s="1"/>
      <c r="I454" s="1"/>
      <c r="J454" s="1"/>
      <c r="K454" s="1"/>
      <c r="L454" s="1"/>
    </row>
    <row r="455" spans="8:12" ht="15.75" customHeight="1" x14ac:dyDescent="0.3">
      <c r="H455" s="1"/>
      <c r="I455" s="1"/>
      <c r="J455" s="1"/>
      <c r="K455" s="1"/>
      <c r="L455" s="1"/>
    </row>
    <row r="456" spans="8:12" ht="15.75" customHeight="1" x14ac:dyDescent="0.3">
      <c r="H456" s="1"/>
      <c r="I456" s="1"/>
      <c r="J456" s="1"/>
      <c r="K456" s="1"/>
      <c r="L456" s="1"/>
    </row>
    <row r="457" spans="8:12" ht="15.75" customHeight="1" x14ac:dyDescent="0.3">
      <c r="H457" s="1"/>
      <c r="I457" s="1"/>
      <c r="J457" s="1"/>
      <c r="K457" s="1"/>
      <c r="L457" s="1"/>
    </row>
    <row r="458" spans="8:12" ht="15.75" customHeight="1" x14ac:dyDescent="0.3">
      <c r="H458" s="1"/>
      <c r="I458" s="1"/>
      <c r="J458" s="1"/>
      <c r="K458" s="1"/>
      <c r="L458" s="1"/>
    </row>
    <row r="459" spans="8:12" ht="15.75" customHeight="1" x14ac:dyDescent="0.3">
      <c r="H459" s="1"/>
      <c r="I459" s="1"/>
      <c r="J459" s="1"/>
      <c r="K459" s="1"/>
      <c r="L459" s="1"/>
    </row>
    <row r="460" spans="8:12" ht="15.75" customHeight="1" x14ac:dyDescent="0.3">
      <c r="H460" s="1"/>
      <c r="I460" s="1"/>
      <c r="J460" s="1"/>
      <c r="K460" s="1"/>
      <c r="L460" s="1"/>
    </row>
    <row r="461" spans="8:12" ht="15.75" customHeight="1" x14ac:dyDescent="0.3">
      <c r="H461" s="1"/>
      <c r="I461" s="1"/>
      <c r="J461" s="1"/>
      <c r="K461" s="1"/>
      <c r="L461" s="1"/>
    </row>
    <row r="462" spans="8:12" ht="15.75" customHeight="1" x14ac:dyDescent="0.3">
      <c r="H462" s="1"/>
      <c r="I462" s="1"/>
      <c r="J462" s="1"/>
      <c r="K462" s="1"/>
      <c r="L462" s="1"/>
    </row>
    <row r="463" spans="8:12" ht="15.75" customHeight="1" x14ac:dyDescent="0.3">
      <c r="H463" s="1"/>
      <c r="I463" s="1"/>
      <c r="J463" s="1"/>
      <c r="K463" s="1"/>
      <c r="L463" s="1"/>
    </row>
    <row r="464" spans="8:12" ht="15.75" customHeight="1" x14ac:dyDescent="0.3">
      <c r="H464" s="1"/>
      <c r="I464" s="1"/>
      <c r="J464" s="1"/>
      <c r="K464" s="1"/>
      <c r="L464" s="1"/>
    </row>
    <row r="465" spans="8:12" ht="15.75" customHeight="1" x14ac:dyDescent="0.3">
      <c r="H465" s="1"/>
      <c r="I465" s="1"/>
      <c r="J465" s="1"/>
      <c r="K465" s="1"/>
      <c r="L465" s="1"/>
    </row>
    <row r="466" spans="8:12" ht="15.75" customHeight="1" x14ac:dyDescent="0.3">
      <c r="H466" s="1"/>
      <c r="I466" s="1"/>
      <c r="J466" s="1"/>
      <c r="K466" s="1"/>
      <c r="L466" s="1"/>
    </row>
    <row r="467" spans="8:12" ht="15.75" customHeight="1" x14ac:dyDescent="0.3">
      <c r="H467" s="1"/>
      <c r="I467" s="1"/>
      <c r="J467" s="1"/>
      <c r="K467" s="1"/>
      <c r="L467" s="1"/>
    </row>
    <row r="468" spans="8:12" ht="15.75" customHeight="1" x14ac:dyDescent="0.3">
      <c r="H468" s="1"/>
      <c r="I468" s="1"/>
      <c r="J468" s="1"/>
      <c r="K468" s="1"/>
      <c r="L468" s="1"/>
    </row>
    <row r="469" spans="8:12" ht="15.75" customHeight="1" x14ac:dyDescent="0.3">
      <c r="H469" s="1"/>
      <c r="I469" s="1"/>
      <c r="J469" s="1"/>
      <c r="K469" s="1"/>
      <c r="L469" s="1"/>
    </row>
    <row r="470" spans="8:12" ht="15.75" customHeight="1" x14ac:dyDescent="0.3">
      <c r="H470" s="1"/>
      <c r="I470" s="1"/>
      <c r="J470" s="1"/>
      <c r="K470" s="1"/>
      <c r="L470" s="1"/>
    </row>
    <row r="471" spans="8:12" ht="15.75" customHeight="1" x14ac:dyDescent="0.3">
      <c r="H471" s="1"/>
      <c r="I471" s="1"/>
      <c r="J471" s="1"/>
      <c r="K471" s="1"/>
      <c r="L471" s="1"/>
    </row>
    <row r="472" spans="8:12" ht="15.75" customHeight="1" x14ac:dyDescent="0.3">
      <c r="H472" s="1"/>
      <c r="I472" s="1"/>
      <c r="J472" s="1"/>
      <c r="K472" s="1"/>
      <c r="L472" s="1"/>
    </row>
    <row r="473" spans="8:12" ht="15.75" customHeight="1" x14ac:dyDescent="0.3">
      <c r="H473" s="1"/>
      <c r="I473" s="1"/>
      <c r="J473" s="1"/>
      <c r="K473" s="1"/>
      <c r="L473" s="1"/>
    </row>
    <row r="474" spans="8:12" ht="15.75" customHeight="1" x14ac:dyDescent="0.3">
      <c r="H474" s="1"/>
      <c r="I474" s="1"/>
      <c r="J474" s="1"/>
      <c r="K474" s="1"/>
      <c r="L474" s="1"/>
    </row>
    <row r="475" spans="8:12" ht="15.75" customHeight="1" x14ac:dyDescent="0.3">
      <c r="H475" s="1"/>
      <c r="I475" s="1"/>
      <c r="J475" s="1"/>
      <c r="K475" s="1"/>
      <c r="L475" s="1"/>
    </row>
    <row r="476" spans="8:12" ht="15.75" customHeight="1" x14ac:dyDescent="0.3">
      <c r="H476" s="1"/>
      <c r="I476" s="1"/>
      <c r="J476" s="1"/>
      <c r="K476" s="1"/>
      <c r="L476" s="1"/>
    </row>
    <row r="477" spans="8:12" ht="15.75" customHeight="1" x14ac:dyDescent="0.3">
      <c r="H477" s="1"/>
      <c r="I477" s="1"/>
      <c r="J477" s="1"/>
      <c r="K477" s="1"/>
      <c r="L477" s="1"/>
    </row>
    <row r="478" spans="8:12" ht="15.75" customHeight="1" x14ac:dyDescent="0.3">
      <c r="H478" s="1"/>
      <c r="I478" s="1"/>
      <c r="J478" s="1"/>
      <c r="K478" s="1"/>
      <c r="L478" s="1"/>
    </row>
    <row r="479" spans="8:12" ht="15.75" customHeight="1" x14ac:dyDescent="0.3">
      <c r="H479" s="1"/>
      <c r="I479" s="1"/>
      <c r="J479" s="1"/>
      <c r="K479" s="1"/>
      <c r="L479" s="1"/>
    </row>
    <row r="480" spans="8:12" ht="15.75" customHeight="1" x14ac:dyDescent="0.3">
      <c r="H480" s="1"/>
      <c r="I480" s="1"/>
      <c r="J480" s="1"/>
      <c r="K480" s="1"/>
      <c r="L480" s="1"/>
    </row>
    <row r="481" spans="8:12" ht="15.75" customHeight="1" x14ac:dyDescent="0.3">
      <c r="H481" s="1"/>
      <c r="I481" s="1"/>
      <c r="J481" s="1"/>
      <c r="K481" s="1"/>
      <c r="L481" s="1"/>
    </row>
    <row r="482" spans="8:12" ht="15.75" customHeight="1" x14ac:dyDescent="0.3">
      <c r="H482" s="1"/>
      <c r="I482" s="1"/>
      <c r="J482" s="1"/>
      <c r="K482" s="1"/>
      <c r="L482" s="1"/>
    </row>
    <row r="483" spans="8:12" ht="15.75" customHeight="1" x14ac:dyDescent="0.3">
      <c r="H483" s="1"/>
      <c r="I483" s="1"/>
      <c r="J483" s="1"/>
      <c r="K483" s="1"/>
      <c r="L483" s="1"/>
    </row>
    <row r="484" spans="8:12" ht="15.75" customHeight="1" x14ac:dyDescent="0.3">
      <c r="H484" s="1"/>
      <c r="I484" s="1"/>
      <c r="J484" s="1"/>
      <c r="K484" s="1"/>
      <c r="L484" s="1"/>
    </row>
    <row r="485" spans="8:12" ht="15.75" customHeight="1" x14ac:dyDescent="0.3">
      <c r="H485" s="1"/>
      <c r="I485" s="1"/>
      <c r="J485" s="1"/>
      <c r="K485" s="1"/>
      <c r="L485" s="1"/>
    </row>
    <row r="486" spans="8:12" ht="15.75" customHeight="1" x14ac:dyDescent="0.3">
      <c r="H486" s="1"/>
      <c r="I486" s="1"/>
      <c r="J486" s="1"/>
      <c r="K486" s="1"/>
      <c r="L486" s="1"/>
    </row>
    <row r="487" spans="8:12" ht="15.75" customHeight="1" x14ac:dyDescent="0.3">
      <c r="H487" s="1"/>
      <c r="I487" s="1"/>
      <c r="J487" s="1"/>
      <c r="K487" s="1"/>
      <c r="L487" s="1"/>
    </row>
    <row r="488" spans="8:12" ht="15.75" customHeight="1" x14ac:dyDescent="0.3">
      <c r="H488" s="1"/>
      <c r="I488" s="1"/>
      <c r="J488" s="1"/>
      <c r="K488" s="1"/>
      <c r="L488" s="1"/>
    </row>
    <row r="489" spans="8:12" ht="15.75" customHeight="1" x14ac:dyDescent="0.3">
      <c r="H489" s="1"/>
      <c r="I489" s="1"/>
      <c r="J489" s="1"/>
      <c r="K489" s="1"/>
      <c r="L489" s="1"/>
    </row>
    <row r="490" spans="8:12" ht="15.75" customHeight="1" x14ac:dyDescent="0.3">
      <c r="H490" s="1"/>
      <c r="I490" s="1"/>
      <c r="J490" s="1"/>
      <c r="K490" s="1"/>
      <c r="L490" s="1"/>
    </row>
    <row r="491" spans="8:12" ht="15.75" customHeight="1" x14ac:dyDescent="0.3">
      <c r="H491" s="1"/>
      <c r="I491" s="1"/>
      <c r="J491" s="1"/>
      <c r="K491" s="1"/>
      <c r="L491" s="1"/>
    </row>
    <row r="492" spans="8:12" ht="15.75" customHeight="1" x14ac:dyDescent="0.3">
      <c r="H492" s="1"/>
      <c r="I492" s="1"/>
      <c r="J492" s="1"/>
      <c r="K492" s="1"/>
      <c r="L492" s="1"/>
    </row>
    <row r="493" spans="8:12" ht="15.75" customHeight="1" x14ac:dyDescent="0.3">
      <c r="H493" s="1"/>
      <c r="I493" s="1"/>
      <c r="J493" s="1"/>
      <c r="K493" s="1"/>
      <c r="L493" s="1"/>
    </row>
    <row r="494" spans="8:12" ht="15.75" customHeight="1" x14ac:dyDescent="0.3">
      <c r="H494" s="1"/>
      <c r="I494" s="1"/>
      <c r="J494" s="1"/>
      <c r="K494" s="1"/>
      <c r="L494" s="1"/>
    </row>
    <row r="495" spans="8:12" ht="15.75" customHeight="1" x14ac:dyDescent="0.3">
      <c r="H495" s="1"/>
      <c r="I495" s="1"/>
      <c r="J495" s="1"/>
      <c r="K495" s="1"/>
      <c r="L495" s="1"/>
    </row>
    <row r="496" spans="8:12" ht="15.75" customHeight="1" x14ac:dyDescent="0.3">
      <c r="H496" s="1"/>
      <c r="I496" s="1"/>
      <c r="J496" s="1"/>
      <c r="K496" s="1"/>
      <c r="L496" s="1"/>
    </row>
    <row r="497" spans="8:12" ht="15.75" customHeight="1" x14ac:dyDescent="0.3">
      <c r="H497" s="1"/>
      <c r="I497" s="1"/>
      <c r="J497" s="1"/>
      <c r="K497" s="1"/>
      <c r="L497" s="1"/>
    </row>
    <row r="498" spans="8:12" ht="15.75" customHeight="1" x14ac:dyDescent="0.3">
      <c r="H498" s="1"/>
      <c r="I498" s="1"/>
      <c r="J498" s="1"/>
      <c r="K498" s="1"/>
      <c r="L498" s="1"/>
    </row>
    <row r="499" spans="8:12" ht="15.75" customHeight="1" x14ac:dyDescent="0.3">
      <c r="H499" s="1"/>
      <c r="I499" s="1"/>
      <c r="J499" s="1"/>
      <c r="K499" s="1"/>
      <c r="L499" s="1"/>
    </row>
    <row r="500" spans="8:12" ht="15.75" customHeight="1" x14ac:dyDescent="0.3">
      <c r="H500" s="1"/>
      <c r="I500" s="1"/>
      <c r="J500" s="1"/>
      <c r="K500" s="1"/>
      <c r="L500" s="1"/>
    </row>
    <row r="501" spans="8:12" ht="15.75" customHeight="1" x14ac:dyDescent="0.3">
      <c r="H501" s="1"/>
      <c r="I501" s="1"/>
      <c r="J501" s="1"/>
      <c r="K501" s="1"/>
      <c r="L501" s="1"/>
    </row>
    <row r="502" spans="8:12" ht="15.75" customHeight="1" x14ac:dyDescent="0.3">
      <c r="H502" s="1"/>
      <c r="I502" s="1"/>
      <c r="J502" s="1"/>
      <c r="K502" s="1"/>
      <c r="L502" s="1"/>
    </row>
    <row r="503" spans="8:12" ht="15.75" customHeight="1" x14ac:dyDescent="0.3">
      <c r="H503" s="1"/>
      <c r="I503" s="1"/>
      <c r="J503" s="1"/>
      <c r="K503" s="1"/>
      <c r="L503" s="1"/>
    </row>
    <row r="504" spans="8:12" ht="15.75" customHeight="1" x14ac:dyDescent="0.3">
      <c r="H504" s="1"/>
      <c r="I504" s="1"/>
      <c r="J504" s="1"/>
      <c r="K504" s="1"/>
      <c r="L504" s="1"/>
    </row>
    <row r="505" spans="8:12" ht="15.75" customHeight="1" x14ac:dyDescent="0.3">
      <c r="H505" s="1"/>
      <c r="I505" s="1"/>
      <c r="J505" s="1"/>
      <c r="K505" s="1"/>
      <c r="L505" s="1"/>
    </row>
    <row r="506" spans="8:12" ht="15.75" customHeight="1" x14ac:dyDescent="0.3">
      <c r="H506" s="1"/>
      <c r="I506" s="1"/>
      <c r="J506" s="1"/>
      <c r="K506" s="1"/>
      <c r="L506" s="1"/>
    </row>
    <row r="507" spans="8:12" ht="15.75" customHeight="1" x14ac:dyDescent="0.3">
      <c r="H507" s="1"/>
      <c r="I507" s="1"/>
      <c r="J507" s="1"/>
      <c r="K507" s="1"/>
      <c r="L507" s="1"/>
    </row>
    <row r="508" spans="8:12" ht="15.75" customHeight="1" x14ac:dyDescent="0.3">
      <c r="H508" s="1"/>
      <c r="I508" s="1"/>
      <c r="J508" s="1"/>
      <c r="K508" s="1"/>
      <c r="L508" s="1"/>
    </row>
    <row r="509" spans="8:12" ht="15.75" customHeight="1" x14ac:dyDescent="0.3">
      <c r="H509" s="1"/>
      <c r="I509" s="1"/>
      <c r="J509" s="1"/>
      <c r="K509" s="1"/>
      <c r="L509" s="1"/>
    </row>
    <row r="510" spans="8:12" ht="15.75" customHeight="1" x14ac:dyDescent="0.3">
      <c r="H510" s="1"/>
      <c r="I510" s="1"/>
      <c r="J510" s="1"/>
      <c r="K510" s="1"/>
      <c r="L510" s="1"/>
    </row>
    <row r="511" spans="8:12" ht="15.75" customHeight="1" x14ac:dyDescent="0.3">
      <c r="H511" s="1"/>
      <c r="I511" s="1"/>
      <c r="J511" s="1"/>
      <c r="K511" s="1"/>
      <c r="L511" s="1"/>
    </row>
    <row r="512" spans="8:12" ht="15.75" customHeight="1" x14ac:dyDescent="0.3">
      <c r="H512" s="1"/>
      <c r="I512" s="1"/>
      <c r="J512" s="1"/>
      <c r="K512" s="1"/>
      <c r="L512" s="1"/>
    </row>
    <row r="513" spans="8:12" ht="15.75" customHeight="1" x14ac:dyDescent="0.3">
      <c r="H513" s="1"/>
      <c r="I513" s="1"/>
      <c r="J513" s="1"/>
      <c r="K513" s="1"/>
      <c r="L513" s="1"/>
    </row>
    <row r="514" spans="8:12" ht="15.75" customHeight="1" x14ac:dyDescent="0.3">
      <c r="H514" s="1"/>
      <c r="I514" s="1"/>
      <c r="J514" s="1"/>
      <c r="K514" s="1"/>
      <c r="L514" s="1"/>
    </row>
    <row r="515" spans="8:12" ht="15.75" customHeight="1" x14ac:dyDescent="0.3">
      <c r="H515" s="1"/>
      <c r="I515" s="1"/>
      <c r="J515" s="1"/>
      <c r="K515" s="1"/>
      <c r="L515" s="1"/>
    </row>
    <row r="516" spans="8:12" ht="15.75" customHeight="1" x14ac:dyDescent="0.3">
      <c r="H516" s="1"/>
      <c r="I516" s="1"/>
      <c r="J516" s="1"/>
      <c r="K516" s="1"/>
      <c r="L516" s="1"/>
    </row>
    <row r="517" spans="8:12" ht="15.75" customHeight="1" x14ac:dyDescent="0.3">
      <c r="H517" s="1"/>
      <c r="I517" s="1"/>
      <c r="J517" s="1"/>
      <c r="K517" s="1"/>
      <c r="L517" s="1"/>
    </row>
    <row r="518" spans="8:12" ht="15.75" customHeight="1" x14ac:dyDescent="0.3">
      <c r="H518" s="1"/>
      <c r="I518" s="1"/>
      <c r="J518" s="1"/>
      <c r="K518" s="1"/>
      <c r="L518" s="1"/>
    </row>
    <row r="519" spans="8:12" ht="15.75" customHeight="1" x14ac:dyDescent="0.3">
      <c r="H519" s="1"/>
      <c r="I519" s="1"/>
      <c r="J519" s="1"/>
      <c r="K519" s="1"/>
      <c r="L519" s="1"/>
    </row>
    <row r="520" spans="8:12" ht="15.75" customHeight="1" x14ac:dyDescent="0.3">
      <c r="H520" s="1"/>
      <c r="I520" s="1"/>
      <c r="J520" s="1"/>
      <c r="K520" s="1"/>
      <c r="L520" s="1"/>
    </row>
    <row r="521" spans="8:12" ht="15.75" customHeight="1" x14ac:dyDescent="0.3">
      <c r="H521" s="1"/>
      <c r="I521" s="1"/>
      <c r="J521" s="1"/>
      <c r="K521" s="1"/>
      <c r="L521" s="1"/>
    </row>
    <row r="522" spans="8:12" ht="15.75" customHeight="1" x14ac:dyDescent="0.3">
      <c r="H522" s="1"/>
      <c r="I522" s="1"/>
      <c r="J522" s="1"/>
      <c r="K522" s="1"/>
      <c r="L522" s="1"/>
    </row>
    <row r="523" spans="8:12" ht="15.75" customHeight="1" x14ac:dyDescent="0.3">
      <c r="H523" s="1"/>
      <c r="I523" s="1"/>
      <c r="J523" s="1"/>
      <c r="K523" s="1"/>
      <c r="L523" s="1"/>
    </row>
    <row r="524" spans="8:12" ht="15.75" customHeight="1" x14ac:dyDescent="0.3">
      <c r="H524" s="1"/>
      <c r="I524" s="1"/>
      <c r="J524" s="1"/>
      <c r="K524" s="1"/>
      <c r="L524" s="1"/>
    </row>
    <row r="525" spans="8:12" ht="15.75" customHeight="1" x14ac:dyDescent="0.3">
      <c r="H525" s="1"/>
      <c r="I525" s="1"/>
      <c r="J525" s="1"/>
      <c r="K525" s="1"/>
      <c r="L525" s="1"/>
    </row>
    <row r="526" spans="8:12" ht="15.75" customHeight="1" x14ac:dyDescent="0.3">
      <c r="H526" s="1"/>
      <c r="I526" s="1"/>
      <c r="J526" s="1"/>
      <c r="K526" s="1"/>
      <c r="L526" s="1"/>
    </row>
    <row r="527" spans="8:12" ht="15.75" customHeight="1" x14ac:dyDescent="0.3">
      <c r="H527" s="1"/>
      <c r="I527" s="1"/>
      <c r="J527" s="1"/>
      <c r="K527" s="1"/>
      <c r="L527" s="1"/>
    </row>
    <row r="528" spans="8:12" ht="15.75" customHeight="1" x14ac:dyDescent="0.3">
      <c r="H528" s="1"/>
      <c r="I528" s="1"/>
      <c r="J528" s="1"/>
      <c r="K528" s="1"/>
      <c r="L528" s="1"/>
    </row>
    <row r="529" spans="8:12" ht="15.75" customHeight="1" x14ac:dyDescent="0.3">
      <c r="H529" s="1"/>
      <c r="I529" s="1"/>
      <c r="J529" s="1"/>
      <c r="K529" s="1"/>
      <c r="L529" s="1"/>
    </row>
    <row r="530" spans="8:12" ht="15.75" customHeight="1" x14ac:dyDescent="0.3">
      <c r="H530" s="1"/>
      <c r="I530" s="1"/>
      <c r="J530" s="1"/>
      <c r="K530" s="1"/>
      <c r="L530" s="1"/>
    </row>
    <row r="531" spans="8:12" ht="15.75" customHeight="1" x14ac:dyDescent="0.3">
      <c r="H531" s="1"/>
      <c r="I531" s="1"/>
      <c r="J531" s="1"/>
      <c r="K531" s="1"/>
      <c r="L531" s="1"/>
    </row>
    <row r="532" spans="8:12" ht="15.75" customHeight="1" x14ac:dyDescent="0.3">
      <c r="H532" s="1"/>
      <c r="I532" s="1"/>
      <c r="J532" s="1"/>
      <c r="K532" s="1"/>
      <c r="L532" s="1"/>
    </row>
    <row r="533" spans="8:12" ht="15.75" customHeight="1" x14ac:dyDescent="0.3">
      <c r="H533" s="1"/>
      <c r="I533" s="1"/>
      <c r="J533" s="1"/>
      <c r="K533" s="1"/>
      <c r="L533" s="1"/>
    </row>
    <row r="534" spans="8:12" ht="15.75" customHeight="1" x14ac:dyDescent="0.3">
      <c r="H534" s="1"/>
      <c r="I534" s="1"/>
      <c r="J534" s="1"/>
      <c r="K534" s="1"/>
      <c r="L534" s="1"/>
    </row>
    <row r="535" spans="8:12" ht="15.75" customHeight="1" x14ac:dyDescent="0.3">
      <c r="H535" s="1"/>
      <c r="I535" s="1"/>
      <c r="J535" s="1"/>
      <c r="K535" s="1"/>
      <c r="L535" s="1"/>
    </row>
    <row r="536" spans="8:12" ht="15.75" customHeight="1" x14ac:dyDescent="0.3">
      <c r="H536" s="1"/>
      <c r="I536" s="1"/>
      <c r="J536" s="1"/>
      <c r="K536" s="1"/>
      <c r="L536" s="1"/>
    </row>
    <row r="537" spans="8:12" ht="15.75" customHeight="1" x14ac:dyDescent="0.3">
      <c r="H537" s="1"/>
      <c r="I537" s="1"/>
      <c r="J537" s="1"/>
      <c r="K537" s="1"/>
      <c r="L537" s="1"/>
    </row>
    <row r="538" spans="8:12" ht="15.75" customHeight="1" x14ac:dyDescent="0.3">
      <c r="H538" s="1"/>
      <c r="I538" s="1"/>
      <c r="J538" s="1"/>
      <c r="K538" s="1"/>
      <c r="L538" s="1"/>
    </row>
    <row r="539" spans="8:12" ht="15.75" customHeight="1" x14ac:dyDescent="0.3">
      <c r="H539" s="1"/>
      <c r="I539" s="1"/>
      <c r="J539" s="1"/>
      <c r="K539" s="1"/>
      <c r="L539" s="1"/>
    </row>
    <row r="540" spans="8:12" ht="15.75" customHeight="1" x14ac:dyDescent="0.3">
      <c r="H540" s="1"/>
      <c r="I540" s="1"/>
      <c r="J540" s="1"/>
      <c r="K540" s="1"/>
      <c r="L540" s="1"/>
    </row>
    <row r="541" spans="8:12" ht="15.75" customHeight="1" x14ac:dyDescent="0.3">
      <c r="H541" s="1"/>
      <c r="I541" s="1"/>
      <c r="J541" s="1"/>
      <c r="K541" s="1"/>
      <c r="L541" s="1"/>
    </row>
    <row r="542" spans="8:12" ht="15.75" customHeight="1" x14ac:dyDescent="0.3">
      <c r="H542" s="1"/>
      <c r="I542" s="1"/>
      <c r="J542" s="1"/>
      <c r="K542" s="1"/>
      <c r="L542" s="1"/>
    </row>
    <row r="543" spans="8:12" ht="15.75" customHeight="1" x14ac:dyDescent="0.3">
      <c r="H543" s="1"/>
      <c r="I543" s="1"/>
      <c r="J543" s="1"/>
      <c r="K543" s="1"/>
      <c r="L543" s="1"/>
    </row>
    <row r="544" spans="8:12" ht="15.75" customHeight="1" x14ac:dyDescent="0.3">
      <c r="H544" s="1"/>
      <c r="I544" s="1"/>
      <c r="J544" s="1"/>
      <c r="K544" s="1"/>
      <c r="L544" s="1"/>
    </row>
    <row r="545" spans="8:12" ht="15.75" customHeight="1" x14ac:dyDescent="0.3">
      <c r="H545" s="1"/>
      <c r="I545" s="1"/>
      <c r="J545" s="1"/>
      <c r="K545" s="1"/>
      <c r="L545" s="1"/>
    </row>
    <row r="546" spans="8:12" ht="15.75" customHeight="1" x14ac:dyDescent="0.3">
      <c r="H546" s="1"/>
      <c r="I546" s="1"/>
      <c r="J546" s="1"/>
      <c r="K546" s="1"/>
      <c r="L546" s="1"/>
    </row>
    <row r="547" spans="8:12" ht="15.75" customHeight="1" x14ac:dyDescent="0.3">
      <c r="H547" s="1"/>
      <c r="I547" s="1"/>
      <c r="J547" s="1"/>
      <c r="K547" s="1"/>
      <c r="L547" s="1"/>
    </row>
    <row r="548" spans="8:12" ht="15.75" customHeight="1" x14ac:dyDescent="0.3">
      <c r="H548" s="1"/>
      <c r="I548" s="1"/>
      <c r="J548" s="1"/>
      <c r="K548" s="1"/>
      <c r="L548" s="1"/>
    </row>
    <row r="549" spans="8:12" ht="15.75" customHeight="1" x14ac:dyDescent="0.3">
      <c r="H549" s="1"/>
      <c r="I549" s="1"/>
      <c r="J549" s="1"/>
      <c r="K549" s="1"/>
      <c r="L549" s="1"/>
    </row>
    <row r="550" spans="8:12" ht="15.75" customHeight="1" x14ac:dyDescent="0.3">
      <c r="H550" s="1"/>
      <c r="I550" s="1"/>
      <c r="J550" s="1"/>
      <c r="K550" s="1"/>
      <c r="L550" s="1"/>
    </row>
    <row r="551" spans="8:12" ht="15.75" customHeight="1" x14ac:dyDescent="0.3">
      <c r="H551" s="1"/>
      <c r="I551" s="1"/>
      <c r="J551" s="1"/>
      <c r="K551" s="1"/>
      <c r="L551" s="1"/>
    </row>
    <row r="552" spans="8:12" ht="15.75" customHeight="1" x14ac:dyDescent="0.3">
      <c r="H552" s="1"/>
      <c r="I552" s="1"/>
      <c r="J552" s="1"/>
      <c r="K552" s="1"/>
      <c r="L552" s="1"/>
    </row>
    <row r="553" spans="8:12" ht="15.75" customHeight="1" x14ac:dyDescent="0.3">
      <c r="H553" s="1"/>
      <c r="I553" s="1"/>
      <c r="J553" s="1"/>
      <c r="K553" s="1"/>
      <c r="L553" s="1"/>
    </row>
    <row r="554" spans="8:12" ht="15.75" customHeight="1" x14ac:dyDescent="0.3">
      <c r="H554" s="1"/>
      <c r="I554" s="1"/>
      <c r="J554" s="1"/>
      <c r="K554" s="1"/>
      <c r="L554" s="1"/>
    </row>
    <row r="555" spans="8:12" ht="15.75" customHeight="1" x14ac:dyDescent="0.3">
      <c r="H555" s="1"/>
      <c r="I555" s="1"/>
      <c r="J555" s="1"/>
      <c r="K555" s="1"/>
      <c r="L555" s="1"/>
    </row>
    <row r="556" spans="8:12" ht="15.75" customHeight="1" x14ac:dyDescent="0.3">
      <c r="H556" s="1"/>
      <c r="I556" s="1"/>
      <c r="J556" s="1"/>
      <c r="K556" s="1"/>
      <c r="L556" s="1"/>
    </row>
    <row r="557" spans="8:12" ht="15.75" customHeight="1" x14ac:dyDescent="0.3">
      <c r="H557" s="1"/>
      <c r="I557" s="1"/>
      <c r="J557" s="1"/>
      <c r="K557" s="1"/>
      <c r="L557" s="1"/>
    </row>
    <row r="558" spans="8:12" ht="15.75" customHeight="1" x14ac:dyDescent="0.3">
      <c r="H558" s="1"/>
      <c r="I558" s="1"/>
      <c r="J558" s="1"/>
      <c r="K558" s="1"/>
      <c r="L558" s="1"/>
    </row>
    <row r="559" spans="8:12" ht="15.75" customHeight="1" x14ac:dyDescent="0.3">
      <c r="H559" s="1"/>
      <c r="I559" s="1"/>
      <c r="J559" s="1"/>
      <c r="K559" s="1"/>
      <c r="L559" s="1"/>
    </row>
    <row r="560" spans="8:12" ht="15.75" customHeight="1" x14ac:dyDescent="0.3">
      <c r="H560" s="1"/>
      <c r="I560" s="1"/>
      <c r="J560" s="1"/>
      <c r="K560" s="1"/>
      <c r="L560" s="1"/>
    </row>
    <row r="561" spans="8:12" ht="15.75" customHeight="1" x14ac:dyDescent="0.3">
      <c r="H561" s="1"/>
      <c r="I561" s="1"/>
      <c r="J561" s="1"/>
      <c r="K561" s="1"/>
      <c r="L561" s="1"/>
    </row>
    <row r="562" spans="8:12" ht="15.75" customHeight="1" x14ac:dyDescent="0.3">
      <c r="H562" s="1"/>
      <c r="I562" s="1"/>
      <c r="J562" s="1"/>
      <c r="K562" s="1"/>
      <c r="L562" s="1"/>
    </row>
    <row r="563" spans="8:12" ht="15.75" customHeight="1" x14ac:dyDescent="0.3">
      <c r="H563" s="1"/>
      <c r="I563" s="1"/>
      <c r="J563" s="1"/>
      <c r="K563" s="1"/>
      <c r="L563" s="1"/>
    </row>
    <row r="564" spans="8:12" ht="15.75" customHeight="1" x14ac:dyDescent="0.3">
      <c r="H564" s="1"/>
      <c r="I564" s="1"/>
      <c r="J564" s="1"/>
      <c r="K564" s="1"/>
      <c r="L564" s="1"/>
    </row>
    <row r="565" spans="8:12" ht="15.75" customHeight="1" x14ac:dyDescent="0.3">
      <c r="H565" s="1"/>
      <c r="I565" s="1"/>
      <c r="J565" s="1"/>
      <c r="K565" s="1"/>
      <c r="L565" s="1"/>
    </row>
    <row r="566" spans="8:12" ht="15.75" customHeight="1" x14ac:dyDescent="0.3">
      <c r="H566" s="1"/>
      <c r="I566" s="1"/>
      <c r="J566" s="1"/>
      <c r="K566" s="1"/>
      <c r="L566" s="1"/>
    </row>
    <row r="567" spans="8:12" ht="15.75" customHeight="1" x14ac:dyDescent="0.3">
      <c r="H567" s="1"/>
      <c r="I567" s="1"/>
      <c r="J567" s="1"/>
      <c r="K567" s="1"/>
      <c r="L567" s="1"/>
    </row>
    <row r="568" spans="8:12" ht="15.75" customHeight="1" x14ac:dyDescent="0.3">
      <c r="H568" s="1"/>
      <c r="I568" s="1"/>
      <c r="J568" s="1"/>
      <c r="K568" s="1"/>
      <c r="L568" s="1"/>
    </row>
    <row r="569" spans="8:12" ht="15.75" customHeight="1" x14ac:dyDescent="0.3">
      <c r="H569" s="1"/>
      <c r="I569" s="1"/>
      <c r="J569" s="1"/>
      <c r="K569" s="1"/>
      <c r="L569" s="1"/>
    </row>
    <row r="570" spans="8:12" ht="15.75" customHeight="1" x14ac:dyDescent="0.3">
      <c r="H570" s="1"/>
      <c r="I570" s="1"/>
      <c r="J570" s="1"/>
      <c r="K570" s="1"/>
      <c r="L570" s="1"/>
    </row>
    <row r="571" spans="8:12" ht="15.75" customHeight="1" x14ac:dyDescent="0.3">
      <c r="H571" s="1"/>
      <c r="I571" s="1"/>
      <c r="J571" s="1"/>
      <c r="K571" s="1"/>
      <c r="L571" s="1"/>
    </row>
    <row r="572" spans="8:12" ht="15.75" customHeight="1" x14ac:dyDescent="0.3">
      <c r="H572" s="1"/>
      <c r="I572" s="1"/>
      <c r="J572" s="1"/>
      <c r="K572" s="1"/>
      <c r="L572" s="1"/>
    </row>
    <row r="573" spans="8:12" ht="15.75" customHeight="1" x14ac:dyDescent="0.3">
      <c r="H573" s="1"/>
      <c r="I573" s="1"/>
      <c r="J573" s="1"/>
      <c r="K573" s="1"/>
      <c r="L573" s="1"/>
    </row>
    <row r="574" spans="8:12" ht="15.75" customHeight="1" x14ac:dyDescent="0.3">
      <c r="H574" s="1"/>
      <c r="I574" s="1"/>
      <c r="J574" s="1"/>
      <c r="K574" s="1"/>
      <c r="L574" s="1"/>
    </row>
    <row r="575" spans="8:12" ht="15.75" customHeight="1" x14ac:dyDescent="0.3">
      <c r="H575" s="1"/>
      <c r="I575" s="1"/>
      <c r="J575" s="1"/>
      <c r="K575" s="1"/>
      <c r="L575" s="1"/>
    </row>
    <row r="576" spans="8:12" ht="15.75" customHeight="1" x14ac:dyDescent="0.3">
      <c r="H576" s="1"/>
      <c r="I576" s="1"/>
      <c r="J576" s="1"/>
      <c r="K576" s="1"/>
      <c r="L576" s="1"/>
    </row>
    <row r="577" spans="8:12" ht="15.75" customHeight="1" x14ac:dyDescent="0.3">
      <c r="H577" s="1"/>
      <c r="I577" s="1"/>
      <c r="J577" s="1"/>
      <c r="K577" s="1"/>
      <c r="L577" s="1"/>
    </row>
    <row r="578" spans="8:12" ht="15.75" customHeight="1" x14ac:dyDescent="0.3">
      <c r="H578" s="1"/>
      <c r="I578" s="1"/>
      <c r="J578" s="1"/>
      <c r="K578" s="1"/>
      <c r="L578" s="1"/>
    </row>
    <row r="579" spans="8:12" ht="15.75" customHeight="1" x14ac:dyDescent="0.3">
      <c r="H579" s="1"/>
      <c r="I579" s="1"/>
      <c r="J579" s="1"/>
      <c r="K579" s="1"/>
      <c r="L579" s="1"/>
    </row>
    <row r="580" spans="8:12" ht="15.75" customHeight="1" x14ac:dyDescent="0.3">
      <c r="H580" s="1"/>
      <c r="I580" s="1"/>
      <c r="J580" s="1"/>
      <c r="K580" s="1"/>
      <c r="L580" s="1"/>
    </row>
    <row r="581" spans="8:12" ht="15.75" customHeight="1" x14ac:dyDescent="0.3">
      <c r="H581" s="1"/>
      <c r="I581" s="1"/>
      <c r="J581" s="1"/>
      <c r="K581" s="1"/>
      <c r="L581" s="1"/>
    </row>
    <row r="582" spans="8:12" ht="15.75" customHeight="1" x14ac:dyDescent="0.3">
      <c r="H582" s="1"/>
      <c r="I582" s="1"/>
      <c r="J582" s="1"/>
      <c r="K582" s="1"/>
      <c r="L582" s="1"/>
    </row>
    <row r="583" spans="8:12" ht="15.75" customHeight="1" x14ac:dyDescent="0.3">
      <c r="H583" s="1"/>
      <c r="I583" s="1"/>
      <c r="J583" s="1"/>
      <c r="K583" s="1"/>
      <c r="L583" s="1"/>
    </row>
    <row r="584" spans="8:12" ht="15.75" customHeight="1" x14ac:dyDescent="0.3">
      <c r="H584" s="1"/>
      <c r="I584" s="1"/>
      <c r="J584" s="1"/>
      <c r="K584" s="1"/>
      <c r="L584" s="1"/>
    </row>
    <row r="585" spans="8:12" ht="15.75" customHeight="1" x14ac:dyDescent="0.3">
      <c r="H585" s="1"/>
      <c r="I585" s="1"/>
      <c r="J585" s="1"/>
      <c r="K585" s="1"/>
      <c r="L585" s="1"/>
    </row>
    <row r="586" spans="8:12" ht="15.75" customHeight="1" x14ac:dyDescent="0.3">
      <c r="H586" s="1"/>
      <c r="I586" s="1"/>
      <c r="J586" s="1"/>
      <c r="K586" s="1"/>
      <c r="L586" s="1"/>
    </row>
    <row r="587" spans="8:12" ht="15.75" customHeight="1" x14ac:dyDescent="0.3">
      <c r="H587" s="1"/>
      <c r="I587" s="1"/>
      <c r="J587" s="1"/>
      <c r="K587" s="1"/>
      <c r="L587" s="1"/>
    </row>
    <row r="588" spans="8:12" ht="15.75" customHeight="1" x14ac:dyDescent="0.3">
      <c r="H588" s="1"/>
      <c r="I588" s="1"/>
      <c r="J588" s="1"/>
      <c r="K588" s="1"/>
      <c r="L588" s="1"/>
    </row>
    <row r="589" spans="8:12" ht="15.75" customHeight="1" x14ac:dyDescent="0.3">
      <c r="H589" s="1"/>
      <c r="I589" s="1"/>
      <c r="J589" s="1"/>
      <c r="K589" s="1"/>
      <c r="L589" s="1"/>
    </row>
    <row r="590" spans="8:12" ht="15.75" customHeight="1" x14ac:dyDescent="0.3">
      <c r="H590" s="1"/>
      <c r="I590" s="1"/>
      <c r="J590" s="1"/>
      <c r="K590" s="1"/>
      <c r="L590" s="1"/>
    </row>
    <row r="591" spans="8:12" ht="15.75" customHeight="1" x14ac:dyDescent="0.3">
      <c r="H591" s="1"/>
      <c r="I591" s="1"/>
      <c r="J591" s="1"/>
      <c r="K591" s="1"/>
      <c r="L591" s="1"/>
    </row>
    <row r="592" spans="8:12" ht="15.75" customHeight="1" x14ac:dyDescent="0.3">
      <c r="H592" s="1"/>
      <c r="I592" s="1"/>
      <c r="J592" s="1"/>
      <c r="K592" s="1"/>
      <c r="L592" s="1"/>
    </row>
    <row r="593" spans="8:12" ht="15.75" customHeight="1" x14ac:dyDescent="0.3">
      <c r="H593" s="1"/>
      <c r="I593" s="1"/>
      <c r="J593" s="1"/>
      <c r="K593" s="1"/>
      <c r="L593" s="1"/>
    </row>
    <row r="594" spans="8:12" ht="15.75" customHeight="1" x14ac:dyDescent="0.3">
      <c r="H594" s="1"/>
      <c r="I594" s="1"/>
      <c r="J594" s="1"/>
      <c r="K594" s="1"/>
      <c r="L594" s="1"/>
    </row>
    <row r="595" spans="8:12" ht="15.75" customHeight="1" x14ac:dyDescent="0.3">
      <c r="H595" s="1"/>
      <c r="I595" s="1"/>
      <c r="J595" s="1"/>
      <c r="K595" s="1"/>
      <c r="L595" s="1"/>
    </row>
    <row r="596" spans="8:12" ht="15.75" customHeight="1" x14ac:dyDescent="0.3">
      <c r="H596" s="1"/>
      <c r="I596" s="1"/>
      <c r="J596" s="1"/>
      <c r="K596" s="1"/>
      <c r="L596" s="1"/>
    </row>
    <row r="597" spans="8:12" ht="15.75" customHeight="1" x14ac:dyDescent="0.3">
      <c r="H597" s="1"/>
      <c r="I597" s="1"/>
      <c r="J597" s="1"/>
      <c r="K597" s="1"/>
      <c r="L597" s="1"/>
    </row>
    <row r="598" spans="8:12" ht="15.75" customHeight="1" x14ac:dyDescent="0.3">
      <c r="H598" s="1"/>
      <c r="I598" s="1"/>
      <c r="J598" s="1"/>
      <c r="K598" s="1"/>
      <c r="L598" s="1"/>
    </row>
    <row r="599" spans="8:12" ht="15.75" customHeight="1" x14ac:dyDescent="0.3">
      <c r="H599" s="1"/>
      <c r="I599" s="1"/>
      <c r="J599" s="1"/>
      <c r="K599" s="1"/>
      <c r="L599" s="1"/>
    </row>
    <row r="600" spans="8:12" ht="15.75" customHeight="1" x14ac:dyDescent="0.3">
      <c r="H600" s="1"/>
      <c r="I600" s="1"/>
      <c r="J600" s="1"/>
      <c r="K600" s="1"/>
      <c r="L600" s="1"/>
    </row>
    <row r="601" spans="8:12" ht="15.75" customHeight="1" x14ac:dyDescent="0.3">
      <c r="H601" s="1"/>
      <c r="I601" s="1"/>
      <c r="J601" s="1"/>
      <c r="K601" s="1"/>
      <c r="L601" s="1"/>
    </row>
    <row r="602" spans="8:12" ht="15.75" customHeight="1" x14ac:dyDescent="0.3">
      <c r="H602" s="1"/>
      <c r="I602" s="1"/>
      <c r="J602" s="1"/>
      <c r="K602" s="1"/>
      <c r="L602" s="1"/>
    </row>
    <row r="603" spans="8:12" ht="15.75" customHeight="1" x14ac:dyDescent="0.3">
      <c r="H603" s="1"/>
      <c r="I603" s="1"/>
      <c r="J603" s="1"/>
      <c r="K603" s="1"/>
      <c r="L603" s="1"/>
    </row>
    <row r="604" spans="8:12" ht="15.75" customHeight="1" x14ac:dyDescent="0.3">
      <c r="H604" s="1"/>
      <c r="I604" s="1"/>
      <c r="J604" s="1"/>
      <c r="K604" s="1"/>
      <c r="L604" s="1"/>
    </row>
    <row r="605" spans="8:12" ht="15.75" customHeight="1" x14ac:dyDescent="0.3">
      <c r="H605" s="1"/>
      <c r="I605" s="1"/>
      <c r="J605" s="1"/>
      <c r="K605" s="1"/>
      <c r="L605" s="1"/>
    </row>
    <row r="606" spans="8:12" ht="15.75" customHeight="1" x14ac:dyDescent="0.3">
      <c r="H606" s="1"/>
      <c r="I606" s="1"/>
      <c r="J606" s="1"/>
      <c r="K606" s="1"/>
      <c r="L606" s="1"/>
    </row>
    <row r="607" spans="8:12" ht="15.75" customHeight="1" x14ac:dyDescent="0.3">
      <c r="H607" s="1"/>
      <c r="I607" s="1"/>
      <c r="J607" s="1"/>
      <c r="K607" s="1"/>
      <c r="L607" s="1"/>
    </row>
    <row r="608" spans="8:12" ht="15.75" customHeight="1" x14ac:dyDescent="0.3">
      <c r="H608" s="1"/>
      <c r="I608" s="1"/>
      <c r="J608" s="1"/>
      <c r="K608" s="1"/>
      <c r="L608" s="1"/>
    </row>
    <row r="609" spans="8:12" ht="15.75" customHeight="1" x14ac:dyDescent="0.3">
      <c r="H609" s="1"/>
      <c r="I609" s="1"/>
      <c r="J609" s="1"/>
      <c r="K609" s="1"/>
      <c r="L609" s="1"/>
    </row>
    <row r="610" spans="8:12" ht="15.75" customHeight="1" x14ac:dyDescent="0.3">
      <c r="H610" s="1"/>
      <c r="I610" s="1"/>
      <c r="J610" s="1"/>
      <c r="K610" s="1"/>
      <c r="L610" s="1"/>
    </row>
    <row r="611" spans="8:12" ht="15.75" customHeight="1" x14ac:dyDescent="0.3">
      <c r="H611" s="1"/>
      <c r="I611" s="1"/>
      <c r="J611" s="1"/>
      <c r="K611" s="1"/>
      <c r="L611" s="1"/>
    </row>
    <row r="612" spans="8:12" ht="15.75" customHeight="1" x14ac:dyDescent="0.3">
      <c r="H612" s="1"/>
      <c r="I612" s="1"/>
      <c r="J612" s="1"/>
      <c r="K612" s="1"/>
      <c r="L612" s="1"/>
    </row>
    <row r="613" spans="8:12" ht="15.75" customHeight="1" x14ac:dyDescent="0.3">
      <c r="H613" s="1"/>
      <c r="I613" s="1"/>
      <c r="J613" s="1"/>
      <c r="K613" s="1"/>
      <c r="L613" s="1"/>
    </row>
    <row r="614" spans="8:12" ht="15.75" customHeight="1" x14ac:dyDescent="0.3">
      <c r="H614" s="1"/>
      <c r="I614" s="1"/>
      <c r="J614" s="1"/>
      <c r="K614" s="1"/>
      <c r="L614" s="1"/>
    </row>
    <row r="615" spans="8:12" ht="15.75" customHeight="1" x14ac:dyDescent="0.3">
      <c r="H615" s="1"/>
      <c r="I615" s="1"/>
      <c r="J615" s="1"/>
      <c r="K615" s="1"/>
      <c r="L615" s="1"/>
    </row>
    <row r="616" spans="8:12" ht="15.75" customHeight="1" x14ac:dyDescent="0.3">
      <c r="H616" s="1"/>
      <c r="I616" s="1"/>
      <c r="J616" s="1"/>
      <c r="K616" s="1"/>
      <c r="L616" s="1"/>
    </row>
    <row r="617" spans="8:12" ht="15.75" customHeight="1" x14ac:dyDescent="0.3">
      <c r="H617" s="1"/>
      <c r="I617" s="1"/>
      <c r="J617" s="1"/>
      <c r="K617" s="1"/>
      <c r="L617" s="1"/>
    </row>
    <row r="618" spans="8:12" ht="15.75" customHeight="1" x14ac:dyDescent="0.3">
      <c r="H618" s="1"/>
      <c r="I618" s="1"/>
      <c r="J618" s="1"/>
      <c r="K618" s="1"/>
      <c r="L618" s="1"/>
    </row>
    <row r="619" spans="8:12" ht="15.75" customHeight="1" x14ac:dyDescent="0.3">
      <c r="H619" s="1"/>
      <c r="I619" s="1"/>
      <c r="J619" s="1"/>
      <c r="K619" s="1"/>
      <c r="L619" s="1"/>
    </row>
    <row r="620" spans="8:12" ht="15.75" customHeight="1" x14ac:dyDescent="0.3">
      <c r="H620" s="1"/>
      <c r="I620" s="1"/>
      <c r="J620" s="1"/>
      <c r="K620" s="1"/>
      <c r="L620" s="1"/>
    </row>
    <row r="621" spans="8:12" ht="15.75" customHeight="1" x14ac:dyDescent="0.3">
      <c r="H621" s="1"/>
      <c r="I621" s="1"/>
      <c r="J621" s="1"/>
      <c r="K621" s="1"/>
      <c r="L621" s="1"/>
    </row>
    <row r="622" spans="8:12" ht="15.75" customHeight="1" x14ac:dyDescent="0.3">
      <c r="H622" s="1"/>
      <c r="I622" s="1"/>
      <c r="J622" s="1"/>
      <c r="K622" s="1"/>
      <c r="L622" s="1"/>
    </row>
    <row r="623" spans="8:12" ht="15.75" customHeight="1" x14ac:dyDescent="0.3">
      <c r="H623" s="1"/>
      <c r="I623" s="1"/>
      <c r="J623" s="1"/>
      <c r="K623" s="1"/>
      <c r="L623" s="1"/>
    </row>
    <row r="624" spans="8:12" ht="15.75" customHeight="1" x14ac:dyDescent="0.3">
      <c r="H624" s="1"/>
      <c r="I624" s="1"/>
      <c r="J624" s="1"/>
      <c r="K624" s="1"/>
      <c r="L624" s="1"/>
    </row>
    <row r="625" spans="8:12" ht="15.75" customHeight="1" x14ac:dyDescent="0.3">
      <c r="H625" s="1"/>
      <c r="I625" s="1"/>
      <c r="J625" s="1"/>
      <c r="K625" s="1"/>
      <c r="L625" s="1"/>
    </row>
    <row r="626" spans="8:12" ht="15.75" customHeight="1" x14ac:dyDescent="0.3">
      <c r="H626" s="1"/>
      <c r="I626" s="1"/>
      <c r="J626" s="1"/>
      <c r="K626" s="1"/>
      <c r="L626" s="1"/>
    </row>
    <row r="627" spans="8:12" ht="15.75" customHeight="1" x14ac:dyDescent="0.3">
      <c r="H627" s="1"/>
      <c r="I627" s="1"/>
      <c r="J627" s="1"/>
      <c r="K627" s="1"/>
      <c r="L627" s="1"/>
    </row>
    <row r="628" spans="8:12" ht="15.75" customHeight="1" x14ac:dyDescent="0.3">
      <c r="H628" s="1"/>
      <c r="I628" s="1"/>
      <c r="J628" s="1"/>
      <c r="K628" s="1"/>
      <c r="L628" s="1"/>
    </row>
    <row r="629" spans="8:12" ht="15.75" customHeight="1" x14ac:dyDescent="0.3">
      <c r="H629" s="1"/>
      <c r="I629" s="1"/>
      <c r="J629" s="1"/>
      <c r="K629" s="1"/>
      <c r="L629" s="1"/>
    </row>
    <row r="630" spans="8:12" ht="15.75" customHeight="1" x14ac:dyDescent="0.3">
      <c r="H630" s="1"/>
      <c r="I630" s="1"/>
      <c r="J630" s="1"/>
      <c r="K630" s="1"/>
      <c r="L630" s="1"/>
    </row>
    <row r="631" spans="8:12" ht="15.75" customHeight="1" x14ac:dyDescent="0.3">
      <c r="H631" s="1"/>
      <c r="I631" s="1"/>
      <c r="J631" s="1"/>
      <c r="K631" s="1"/>
      <c r="L631" s="1"/>
    </row>
    <row r="632" spans="8:12" ht="15.75" customHeight="1" x14ac:dyDescent="0.3">
      <c r="H632" s="1"/>
      <c r="I632" s="1"/>
      <c r="J632" s="1"/>
      <c r="K632" s="1"/>
      <c r="L632" s="1"/>
    </row>
    <row r="633" spans="8:12" ht="15.75" customHeight="1" x14ac:dyDescent="0.3">
      <c r="H633" s="1"/>
      <c r="I633" s="1"/>
      <c r="J633" s="1"/>
      <c r="K633" s="1"/>
      <c r="L633" s="1"/>
    </row>
    <row r="634" spans="8:12" ht="15.75" customHeight="1" x14ac:dyDescent="0.3">
      <c r="H634" s="1"/>
      <c r="I634" s="1"/>
      <c r="J634" s="1"/>
      <c r="K634" s="1"/>
      <c r="L634" s="1"/>
    </row>
    <row r="635" spans="8:12" ht="15.75" customHeight="1" x14ac:dyDescent="0.3">
      <c r="H635" s="1"/>
      <c r="I635" s="1"/>
      <c r="J635" s="1"/>
      <c r="K635" s="1"/>
      <c r="L635" s="1"/>
    </row>
    <row r="636" spans="8:12" ht="15.75" customHeight="1" x14ac:dyDescent="0.3">
      <c r="H636" s="1"/>
      <c r="I636" s="1"/>
      <c r="J636" s="1"/>
      <c r="K636" s="1"/>
      <c r="L636" s="1"/>
    </row>
    <row r="637" spans="8:12" ht="15.75" customHeight="1" x14ac:dyDescent="0.3">
      <c r="H637" s="1"/>
      <c r="I637" s="1"/>
      <c r="J637" s="1"/>
      <c r="K637" s="1"/>
      <c r="L637" s="1"/>
    </row>
    <row r="638" spans="8:12" ht="15.75" customHeight="1" x14ac:dyDescent="0.3">
      <c r="H638" s="1"/>
      <c r="I638" s="1"/>
      <c r="J638" s="1"/>
      <c r="K638" s="1"/>
      <c r="L638" s="1"/>
    </row>
    <row r="639" spans="8:12" ht="15.75" customHeight="1" x14ac:dyDescent="0.3">
      <c r="H639" s="1"/>
      <c r="I639" s="1"/>
      <c r="J639" s="1"/>
      <c r="K639" s="1"/>
      <c r="L639" s="1"/>
    </row>
    <row r="640" spans="8:12" ht="15.75" customHeight="1" x14ac:dyDescent="0.3">
      <c r="H640" s="1"/>
      <c r="I640" s="1"/>
      <c r="J640" s="1"/>
      <c r="K640" s="1"/>
      <c r="L640" s="1"/>
    </row>
    <row r="641" spans="8:12" ht="15.75" customHeight="1" x14ac:dyDescent="0.3">
      <c r="H641" s="1"/>
      <c r="I641" s="1"/>
      <c r="J641" s="1"/>
      <c r="K641" s="1"/>
      <c r="L641" s="1"/>
    </row>
    <row r="642" spans="8:12" ht="15.75" customHeight="1" x14ac:dyDescent="0.3">
      <c r="H642" s="1"/>
      <c r="I642" s="1"/>
      <c r="J642" s="1"/>
      <c r="K642" s="1"/>
      <c r="L642" s="1"/>
    </row>
    <row r="643" spans="8:12" ht="15.75" customHeight="1" x14ac:dyDescent="0.3">
      <c r="H643" s="1"/>
      <c r="I643" s="1"/>
      <c r="J643" s="1"/>
      <c r="K643" s="1"/>
      <c r="L643" s="1"/>
    </row>
    <row r="644" spans="8:12" ht="15.75" customHeight="1" x14ac:dyDescent="0.3">
      <c r="H644" s="1"/>
      <c r="I644" s="1"/>
      <c r="J644" s="1"/>
      <c r="K644" s="1"/>
      <c r="L644" s="1"/>
    </row>
    <row r="645" spans="8:12" ht="15.75" customHeight="1" x14ac:dyDescent="0.3">
      <c r="H645" s="1"/>
      <c r="I645" s="1"/>
      <c r="J645" s="1"/>
      <c r="K645" s="1"/>
      <c r="L645" s="1"/>
    </row>
    <row r="646" spans="8:12" ht="15.75" customHeight="1" x14ac:dyDescent="0.3">
      <c r="H646" s="1"/>
      <c r="I646" s="1"/>
      <c r="J646" s="1"/>
      <c r="K646" s="1"/>
      <c r="L646" s="1"/>
    </row>
    <row r="647" spans="8:12" ht="15.75" customHeight="1" x14ac:dyDescent="0.3">
      <c r="H647" s="1"/>
      <c r="I647" s="1"/>
      <c r="J647" s="1"/>
      <c r="K647" s="1"/>
      <c r="L647" s="1"/>
    </row>
    <row r="648" spans="8:12" ht="15.75" customHeight="1" x14ac:dyDescent="0.3">
      <c r="H648" s="1"/>
      <c r="I648" s="1"/>
      <c r="J648" s="1"/>
      <c r="K648" s="1"/>
      <c r="L648" s="1"/>
    </row>
    <row r="649" spans="8:12" ht="15.75" customHeight="1" x14ac:dyDescent="0.3">
      <c r="H649" s="1"/>
      <c r="I649" s="1"/>
      <c r="J649" s="1"/>
      <c r="K649" s="1"/>
      <c r="L649" s="1"/>
    </row>
    <row r="650" spans="8:12" ht="15.75" customHeight="1" x14ac:dyDescent="0.3">
      <c r="H650" s="1"/>
      <c r="I650" s="1"/>
      <c r="J650" s="1"/>
      <c r="K650" s="1"/>
      <c r="L650" s="1"/>
    </row>
    <row r="651" spans="8:12" ht="15.75" customHeight="1" x14ac:dyDescent="0.3">
      <c r="H651" s="1"/>
      <c r="I651" s="1"/>
      <c r="J651" s="1"/>
      <c r="K651" s="1"/>
      <c r="L651" s="1"/>
    </row>
    <row r="652" spans="8:12" ht="15.75" customHeight="1" x14ac:dyDescent="0.3">
      <c r="H652" s="1"/>
      <c r="I652" s="1"/>
      <c r="J652" s="1"/>
      <c r="K652" s="1"/>
      <c r="L652" s="1"/>
    </row>
    <row r="653" spans="8:12" ht="15.75" customHeight="1" x14ac:dyDescent="0.3">
      <c r="H653" s="1"/>
      <c r="I653" s="1"/>
      <c r="J653" s="1"/>
      <c r="K653" s="1"/>
      <c r="L653" s="1"/>
    </row>
    <row r="654" spans="8:12" ht="15.75" customHeight="1" x14ac:dyDescent="0.3">
      <c r="H654" s="1"/>
      <c r="I654" s="1"/>
      <c r="J654" s="1"/>
      <c r="K654" s="1"/>
      <c r="L654" s="1"/>
    </row>
    <row r="655" spans="8:12" ht="15.75" customHeight="1" x14ac:dyDescent="0.3">
      <c r="H655" s="1"/>
      <c r="I655" s="1"/>
      <c r="J655" s="1"/>
      <c r="K655" s="1"/>
      <c r="L655" s="1"/>
    </row>
    <row r="656" spans="8:12" ht="15.75" customHeight="1" x14ac:dyDescent="0.3">
      <c r="H656" s="1"/>
      <c r="I656" s="1"/>
      <c r="J656" s="1"/>
      <c r="K656" s="1"/>
      <c r="L656" s="1"/>
    </row>
    <row r="657" spans="8:12" ht="15.75" customHeight="1" x14ac:dyDescent="0.3">
      <c r="H657" s="1"/>
      <c r="I657" s="1"/>
      <c r="J657" s="1"/>
      <c r="K657" s="1"/>
      <c r="L657" s="1"/>
    </row>
    <row r="658" spans="8:12" ht="15.75" customHeight="1" x14ac:dyDescent="0.3">
      <c r="H658" s="1"/>
      <c r="I658" s="1"/>
      <c r="J658" s="1"/>
      <c r="K658" s="1"/>
      <c r="L658" s="1"/>
    </row>
    <row r="659" spans="8:12" ht="15.75" customHeight="1" x14ac:dyDescent="0.3">
      <c r="H659" s="1"/>
      <c r="I659" s="1"/>
      <c r="J659" s="1"/>
      <c r="K659" s="1"/>
      <c r="L659" s="1"/>
    </row>
    <row r="660" spans="8:12" ht="15.75" customHeight="1" x14ac:dyDescent="0.3">
      <c r="H660" s="1"/>
      <c r="I660" s="1"/>
      <c r="J660" s="1"/>
      <c r="K660" s="1"/>
      <c r="L660" s="1"/>
    </row>
    <row r="661" spans="8:12" ht="15.75" customHeight="1" x14ac:dyDescent="0.3">
      <c r="H661" s="1"/>
      <c r="I661" s="1"/>
      <c r="J661" s="1"/>
      <c r="K661" s="1"/>
      <c r="L661" s="1"/>
    </row>
    <row r="662" spans="8:12" ht="15.75" customHeight="1" x14ac:dyDescent="0.3">
      <c r="H662" s="1"/>
      <c r="I662" s="1"/>
      <c r="J662" s="1"/>
      <c r="K662" s="1"/>
      <c r="L662" s="1"/>
    </row>
    <row r="663" spans="8:12" ht="15.75" customHeight="1" x14ac:dyDescent="0.3">
      <c r="H663" s="1"/>
      <c r="I663" s="1"/>
      <c r="J663" s="1"/>
      <c r="K663" s="1"/>
      <c r="L663" s="1"/>
    </row>
    <row r="664" spans="8:12" ht="15.75" customHeight="1" x14ac:dyDescent="0.3">
      <c r="H664" s="1"/>
      <c r="I664" s="1"/>
      <c r="J664" s="1"/>
      <c r="K664" s="1"/>
      <c r="L664" s="1"/>
    </row>
    <row r="665" spans="8:12" ht="15.75" customHeight="1" x14ac:dyDescent="0.3">
      <c r="H665" s="1"/>
      <c r="I665" s="1"/>
      <c r="J665" s="1"/>
      <c r="K665" s="1"/>
      <c r="L665" s="1"/>
    </row>
    <row r="666" spans="8:12" ht="15.75" customHeight="1" x14ac:dyDescent="0.3">
      <c r="H666" s="1"/>
      <c r="I666" s="1"/>
      <c r="J666" s="1"/>
      <c r="K666" s="1"/>
      <c r="L666" s="1"/>
    </row>
    <row r="667" spans="8:12" ht="15.75" customHeight="1" x14ac:dyDescent="0.3">
      <c r="H667" s="1"/>
      <c r="I667" s="1"/>
      <c r="J667" s="1"/>
      <c r="K667" s="1"/>
      <c r="L667" s="1"/>
    </row>
    <row r="668" spans="8:12" ht="15.75" customHeight="1" x14ac:dyDescent="0.3">
      <c r="H668" s="1"/>
      <c r="I668" s="1"/>
      <c r="J668" s="1"/>
      <c r="K668" s="1"/>
      <c r="L668" s="1"/>
    </row>
    <row r="669" spans="8:12" ht="15.75" customHeight="1" x14ac:dyDescent="0.3">
      <c r="H669" s="1"/>
      <c r="I669" s="1"/>
      <c r="J669" s="1"/>
      <c r="K669" s="1"/>
      <c r="L669" s="1"/>
    </row>
    <row r="670" spans="8:12" ht="15.75" customHeight="1" x14ac:dyDescent="0.3">
      <c r="H670" s="1"/>
      <c r="I670" s="1"/>
      <c r="J670" s="1"/>
      <c r="K670" s="1"/>
      <c r="L670" s="1"/>
    </row>
    <row r="671" spans="8:12" ht="15.75" customHeight="1" x14ac:dyDescent="0.3">
      <c r="H671" s="1"/>
      <c r="I671" s="1"/>
      <c r="J671" s="1"/>
      <c r="K671" s="1"/>
      <c r="L671" s="1"/>
    </row>
    <row r="672" spans="8:12" ht="15.75" customHeight="1" x14ac:dyDescent="0.3">
      <c r="H672" s="1"/>
      <c r="I672" s="1"/>
      <c r="J672" s="1"/>
      <c r="K672" s="1"/>
      <c r="L672" s="1"/>
    </row>
    <row r="673" spans="8:12" ht="15.75" customHeight="1" x14ac:dyDescent="0.3">
      <c r="H673" s="1"/>
      <c r="I673" s="1"/>
      <c r="J673" s="1"/>
      <c r="K673" s="1"/>
      <c r="L673" s="1"/>
    </row>
    <row r="674" spans="8:12" ht="15.75" customHeight="1" x14ac:dyDescent="0.3">
      <c r="H674" s="1"/>
      <c r="I674" s="1"/>
      <c r="J674" s="1"/>
      <c r="K674" s="1"/>
      <c r="L674" s="1"/>
    </row>
    <row r="675" spans="8:12" ht="15.75" customHeight="1" x14ac:dyDescent="0.3">
      <c r="H675" s="1"/>
      <c r="I675" s="1"/>
      <c r="J675" s="1"/>
      <c r="K675" s="1"/>
      <c r="L675" s="1"/>
    </row>
    <row r="676" spans="8:12" ht="15.75" customHeight="1" x14ac:dyDescent="0.3">
      <c r="H676" s="1"/>
      <c r="I676" s="1"/>
      <c r="J676" s="1"/>
      <c r="K676" s="1"/>
      <c r="L676" s="1"/>
    </row>
    <row r="677" spans="8:12" ht="15.75" customHeight="1" x14ac:dyDescent="0.3">
      <c r="H677" s="1"/>
      <c r="I677" s="1"/>
      <c r="J677" s="1"/>
      <c r="K677" s="1"/>
      <c r="L677" s="1"/>
    </row>
    <row r="678" spans="8:12" ht="15.75" customHeight="1" x14ac:dyDescent="0.3">
      <c r="H678" s="1"/>
      <c r="I678" s="1"/>
      <c r="J678" s="1"/>
      <c r="K678" s="1"/>
      <c r="L678" s="1"/>
    </row>
    <row r="679" spans="8:12" ht="15.75" customHeight="1" x14ac:dyDescent="0.3">
      <c r="H679" s="1"/>
      <c r="I679" s="1"/>
      <c r="J679" s="1"/>
      <c r="K679" s="1"/>
      <c r="L679" s="1"/>
    </row>
    <row r="680" spans="8:12" ht="15.75" customHeight="1" x14ac:dyDescent="0.3">
      <c r="H680" s="1"/>
      <c r="I680" s="1"/>
      <c r="J680" s="1"/>
      <c r="K680" s="1"/>
      <c r="L680" s="1"/>
    </row>
    <row r="681" spans="8:12" ht="15.75" customHeight="1" x14ac:dyDescent="0.3">
      <c r="H681" s="1"/>
      <c r="I681" s="1"/>
      <c r="J681" s="1"/>
      <c r="K681" s="1"/>
      <c r="L681" s="1"/>
    </row>
    <row r="682" spans="8:12" ht="15.75" customHeight="1" x14ac:dyDescent="0.3">
      <c r="H682" s="1"/>
      <c r="I682" s="1"/>
      <c r="J682" s="1"/>
      <c r="K682" s="1"/>
      <c r="L682" s="1"/>
    </row>
    <row r="683" spans="8:12" ht="15.75" customHeight="1" x14ac:dyDescent="0.3">
      <c r="H683" s="1"/>
      <c r="I683" s="1"/>
      <c r="J683" s="1"/>
      <c r="K683" s="1"/>
      <c r="L683" s="1"/>
    </row>
    <row r="684" spans="8:12" ht="15.75" customHeight="1" x14ac:dyDescent="0.3">
      <c r="H684" s="1"/>
      <c r="I684" s="1"/>
      <c r="J684" s="1"/>
      <c r="K684" s="1"/>
      <c r="L684" s="1"/>
    </row>
    <row r="685" spans="8:12" ht="15.75" customHeight="1" x14ac:dyDescent="0.3">
      <c r="H685" s="1"/>
      <c r="I685" s="1"/>
      <c r="J685" s="1"/>
      <c r="K685" s="1"/>
      <c r="L685" s="1"/>
    </row>
    <row r="686" spans="8:12" ht="15.75" customHeight="1" x14ac:dyDescent="0.3">
      <c r="H686" s="1"/>
      <c r="I686" s="1"/>
      <c r="J686" s="1"/>
      <c r="K686" s="1"/>
      <c r="L686" s="1"/>
    </row>
    <row r="687" spans="8:12" ht="15.75" customHeight="1" x14ac:dyDescent="0.3">
      <c r="H687" s="1"/>
      <c r="I687" s="1"/>
      <c r="J687" s="1"/>
      <c r="K687" s="1"/>
      <c r="L687" s="1"/>
    </row>
    <row r="688" spans="8:12" ht="15.75" customHeight="1" x14ac:dyDescent="0.3">
      <c r="H688" s="1"/>
      <c r="I688" s="1"/>
      <c r="J688" s="1"/>
      <c r="K688" s="1"/>
      <c r="L688" s="1"/>
    </row>
    <row r="689" spans="8:12" ht="15.75" customHeight="1" x14ac:dyDescent="0.3">
      <c r="H689" s="1"/>
      <c r="I689" s="1"/>
      <c r="J689" s="1"/>
      <c r="K689" s="1"/>
      <c r="L689" s="1"/>
    </row>
    <row r="690" spans="8:12" ht="15.75" customHeight="1" x14ac:dyDescent="0.3">
      <c r="H690" s="1"/>
      <c r="I690" s="1"/>
      <c r="J690" s="1"/>
      <c r="K690" s="1"/>
      <c r="L690" s="1"/>
    </row>
    <row r="691" spans="8:12" ht="15.75" customHeight="1" x14ac:dyDescent="0.3">
      <c r="H691" s="1"/>
      <c r="I691" s="1"/>
      <c r="J691" s="1"/>
      <c r="K691" s="1"/>
      <c r="L691" s="1"/>
    </row>
    <row r="692" spans="8:12" ht="15.75" customHeight="1" x14ac:dyDescent="0.3">
      <c r="H692" s="1"/>
      <c r="I692" s="1"/>
      <c r="J692" s="1"/>
      <c r="K692" s="1"/>
      <c r="L692" s="1"/>
    </row>
    <row r="693" spans="8:12" ht="15.75" customHeight="1" x14ac:dyDescent="0.3">
      <c r="H693" s="1"/>
      <c r="I693" s="1"/>
      <c r="J693" s="1"/>
      <c r="K693" s="1"/>
      <c r="L693" s="1"/>
    </row>
    <row r="694" spans="8:12" ht="15.75" customHeight="1" x14ac:dyDescent="0.3">
      <c r="H694" s="1"/>
      <c r="I694" s="1"/>
      <c r="J694" s="1"/>
      <c r="K694" s="1"/>
      <c r="L694" s="1"/>
    </row>
    <row r="695" spans="8:12" ht="15.75" customHeight="1" x14ac:dyDescent="0.3">
      <c r="H695" s="1"/>
      <c r="I695" s="1"/>
      <c r="J695" s="1"/>
      <c r="K695" s="1"/>
      <c r="L695" s="1"/>
    </row>
    <row r="696" spans="8:12" ht="15.75" customHeight="1" x14ac:dyDescent="0.3">
      <c r="H696" s="1"/>
      <c r="I696" s="1"/>
      <c r="J696" s="1"/>
      <c r="K696" s="1"/>
      <c r="L696" s="1"/>
    </row>
    <row r="697" spans="8:12" ht="15.75" customHeight="1" x14ac:dyDescent="0.3">
      <c r="H697" s="1"/>
      <c r="I697" s="1"/>
      <c r="J697" s="1"/>
      <c r="K697" s="1"/>
      <c r="L697" s="1"/>
    </row>
    <row r="698" spans="8:12" ht="15.75" customHeight="1" x14ac:dyDescent="0.3">
      <c r="H698" s="1"/>
      <c r="I698" s="1"/>
      <c r="J698" s="1"/>
      <c r="K698" s="1"/>
      <c r="L698" s="1"/>
    </row>
    <row r="699" spans="8:12" ht="15.75" customHeight="1" x14ac:dyDescent="0.3">
      <c r="H699" s="1"/>
      <c r="I699" s="1"/>
      <c r="J699" s="1"/>
      <c r="K699" s="1"/>
      <c r="L699" s="1"/>
    </row>
    <row r="700" spans="8:12" ht="15.75" customHeight="1" x14ac:dyDescent="0.3">
      <c r="H700" s="1"/>
      <c r="I700" s="1"/>
      <c r="J700" s="1"/>
      <c r="K700" s="1"/>
      <c r="L700" s="1"/>
    </row>
    <row r="701" spans="8:12" ht="15.75" customHeight="1" x14ac:dyDescent="0.3">
      <c r="H701" s="1"/>
      <c r="I701" s="1"/>
      <c r="J701" s="1"/>
      <c r="K701" s="1"/>
      <c r="L701" s="1"/>
    </row>
    <row r="702" spans="8:12" ht="15.75" customHeight="1" x14ac:dyDescent="0.3">
      <c r="H702" s="1"/>
      <c r="I702" s="1"/>
      <c r="J702" s="1"/>
      <c r="K702" s="1"/>
      <c r="L702" s="1"/>
    </row>
    <row r="703" spans="8:12" ht="15.75" customHeight="1" x14ac:dyDescent="0.3">
      <c r="H703" s="1"/>
      <c r="I703" s="1"/>
      <c r="J703" s="1"/>
      <c r="K703" s="1"/>
      <c r="L703" s="1"/>
    </row>
    <row r="704" spans="8:12" ht="15.75" customHeight="1" x14ac:dyDescent="0.3">
      <c r="H704" s="1"/>
      <c r="I704" s="1"/>
      <c r="J704" s="1"/>
      <c r="K704" s="1"/>
      <c r="L704" s="1"/>
    </row>
    <row r="705" spans="8:12" ht="15.75" customHeight="1" x14ac:dyDescent="0.3">
      <c r="H705" s="1"/>
      <c r="I705" s="1"/>
      <c r="J705" s="1"/>
      <c r="K705" s="1"/>
      <c r="L705" s="1"/>
    </row>
    <row r="706" spans="8:12" ht="15.75" customHeight="1" x14ac:dyDescent="0.3">
      <c r="H706" s="1"/>
      <c r="I706" s="1"/>
      <c r="J706" s="1"/>
      <c r="K706" s="1"/>
      <c r="L706" s="1"/>
    </row>
    <row r="707" spans="8:12" ht="15.75" customHeight="1" x14ac:dyDescent="0.3">
      <c r="H707" s="1"/>
      <c r="I707" s="1"/>
      <c r="J707" s="1"/>
      <c r="K707" s="1"/>
      <c r="L707" s="1"/>
    </row>
    <row r="708" spans="8:12" ht="15.75" customHeight="1" x14ac:dyDescent="0.3">
      <c r="H708" s="1"/>
      <c r="I708" s="1"/>
      <c r="J708" s="1"/>
      <c r="K708" s="1"/>
      <c r="L708" s="1"/>
    </row>
    <row r="709" spans="8:12" ht="15.75" customHeight="1" x14ac:dyDescent="0.3">
      <c r="H709" s="1"/>
      <c r="I709" s="1"/>
      <c r="J709" s="1"/>
      <c r="K709" s="1"/>
      <c r="L709" s="1"/>
    </row>
    <row r="710" spans="8:12" ht="15.75" customHeight="1" x14ac:dyDescent="0.3">
      <c r="H710" s="1"/>
      <c r="I710" s="1"/>
      <c r="J710" s="1"/>
      <c r="K710" s="1"/>
      <c r="L710" s="1"/>
    </row>
    <row r="711" spans="8:12" ht="15.75" customHeight="1" x14ac:dyDescent="0.3">
      <c r="H711" s="1"/>
      <c r="I711" s="1"/>
      <c r="J711" s="1"/>
      <c r="K711" s="1"/>
      <c r="L711" s="1"/>
    </row>
    <row r="712" spans="8:12" ht="15.75" customHeight="1" x14ac:dyDescent="0.3">
      <c r="H712" s="1"/>
      <c r="I712" s="1"/>
      <c r="J712" s="1"/>
      <c r="K712" s="1"/>
      <c r="L712" s="1"/>
    </row>
    <row r="713" spans="8:12" ht="15.75" customHeight="1" x14ac:dyDescent="0.3">
      <c r="H713" s="1"/>
      <c r="I713" s="1"/>
      <c r="J713" s="1"/>
      <c r="K713" s="1"/>
      <c r="L713" s="1"/>
    </row>
    <row r="714" spans="8:12" ht="15.75" customHeight="1" x14ac:dyDescent="0.3">
      <c r="H714" s="1"/>
      <c r="I714" s="1"/>
      <c r="J714" s="1"/>
      <c r="K714" s="1"/>
      <c r="L714" s="1"/>
    </row>
    <row r="715" spans="8:12" ht="15.75" customHeight="1" x14ac:dyDescent="0.3">
      <c r="H715" s="1"/>
      <c r="I715" s="1"/>
      <c r="J715" s="1"/>
      <c r="K715" s="1"/>
      <c r="L715" s="1"/>
    </row>
    <row r="716" spans="8:12" ht="15.75" customHeight="1" x14ac:dyDescent="0.3">
      <c r="H716" s="1"/>
      <c r="I716" s="1"/>
      <c r="J716" s="1"/>
      <c r="K716" s="1"/>
      <c r="L716" s="1"/>
    </row>
    <row r="717" spans="8:12" ht="15.75" customHeight="1" x14ac:dyDescent="0.3">
      <c r="H717" s="1"/>
      <c r="I717" s="1"/>
      <c r="J717" s="1"/>
      <c r="K717" s="1"/>
      <c r="L717" s="1"/>
    </row>
    <row r="718" spans="8:12" ht="15.75" customHeight="1" x14ac:dyDescent="0.3">
      <c r="H718" s="1"/>
      <c r="I718" s="1"/>
      <c r="J718" s="1"/>
      <c r="K718" s="1"/>
      <c r="L718" s="1"/>
    </row>
    <row r="719" spans="8:12" ht="15.75" customHeight="1" x14ac:dyDescent="0.3">
      <c r="H719" s="1"/>
      <c r="I719" s="1"/>
      <c r="J719" s="1"/>
      <c r="K719" s="1"/>
      <c r="L719" s="1"/>
    </row>
    <row r="720" spans="8:12" ht="15.75" customHeight="1" x14ac:dyDescent="0.3">
      <c r="H720" s="1"/>
      <c r="I720" s="1"/>
      <c r="J720" s="1"/>
      <c r="K720" s="1"/>
      <c r="L720" s="1"/>
    </row>
    <row r="721" spans="8:12" ht="15.75" customHeight="1" x14ac:dyDescent="0.3">
      <c r="H721" s="1"/>
      <c r="I721" s="1"/>
      <c r="J721" s="1"/>
      <c r="K721" s="1"/>
      <c r="L721" s="1"/>
    </row>
    <row r="722" spans="8:12" ht="15.75" customHeight="1" x14ac:dyDescent="0.3">
      <c r="H722" s="1"/>
      <c r="I722" s="1"/>
      <c r="J722" s="1"/>
      <c r="K722" s="1"/>
      <c r="L722" s="1"/>
    </row>
    <row r="723" spans="8:12" ht="15.75" customHeight="1" x14ac:dyDescent="0.3">
      <c r="H723" s="1"/>
      <c r="I723" s="1"/>
      <c r="J723" s="1"/>
      <c r="K723" s="1"/>
      <c r="L723" s="1"/>
    </row>
    <row r="724" spans="8:12" ht="15.75" customHeight="1" x14ac:dyDescent="0.3">
      <c r="H724" s="1"/>
      <c r="I724" s="1"/>
      <c r="J724" s="1"/>
      <c r="K724" s="1"/>
      <c r="L724" s="1"/>
    </row>
    <row r="725" spans="8:12" ht="15.75" customHeight="1" x14ac:dyDescent="0.3">
      <c r="H725" s="1"/>
      <c r="I725" s="1"/>
      <c r="J725" s="1"/>
      <c r="K725" s="1"/>
      <c r="L725" s="1"/>
    </row>
    <row r="726" spans="8:12" ht="15.75" customHeight="1" x14ac:dyDescent="0.3">
      <c r="H726" s="1"/>
      <c r="I726" s="1"/>
      <c r="J726" s="1"/>
      <c r="K726" s="1"/>
      <c r="L726" s="1"/>
    </row>
    <row r="727" spans="8:12" ht="15.75" customHeight="1" x14ac:dyDescent="0.3">
      <c r="H727" s="1"/>
      <c r="I727" s="1"/>
      <c r="J727" s="1"/>
      <c r="K727" s="1"/>
      <c r="L727" s="1"/>
    </row>
    <row r="728" spans="8:12" ht="15.75" customHeight="1" x14ac:dyDescent="0.3">
      <c r="H728" s="1"/>
      <c r="I728" s="1"/>
      <c r="J728" s="1"/>
      <c r="K728" s="1"/>
      <c r="L728" s="1"/>
    </row>
    <row r="729" spans="8:12" ht="15.75" customHeight="1" x14ac:dyDescent="0.3">
      <c r="H729" s="1"/>
      <c r="I729" s="1"/>
      <c r="J729" s="1"/>
      <c r="K729" s="1"/>
      <c r="L729" s="1"/>
    </row>
    <row r="730" spans="8:12" ht="15.75" customHeight="1" x14ac:dyDescent="0.3">
      <c r="H730" s="1"/>
      <c r="I730" s="1"/>
      <c r="J730" s="1"/>
      <c r="K730" s="1"/>
      <c r="L730" s="1"/>
    </row>
    <row r="731" spans="8:12" ht="15.75" customHeight="1" x14ac:dyDescent="0.3">
      <c r="H731" s="1"/>
      <c r="I731" s="1"/>
      <c r="J731" s="1"/>
      <c r="K731" s="1"/>
      <c r="L731" s="1"/>
    </row>
    <row r="732" spans="8:12" ht="15.75" customHeight="1" x14ac:dyDescent="0.3">
      <c r="H732" s="1"/>
      <c r="I732" s="1"/>
      <c r="J732" s="1"/>
      <c r="K732" s="1"/>
      <c r="L732" s="1"/>
    </row>
    <row r="733" spans="8:12" ht="15.75" customHeight="1" x14ac:dyDescent="0.3">
      <c r="H733" s="1"/>
      <c r="I733" s="1"/>
      <c r="J733" s="1"/>
      <c r="K733" s="1"/>
      <c r="L733" s="1"/>
    </row>
    <row r="734" spans="8:12" ht="15.75" customHeight="1" x14ac:dyDescent="0.3">
      <c r="H734" s="1"/>
      <c r="I734" s="1"/>
      <c r="J734" s="1"/>
      <c r="K734" s="1"/>
      <c r="L734" s="1"/>
    </row>
    <row r="735" spans="8:12" ht="15.75" customHeight="1" x14ac:dyDescent="0.3">
      <c r="H735" s="1"/>
      <c r="I735" s="1"/>
      <c r="J735" s="1"/>
      <c r="K735" s="1"/>
      <c r="L735" s="1"/>
    </row>
    <row r="736" spans="8:12" ht="15.75" customHeight="1" x14ac:dyDescent="0.3">
      <c r="H736" s="1"/>
      <c r="I736" s="1"/>
      <c r="J736" s="1"/>
      <c r="K736" s="1"/>
      <c r="L736" s="1"/>
    </row>
    <row r="737" spans="8:12" ht="15.75" customHeight="1" x14ac:dyDescent="0.3">
      <c r="H737" s="1"/>
      <c r="I737" s="1"/>
      <c r="J737" s="1"/>
      <c r="K737" s="1"/>
      <c r="L737" s="1"/>
    </row>
    <row r="738" spans="8:12" ht="15.75" customHeight="1" x14ac:dyDescent="0.3">
      <c r="H738" s="1"/>
      <c r="I738" s="1"/>
      <c r="J738" s="1"/>
      <c r="K738" s="1"/>
      <c r="L738" s="1"/>
    </row>
    <row r="739" spans="8:12" ht="15.75" customHeight="1" x14ac:dyDescent="0.3">
      <c r="H739" s="1"/>
      <c r="I739" s="1"/>
      <c r="J739" s="1"/>
      <c r="K739" s="1"/>
      <c r="L739" s="1"/>
    </row>
    <row r="740" spans="8:12" ht="15.75" customHeight="1" x14ac:dyDescent="0.3">
      <c r="H740" s="1"/>
      <c r="I740" s="1"/>
      <c r="J740" s="1"/>
      <c r="K740" s="1"/>
      <c r="L740" s="1"/>
    </row>
    <row r="741" spans="8:12" ht="15.75" customHeight="1" x14ac:dyDescent="0.3">
      <c r="H741" s="1"/>
      <c r="I741" s="1"/>
      <c r="J741" s="1"/>
      <c r="K741" s="1"/>
      <c r="L741" s="1"/>
    </row>
    <row r="742" spans="8:12" ht="15.75" customHeight="1" x14ac:dyDescent="0.3">
      <c r="H742" s="1"/>
      <c r="I742" s="1"/>
      <c r="J742" s="1"/>
      <c r="K742" s="1"/>
      <c r="L742" s="1"/>
    </row>
    <row r="743" spans="8:12" ht="15.75" customHeight="1" x14ac:dyDescent="0.3">
      <c r="H743" s="1"/>
      <c r="I743" s="1"/>
      <c r="J743" s="1"/>
      <c r="K743" s="1"/>
      <c r="L743" s="1"/>
    </row>
    <row r="744" spans="8:12" ht="15.75" customHeight="1" x14ac:dyDescent="0.3">
      <c r="H744" s="1"/>
      <c r="I744" s="1"/>
      <c r="J744" s="1"/>
      <c r="K744" s="1"/>
      <c r="L744" s="1"/>
    </row>
    <row r="745" spans="8:12" ht="15.75" customHeight="1" x14ac:dyDescent="0.3">
      <c r="H745" s="1"/>
      <c r="I745" s="1"/>
      <c r="J745" s="1"/>
      <c r="K745" s="1"/>
      <c r="L745" s="1"/>
    </row>
    <row r="746" spans="8:12" ht="15.75" customHeight="1" x14ac:dyDescent="0.3">
      <c r="H746" s="1"/>
      <c r="I746" s="1"/>
      <c r="J746" s="1"/>
      <c r="K746" s="1"/>
      <c r="L746" s="1"/>
    </row>
    <row r="747" spans="8:12" ht="15.75" customHeight="1" x14ac:dyDescent="0.3">
      <c r="H747" s="1"/>
      <c r="I747" s="1"/>
      <c r="J747" s="1"/>
      <c r="K747" s="1"/>
      <c r="L747" s="1"/>
    </row>
    <row r="748" spans="8:12" ht="15.75" customHeight="1" x14ac:dyDescent="0.3">
      <c r="H748" s="1"/>
      <c r="I748" s="1"/>
      <c r="J748" s="1"/>
      <c r="K748" s="1"/>
      <c r="L748" s="1"/>
    </row>
    <row r="749" spans="8:12" ht="15.75" customHeight="1" x14ac:dyDescent="0.3">
      <c r="H749" s="1"/>
      <c r="I749" s="1"/>
      <c r="J749" s="1"/>
      <c r="K749" s="1"/>
      <c r="L749" s="1"/>
    </row>
    <row r="750" spans="8:12" ht="15.75" customHeight="1" x14ac:dyDescent="0.3">
      <c r="H750" s="1"/>
      <c r="I750" s="1"/>
      <c r="J750" s="1"/>
      <c r="K750" s="1"/>
      <c r="L750" s="1"/>
    </row>
    <row r="751" spans="8:12" ht="15.75" customHeight="1" x14ac:dyDescent="0.3">
      <c r="H751" s="1"/>
      <c r="I751" s="1"/>
      <c r="J751" s="1"/>
      <c r="K751" s="1"/>
      <c r="L751" s="1"/>
    </row>
    <row r="752" spans="8:12" ht="15.75" customHeight="1" x14ac:dyDescent="0.3">
      <c r="H752" s="1"/>
      <c r="I752" s="1"/>
      <c r="J752" s="1"/>
      <c r="K752" s="1"/>
      <c r="L752" s="1"/>
    </row>
    <row r="753" spans="8:12" ht="15.75" customHeight="1" x14ac:dyDescent="0.3">
      <c r="H753" s="1"/>
      <c r="I753" s="1"/>
      <c r="J753" s="1"/>
      <c r="K753" s="1"/>
      <c r="L753" s="1"/>
    </row>
    <row r="754" spans="8:12" ht="15.75" customHeight="1" x14ac:dyDescent="0.3">
      <c r="H754" s="1"/>
      <c r="I754" s="1"/>
      <c r="J754" s="1"/>
      <c r="K754" s="1"/>
      <c r="L754" s="1"/>
    </row>
    <row r="755" spans="8:12" ht="15.75" customHeight="1" x14ac:dyDescent="0.3">
      <c r="H755" s="1"/>
      <c r="I755" s="1"/>
      <c r="J755" s="1"/>
      <c r="K755" s="1"/>
      <c r="L755" s="1"/>
    </row>
    <row r="756" spans="8:12" ht="15.75" customHeight="1" x14ac:dyDescent="0.3">
      <c r="H756" s="1"/>
      <c r="I756" s="1"/>
      <c r="J756" s="1"/>
      <c r="K756" s="1"/>
      <c r="L756" s="1"/>
    </row>
    <row r="757" spans="8:12" ht="15.75" customHeight="1" x14ac:dyDescent="0.3">
      <c r="H757" s="1"/>
      <c r="I757" s="1"/>
      <c r="J757" s="1"/>
      <c r="K757" s="1"/>
      <c r="L757" s="1"/>
    </row>
    <row r="758" spans="8:12" ht="15.75" customHeight="1" x14ac:dyDescent="0.3">
      <c r="H758" s="1"/>
      <c r="I758" s="1"/>
      <c r="J758" s="1"/>
      <c r="K758" s="1"/>
      <c r="L758" s="1"/>
    </row>
    <row r="759" spans="8:12" ht="15.75" customHeight="1" x14ac:dyDescent="0.3">
      <c r="H759" s="1"/>
      <c r="I759" s="1"/>
      <c r="J759" s="1"/>
      <c r="K759" s="1"/>
      <c r="L759" s="1"/>
    </row>
    <row r="760" spans="8:12" ht="15.75" customHeight="1" x14ac:dyDescent="0.3">
      <c r="H760" s="1"/>
      <c r="I760" s="1"/>
      <c r="J760" s="1"/>
      <c r="K760" s="1"/>
      <c r="L760" s="1"/>
    </row>
    <row r="761" spans="8:12" ht="15.75" customHeight="1" x14ac:dyDescent="0.3">
      <c r="H761" s="1"/>
      <c r="I761" s="1"/>
      <c r="J761" s="1"/>
      <c r="K761" s="1"/>
      <c r="L761" s="1"/>
    </row>
    <row r="762" spans="8:12" ht="15.75" customHeight="1" x14ac:dyDescent="0.3">
      <c r="H762" s="1"/>
      <c r="I762" s="1"/>
      <c r="J762" s="1"/>
      <c r="K762" s="1"/>
      <c r="L762" s="1"/>
    </row>
    <row r="763" spans="8:12" ht="15.75" customHeight="1" x14ac:dyDescent="0.3">
      <c r="H763" s="1"/>
      <c r="I763" s="1"/>
      <c r="J763" s="1"/>
      <c r="K763" s="1"/>
      <c r="L763" s="1"/>
    </row>
    <row r="764" spans="8:12" ht="15.75" customHeight="1" x14ac:dyDescent="0.3">
      <c r="H764" s="1"/>
      <c r="I764" s="1"/>
      <c r="J764" s="1"/>
      <c r="K764" s="1"/>
      <c r="L764" s="1"/>
    </row>
    <row r="765" spans="8:12" ht="15.75" customHeight="1" x14ac:dyDescent="0.3">
      <c r="H765" s="1"/>
      <c r="I765" s="1"/>
      <c r="J765" s="1"/>
      <c r="K765" s="1"/>
      <c r="L765" s="1"/>
    </row>
    <row r="766" spans="8:12" ht="15.75" customHeight="1" x14ac:dyDescent="0.3">
      <c r="H766" s="1"/>
      <c r="I766" s="1"/>
      <c r="J766" s="1"/>
      <c r="K766" s="1"/>
      <c r="L766" s="1"/>
    </row>
    <row r="767" spans="8:12" ht="15.75" customHeight="1" x14ac:dyDescent="0.3">
      <c r="H767" s="1"/>
      <c r="I767" s="1"/>
      <c r="J767" s="1"/>
      <c r="K767" s="1"/>
      <c r="L767" s="1"/>
    </row>
    <row r="768" spans="8:12" ht="15.75" customHeight="1" x14ac:dyDescent="0.3">
      <c r="H768" s="1"/>
      <c r="I768" s="1"/>
      <c r="J768" s="1"/>
      <c r="K768" s="1"/>
      <c r="L768" s="1"/>
    </row>
    <row r="769" spans="8:12" ht="15.75" customHeight="1" x14ac:dyDescent="0.3">
      <c r="H769" s="1"/>
      <c r="I769" s="1"/>
      <c r="J769" s="1"/>
      <c r="K769" s="1"/>
      <c r="L769" s="1"/>
    </row>
    <row r="770" spans="8:12" ht="15.75" customHeight="1" x14ac:dyDescent="0.3">
      <c r="H770" s="1"/>
      <c r="I770" s="1"/>
      <c r="J770" s="1"/>
      <c r="K770" s="1"/>
      <c r="L770" s="1"/>
    </row>
    <row r="771" spans="8:12" ht="15.75" customHeight="1" x14ac:dyDescent="0.3">
      <c r="H771" s="1"/>
      <c r="I771" s="1"/>
      <c r="J771" s="1"/>
      <c r="K771" s="1"/>
      <c r="L771" s="1"/>
    </row>
    <row r="772" spans="8:12" ht="15.75" customHeight="1" x14ac:dyDescent="0.3">
      <c r="H772" s="1"/>
      <c r="I772" s="1"/>
      <c r="J772" s="1"/>
      <c r="K772" s="1"/>
      <c r="L772" s="1"/>
    </row>
    <row r="773" spans="8:12" ht="15.75" customHeight="1" x14ac:dyDescent="0.3">
      <c r="H773" s="1"/>
      <c r="I773" s="1"/>
      <c r="J773" s="1"/>
      <c r="K773" s="1"/>
      <c r="L773" s="1"/>
    </row>
    <row r="774" spans="8:12" ht="15.75" customHeight="1" x14ac:dyDescent="0.3">
      <c r="H774" s="1"/>
      <c r="I774" s="1"/>
      <c r="J774" s="1"/>
      <c r="K774" s="1"/>
      <c r="L774" s="1"/>
    </row>
    <row r="775" spans="8:12" ht="15.75" customHeight="1" x14ac:dyDescent="0.3">
      <c r="H775" s="1"/>
      <c r="I775" s="1"/>
      <c r="J775" s="1"/>
      <c r="K775" s="1"/>
      <c r="L775" s="1"/>
    </row>
    <row r="776" spans="8:12" ht="15.75" customHeight="1" x14ac:dyDescent="0.3">
      <c r="H776" s="1"/>
      <c r="I776" s="1"/>
      <c r="J776" s="1"/>
      <c r="K776" s="1"/>
      <c r="L776" s="1"/>
    </row>
    <row r="777" spans="8:12" ht="15.75" customHeight="1" x14ac:dyDescent="0.3">
      <c r="H777" s="1"/>
      <c r="I777" s="1"/>
      <c r="J777" s="1"/>
      <c r="K777" s="1"/>
      <c r="L777" s="1"/>
    </row>
    <row r="778" spans="8:12" ht="15.75" customHeight="1" x14ac:dyDescent="0.3">
      <c r="H778" s="1"/>
      <c r="I778" s="1"/>
      <c r="J778" s="1"/>
      <c r="K778" s="1"/>
      <c r="L778" s="1"/>
    </row>
    <row r="779" spans="8:12" ht="15.75" customHeight="1" x14ac:dyDescent="0.3">
      <c r="H779" s="1"/>
      <c r="I779" s="1"/>
      <c r="J779" s="1"/>
      <c r="K779" s="1"/>
      <c r="L779" s="1"/>
    </row>
    <row r="780" spans="8:12" ht="15.75" customHeight="1" x14ac:dyDescent="0.3">
      <c r="H780" s="1"/>
      <c r="I780" s="1"/>
      <c r="J780" s="1"/>
      <c r="K780" s="1"/>
      <c r="L780" s="1"/>
    </row>
    <row r="781" spans="8:12" ht="15.75" customHeight="1" x14ac:dyDescent="0.3">
      <c r="H781" s="1"/>
      <c r="I781" s="1"/>
      <c r="J781" s="1"/>
      <c r="K781" s="1"/>
      <c r="L781" s="1"/>
    </row>
    <row r="782" spans="8:12" ht="15.75" customHeight="1" x14ac:dyDescent="0.3">
      <c r="H782" s="1"/>
      <c r="I782" s="1"/>
      <c r="J782" s="1"/>
      <c r="K782" s="1"/>
      <c r="L782" s="1"/>
    </row>
    <row r="783" spans="8:12" ht="15.75" customHeight="1" x14ac:dyDescent="0.3">
      <c r="H783" s="1"/>
      <c r="I783" s="1"/>
      <c r="J783" s="1"/>
      <c r="K783" s="1"/>
      <c r="L783" s="1"/>
    </row>
    <row r="784" spans="8:12" ht="15.75" customHeight="1" x14ac:dyDescent="0.3">
      <c r="H784" s="1"/>
      <c r="I784" s="1"/>
      <c r="J784" s="1"/>
      <c r="K784" s="1"/>
      <c r="L784" s="1"/>
    </row>
    <row r="785" spans="8:12" ht="15.75" customHeight="1" x14ac:dyDescent="0.3">
      <c r="H785" s="1"/>
      <c r="I785" s="1"/>
      <c r="J785" s="1"/>
      <c r="K785" s="1"/>
      <c r="L785" s="1"/>
    </row>
    <row r="786" spans="8:12" ht="15.75" customHeight="1" x14ac:dyDescent="0.3">
      <c r="H786" s="1"/>
      <c r="I786" s="1"/>
      <c r="J786" s="1"/>
      <c r="K786" s="1"/>
      <c r="L786" s="1"/>
    </row>
    <row r="787" spans="8:12" ht="15.75" customHeight="1" x14ac:dyDescent="0.3">
      <c r="H787" s="1"/>
      <c r="I787" s="1"/>
      <c r="J787" s="1"/>
      <c r="K787" s="1"/>
      <c r="L787" s="1"/>
    </row>
    <row r="788" spans="8:12" ht="15.75" customHeight="1" x14ac:dyDescent="0.3">
      <c r="H788" s="1"/>
      <c r="I788" s="1"/>
      <c r="J788" s="1"/>
      <c r="K788" s="1"/>
      <c r="L788" s="1"/>
    </row>
    <row r="789" spans="8:12" ht="15.75" customHeight="1" x14ac:dyDescent="0.3">
      <c r="H789" s="1"/>
      <c r="I789" s="1"/>
      <c r="J789" s="1"/>
      <c r="K789" s="1"/>
      <c r="L789" s="1"/>
    </row>
    <row r="790" spans="8:12" ht="15.75" customHeight="1" x14ac:dyDescent="0.3">
      <c r="H790" s="1"/>
      <c r="I790" s="1"/>
      <c r="J790" s="1"/>
      <c r="K790" s="1"/>
      <c r="L790" s="1"/>
    </row>
    <row r="791" spans="8:12" ht="15.75" customHeight="1" x14ac:dyDescent="0.3">
      <c r="H791" s="1"/>
      <c r="I791" s="1"/>
      <c r="J791" s="1"/>
      <c r="K791" s="1"/>
      <c r="L791" s="1"/>
    </row>
    <row r="792" spans="8:12" ht="15.75" customHeight="1" x14ac:dyDescent="0.3">
      <c r="H792" s="1"/>
      <c r="I792" s="1"/>
      <c r="J792" s="1"/>
      <c r="K792" s="1"/>
      <c r="L792" s="1"/>
    </row>
    <row r="793" spans="8:12" ht="15.75" customHeight="1" x14ac:dyDescent="0.3">
      <c r="H793" s="1"/>
      <c r="I793" s="1"/>
      <c r="J793" s="1"/>
      <c r="K793" s="1"/>
      <c r="L793" s="1"/>
    </row>
    <row r="794" spans="8:12" ht="15.75" customHeight="1" x14ac:dyDescent="0.3">
      <c r="H794" s="1"/>
      <c r="I794" s="1"/>
      <c r="J794" s="1"/>
      <c r="K794" s="1"/>
      <c r="L794" s="1"/>
    </row>
    <row r="795" spans="8:12" ht="15.75" customHeight="1" x14ac:dyDescent="0.3">
      <c r="H795" s="1"/>
      <c r="I795" s="1"/>
      <c r="J795" s="1"/>
      <c r="K795" s="1"/>
      <c r="L795" s="1"/>
    </row>
    <row r="796" spans="8:12" ht="15.75" customHeight="1" x14ac:dyDescent="0.3">
      <c r="H796" s="1"/>
      <c r="I796" s="1"/>
      <c r="J796" s="1"/>
      <c r="K796" s="1"/>
      <c r="L796" s="1"/>
    </row>
    <row r="797" spans="8:12" ht="15.75" customHeight="1" x14ac:dyDescent="0.3">
      <c r="H797" s="1"/>
      <c r="I797" s="1"/>
      <c r="J797" s="1"/>
      <c r="K797" s="1"/>
      <c r="L797" s="1"/>
    </row>
    <row r="798" spans="8:12" ht="15.75" customHeight="1" x14ac:dyDescent="0.3">
      <c r="H798" s="1"/>
      <c r="I798" s="1"/>
      <c r="J798" s="1"/>
      <c r="K798" s="1"/>
      <c r="L798" s="1"/>
    </row>
    <row r="799" spans="8:12" ht="15.75" customHeight="1" x14ac:dyDescent="0.3">
      <c r="H799" s="1"/>
      <c r="I799" s="1"/>
      <c r="J799" s="1"/>
      <c r="K799" s="1"/>
      <c r="L799" s="1"/>
    </row>
    <row r="800" spans="8:12" ht="15.75" customHeight="1" x14ac:dyDescent="0.3">
      <c r="H800" s="1"/>
      <c r="I800" s="1"/>
      <c r="J800" s="1"/>
      <c r="K800" s="1"/>
      <c r="L800" s="1"/>
    </row>
    <row r="801" spans="8:12" ht="15.75" customHeight="1" x14ac:dyDescent="0.3">
      <c r="H801" s="1"/>
      <c r="I801" s="1"/>
      <c r="J801" s="1"/>
      <c r="K801" s="1"/>
      <c r="L801" s="1"/>
    </row>
    <row r="802" spans="8:12" ht="15.75" customHeight="1" x14ac:dyDescent="0.3">
      <c r="H802" s="1"/>
      <c r="I802" s="1"/>
      <c r="J802" s="1"/>
      <c r="K802" s="1"/>
      <c r="L802" s="1"/>
    </row>
    <row r="803" spans="8:12" ht="15.75" customHeight="1" x14ac:dyDescent="0.3">
      <c r="H803" s="1"/>
      <c r="I803" s="1"/>
      <c r="J803" s="1"/>
      <c r="K803" s="1"/>
      <c r="L803" s="1"/>
    </row>
    <row r="804" spans="8:12" ht="15.75" customHeight="1" x14ac:dyDescent="0.3">
      <c r="H804" s="1"/>
      <c r="I804" s="1"/>
      <c r="J804" s="1"/>
      <c r="K804" s="1"/>
      <c r="L804" s="1"/>
    </row>
    <row r="805" spans="8:12" ht="15.75" customHeight="1" x14ac:dyDescent="0.3">
      <c r="H805" s="1"/>
      <c r="I805" s="1"/>
      <c r="J805" s="1"/>
      <c r="K805" s="1"/>
      <c r="L805" s="1"/>
    </row>
    <row r="806" spans="8:12" ht="15.75" customHeight="1" x14ac:dyDescent="0.3">
      <c r="H806" s="1"/>
      <c r="I806" s="1"/>
      <c r="J806" s="1"/>
      <c r="K806" s="1"/>
      <c r="L806" s="1"/>
    </row>
    <row r="807" spans="8:12" ht="15.75" customHeight="1" x14ac:dyDescent="0.3">
      <c r="H807" s="1"/>
      <c r="I807" s="1"/>
      <c r="J807" s="1"/>
      <c r="K807" s="1"/>
      <c r="L807" s="1"/>
    </row>
    <row r="808" spans="8:12" ht="15.75" customHeight="1" x14ac:dyDescent="0.3">
      <c r="H808" s="1"/>
      <c r="I808" s="1"/>
      <c r="J808" s="1"/>
      <c r="K808" s="1"/>
      <c r="L808" s="1"/>
    </row>
    <row r="809" spans="8:12" ht="15.75" customHeight="1" x14ac:dyDescent="0.3">
      <c r="H809" s="1"/>
      <c r="I809" s="1"/>
      <c r="J809" s="1"/>
      <c r="K809" s="1"/>
      <c r="L809" s="1"/>
    </row>
    <row r="810" spans="8:12" ht="15.75" customHeight="1" x14ac:dyDescent="0.3">
      <c r="H810" s="1"/>
      <c r="I810" s="1"/>
      <c r="J810" s="1"/>
      <c r="K810" s="1"/>
      <c r="L810" s="1"/>
    </row>
    <row r="811" spans="8:12" ht="15.75" customHeight="1" x14ac:dyDescent="0.3">
      <c r="H811" s="1"/>
      <c r="I811" s="1"/>
      <c r="J811" s="1"/>
      <c r="K811" s="1"/>
      <c r="L811" s="1"/>
    </row>
    <row r="812" spans="8:12" ht="15.75" customHeight="1" x14ac:dyDescent="0.3">
      <c r="H812" s="1"/>
      <c r="I812" s="1"/>
      <c r="J812" s="1"/>
      <c r="K812" s="1"/>
      <c r="L812" s="1"/>
    </row>
    <row r="813" spans="8:12" ht="15.75" customHeight="1" x14ac:dyDescent="0.3">
      <c r="H813" s="1"/>
      <c r="I813" s="1"/>
      <c r="J813" s="1"/>
      <c r="K813" s="1"/>
      <c r="L813" s="1"/>
    </row>
    <row r="814" spans="8:12" ht="15.75" customHeight="1" x14ac:dyDescent="0.3">
      <c r="H814" s="1"/>
      <c r="I814" s="1"/>
      <c r="J814" s="1"/>
      <c r="K814" s="1"/>
      <c r="L814" s="1"/>
    </row>
    <row r="815" spans="8:12" ht="15.75" customHeight="1" x14ac:dyDescent="0.3">
      <c r="H815" s="1"/>
      <c r="I815" s="1"/>
      <c r="J815" s="1"/>
      <c r="K815" s="1"/>
      <c r="L815" s="1"/>
    </row>
    <row r="816" spans="8:12" ht="15.75" customHeight="1" x14ac:dyDescent="0.3">
      <c r="H816" s="1"/>
      <c r="I816" s="1"/>
      <c r="J816" s="1"/>
      <c r="K816" s="1"/>
      <c r="L816" s="1"/>
    </row>
    <row r="817" spans="8:12" ht="15.75" customHeight="1" x14ac:dyDescent="0.3">
      <c r="H817" s="1"/>
      <c r="I817" s="1"/>
      <c r="J817" s="1"/>
      <c r="K817" s="1"/>
      <c r="L817" s="1"/>
    </row>
    <row r="818" spans="8:12" ht="15.75" customHeight="1" x14ac:dyDescent="0.3">
      <c r="H818" s="1"/>
      <c r="I818" s="1"/>
      <c r="J818" s="1"/>
      <c r="K818" s="1"/>
      <c r="L818" s="1"/>
    </row>
    <row r="819" spans="8:12" ht="15.75" customHeight="1" x14ac:dyDescent="0.3">
      <c r="H819" s="1"/>
      <c r="I819" s="1"/>
      <c r="J819" s="1"/>
      <c r="K819" s="1"/>
      <c r="L819" s="1"/>
    </row>
    <row r="820" spans="8:12" ht="15.75" customHeight="1" x14ac:dyDescent="0.3">
      <c r="H820" s="1"/>
      <c r="I820" s="1"/>
      <c r="J820" s="1"/>
      <c r="K820" s="1"/>
      <c r="L820" s="1"/>
    </row>
    <row r="821" spans="8:12" ht="15.75" customHeight="1" x14ac:dyDescent="0.3">
      <c r="H821" s="1"/>
      <c r="I821" s="1"/>
      <c r="J821" s="1"/>
      <c r="K821" s="1"/>
      <c r="L821" s="1"/>
    </row>
    <row r="822" spans="8:12" ht="15.75" customHeight="1" x14ac:dyDescent="0.3">
      <c r="H822" s="1"/>
      <c r="I822" s="1"/>
      <c r="J822" s="1"/>
      <c r="K822" s="1"/>
      <c r="L822" s="1"/>
    </row>
    <row r="823" spans="8:12" ht="15.75" customHeight="1" x14ac:dyDescent="0.3">
      <c r="H823" s="1"/>
      <c r="I823" s="1"/>
      <c r="J823" s="1"/>
      <c r="K823" s="1"/>
      <c r="L823" s="1"/>
    </row>
    <row r="824" spans="8:12" ht="15.75" customHeight="1" x14ac:dyDescent="0.3">
      <c r="H824" s="1"/>
      <c r="I824" s="1"/>
      <c r="J824" s="1"/>
      <c r="K824" s="1"/>
      <c r="L824" s="1"/>
    </row>
    <row r="825" spans="8:12" ht="15.75" customHeight="1" x14ac:dyDescent="0.3">
      <c r="H825" s="1"/>
      <c r="I825" s="1"/>
      <c r="J825" s="1"/>
      <c r="K825" s="1"/>
      <c r="L825" s="1"/>
    </row>
    <row r="826" spans="8:12" ht="15.75" customHeight="1" x14ac:dyDescent="0.3">
      <c r="H826" s="1"/>
      <c r="I826" s="1"/>
      <c r="J826" s="1"/>
      <c r="K826" s="1"/>
      <c r="L826" s="1"/>
    </row>
    <row r="827" spans="8:12" ht="15.75" customHeight="1" x14ac:dyDescent="0.3">
      <c r="H827" s="1"/>
      <c r="I827" s="1"/>
      <c r="J827" s="1"/>
      <c r="K827" s="1"/>
      <c r="L827" s="1"/>
    </row>
    <row r="828" spans="8:12" ht="15.75" customHeight="1" x14ac:dyDescent="0.3">
      <c r="H828" s="1"/>
      <c r="I828" s="1"/>
      <c r="J828" s="1"/>
      <c r="K828" s="1"/>
      <c r="L828" s="1"/>
    </row>
    <row r="829" spans="8:12" ht="15.75" customHeight="1" x14ac:dyDescent="0.3">
      <c r="H829" s="1"/>
      <c r="I829" s="1"/>
      <c r="J829" s="1"/>
      <c r="K829" s="1"/>
      <c r="L829" s="1"/>
    </row>
    <row r="830" spans="8:12" ht="15.75" customHeight="1" x14ac:dyDescent="0.3">
      <c r="H830" s="1"/>
      <c r="I830" s="1"/>
      <c r="J830" s="1"/>
      <c r="K830" s="1"/>
      <c r="L830" s="1"/>
    </row>
    <row r="831" spans="8:12" ht="15.75" customHeight="1" x14ac:dyDescent="0.3">
      <c r="H831" s="1"/>
      <c r="I831" s="1"/>
      <c r="J831" s="1"/>
      <c r="K831" s="1"/>
      <c r="L831" s="1"/>
    </row>
    <row r="832" spans="8:12" ht="15.75" customHeight="1" x14ac:dyDescent="0.3">
      <c r="H832" s="1"/>
      <c r="I832" s="1"/>
      <c r="J832" s="1"/>
      <c r="K832" s="1"/>
      <c r="L832" s="1"/>
    </row>
    <row r="833" spans="8:12" ht="15.75" customHeight="1" x14ac:dyDescent="0.3">
      <c r="H833" s="1"/>
      <c r="I833" s="1"/>
      <c r="J833" s="1"/>
      <c r="K833" s="1"/>
      <c r="L833" s="1"/>
    </row>
    <row r="834" spans="8:12" ht="15.75" customHeight="1" x14ac:dyDescent="0.3">
      <c r="H834" s="1"/>
      <c r="I834" s="1"/>
      <c r="J834" s="1"/>
      <c r="K834" s="1"/>
      <c r="L834" s="1"/>
    </row>
    <row r="835" spans="8:12" ht="15.75" customHeight="1" x14ac:dyDescent="0.3">
      <c r="H835" s="1"/>
      <c r="I835" s="1"/>
      <c r="J835" s="1"/>
      <c r="K835" s="1"/>
      <c r="L835" s="1"/>
    </row>
    <row r="836" spans="8:12" ht="15.75" customHeight="1" x14ac:dyDescent="0.3">
      <c r="H836" s="1"/>
      <c r="I836" s="1"/>
      <c r="J836" s="1"/>
      <c r="K836" s="1"/>
      <c r="L836" s="1"/>
    </row>
    <row r="837" spans="8:12" ht="15.75" customHeight="1" x14ac:dyDescent="0.3">
      <c r="H837" s="1"/>
      <c r="I837" s="1"/>
      <c r="J837" s="1"/>
      <c r="K837" s="1"/>
      <c r="L837" s="1"/>
    </row>
    <row r="838" spans="8:12" ht="15.75" customHeight="1" x14ac:dyDescent="0.3">
      <c r="H838" s="1"/>
      <c r="I838" s="1"/>
      <c r="J838" s="1"/>
      <c r="K838" s="1"/>
      <c r="L838" s="1"/>
    </row>
    <row r="839" spans="8:12" ht="15.75" customHeight="1" x14ac:dyDescent="0.3">
      <c r="H839" s="1"/>
      <c r="I839" s="1"/>
      <c r="J839" s="1"/>
      <c r="K839" s="1"/>
      <c r="L839" s="1"/>
    </row>
    <row r="840" spans="8:12" ht="15.75" customHeight="1" x14ac:dyDescent="0.3">
      <c r="H840" s="1"/>
      <c r="I840" s="1"/>
      <c r="J840" s="1"/>
      <c r="K840" s="1"/>
      <c r="L840" s="1"/>
    </row>
    <row r="841" spans="8:12" ht="15.75" customHeight="1" x14ac:dyDescent="0.3">
      <c r="H841" s="1"/>
      <c r="I841" s="1"/>
      <c r="J841" s="1"/>
      <c r="K841" s="1"/>
      <c r="L841" s="1"/>
    </row>
    <row r="842" spans="8:12" ht="15.75" customHeight="1" x14ac:dyDescent="0.3">
      <c r="H842" s="1"/>
      <c r="I842" s="1"/>
      <c r="J842" s="1"/>
      <c r="K842" s="1"/>
      <c r="L842" s="1"/>
    </row>
    <row r="843" spans="8:12" ht="15.75" customHeight="1" x14ac:dyDescent="0.3">
      <c r="H843" s="1"/>
      <c r="I843" s="1"/>
      <c r="J843" s="1"/>
      <c r="K843" s="1"/>
      <c r="L843" s="1"/>
    </row>
    <row r="844" spans="8:12" ht="15.75" customHeight="1" x14ac:dyDescent="0.3">
      <c r="H844" s="1"/>
      <c r="I844" s="1"/>
      <c r="J844" s="1"/>
      <c r="K844" s="1"/>
      <c r="L844" s="1"/>
    </row>
    <row r="845" spans="8:12" ht="15.75" customHeight="1" x14ac:dyDescent="0.3">
      <c r="H845" s="1"/>
      <c r="I845" s="1"/>
      <c r="J845" s="1"/>
      <c r="K845" s="1"/>
      <c r="L845" s="1"/>
    </row>
    <row r="846" spans="8:12" ht="15.75" customHeight="1" x14ac:dyDescent="0.3">
      <c r="H846" s="1"/>
      <c r="I846" s="1"/>
      <c r="J846" s="1"/>
      <c r="K846" s="1"/>
      <c r="L846" s="1"/>
    </row>
    <row r="847" spans="8:12" ht="15.75" customHeight="1" x14ac:dyDescent="0.3">
      <c r="H847" s="1"/>
      <c r="I847" s="1"/>
      <c r="J847" s="1"/>
      <c r="K847" s="1"/>
      <c r="L847" s="1"/>
    </row>
    <row r="848" spans="8:12" ht="15.75" customHeight="1" x14ac:dyDescent="0.3">
      <c r="H848" s="1"/>
      <c r="I848" s="1"/>
      <c r="J848" s="1"/>
      <c r="K848" s="1"/>
      <c r="L848" s="1"/>
    </row>
    <row r="849" spans="8:12" ht="15.75" customHeight="1" x14ac:dyDescent="0.3">
      <c r="H849" s="1"/>
      <c r="I849" s="1"/>
      <c r="J849" s="1"/>
      <c r="K849" s="1"/>
      <c r="L849" s="1"/>
    </row>
    <row r="850" spans="8:12" ht="15.75" customHeight="1" x14ac:dyDescent="0.3">
      <c r="H850" s="1"/>
      <c r="I850" s="1"/>
      <c r="J850" s="1"/>
      <c r="K850" s="1"/>
      <c r="L850" s="1"/>
    </row>
    <row r="851" spans="8:12" ht="15.75" customHeight="1" x14ac:dyDescent="0.3">
      <c r="H851" s="1"/>
      <c r="I851" s="1"/>
      <c r="J851" s="1"/>
      <c r="K851" s="1"/>
      <c r="L851" s="1"/>
    </row>
    <row r="852" spans="8:12" ht="15.75" customHeight="1" x14ac:dyDescent="0.3">
      <c r="H852" s="1"/>
      <c r="I852" s="1"/>
      <c r="J852" s="1"/>
      <c r="K852" s="1"/>
      <c r="L852" s="1"/>
    </row>
    <row r="853" spans="8:12" ht="15.75" customHeight="1" x14ac:dyDescent="0.3">
      <c r="H853" s="1"/>
      <c r="I853" s="1"/>
      <c r="J853" s="1"/>
      <c r="K853" s="1"/>
      <c r="L853" s="1"/>
    </row>
    <row r="854" spans="8:12" ht="15.75" customHeight="1" x14ac:dyDescent="0.3">
      <c r="H854" s="1"/>
      <c r="I854" s="1"/>
      <c r="J854" s="1"/>
      <c r="K854" s="1"/>
      <c r="L854" s="1"/>
    </row>
    <row r="855" spans="8:12" ht="15.75" customHeight="1" x14ac:dyDescent="0.3">
      <c r="H855" s="1"/>
      <c r="I855" s="1"/>
      <c r="J855" s="1"/>
      <c r="K855" s="1"/>
      <c r="L855" s="1"/>
    </row>
    <row r="856" spans="8:12" ht="15.75" customHeight="1" x14ac:dyDescent="0.3">
      <c r="H856" s="1"/>
      <c r="I856" s="1"/>
      <c r="J856" s="1"/>
      <c r="K856" s="1"/>
      <c r="L856" s="1"/>
    </row>
    <row r="857" spans="8:12" ht="15.75" customHeight="1" x14ac:dyDescent="0.3">
      <c r="H857" s="1"/>
      <c r="I857" s="1"/>
      <c r="J857" s="1"/>
      <c r="K857" s="1"/>
      <c r="L857" s="1"/>
    </row>
    <row r="858" spans="8:12" ht="15.75" customHeight="1" x14ac:dyDescent="0.3">
      <c r="H858" s="1"/>
      <c r="I858" s="1"/>
      <c r="J858" s="1"/>
      <c r="K858" s="1"/>
      <c r="L858" s="1"/>
    </row>
    <row r="859" spans="8:12" ht="15.75" customHeight="1" x14ac:dyDescent="0.3">
      <c r="H859" s="1"/>
      <c r="I859" s="1"/>
      <c r="J859" s="1"/>
      <c r="K859" s="1"/>
      <c r="L859" s="1"/>
    </row>
    <row r="860" spans="8:12" ht="15.75" customHeight="1" x14ac:dyDescent="0.3">
      <c r="H860" s="1"/>
      <c r="I860" s="1"/>
      <c r="J860" s="1"/>
      <c r="K860" s="1"/>
      <c r="L860" s="1"/>
    </row>
    <row r="861" spans="8:12" ht="15.75" customHeight="1" x14ac:dyDescent="0.3">
      <c r="H861" s="1"/>
      <c r="I861" s="1"/>
      <c r="J861" s="1"/>
      <c r="K861" s="1"/>
      <c r="L861" s="1"/>
    </row>
    <row r="862" spans="8:12" ht="15.75" customHeight="1" x14ac:dyDescent="0.3">
      <c r="H862" s="1"/>
      <c r="I862" s="1"/>
      <c r="J862" s="1"/>
      <c r="K862" s="1"/>
      <c r="L862" s="1"/>
    </row>
    <row r="863" spans="8:12" ht="15.75" customHeight="1" x14ac:dyDescent="0.3">
      <c r="H863" s="1"/>
      <c r="I863" s="1"/>
      <c r="J863" s="1"/>
      <c r="K863" s="1"/>
      <c r="L863" s="1"/>
    </row>
    <row r="864" spans="8:12" ht="15.75" customHeight="1" x14ac:dyDescent="0.3">
      <c r="H864" s="1"/>
      <c r="I864" s="1"/>
      <c r="J864" s="1"/>
      <c r="K864" s="1"/>
      <c r="L864" s="1"/>
    </row>
    <row r="865" spans="8:12" ht="15.75" customHeight="1" x14ac:dyDescent="0.3">
      <c r="H865" s="1"/>
      <c r="I865" s="1"/>
      <c r="J865" s="1"/>
      <c r="K865" s="1"/>
      <c r="L865" s="1"/>
    </row>
    <row r="866" spans="8:12" ht="15.75" customHeight="1" x14ac:dyDescent="0.3">
      <c r="H866" s="1"/>
      <c r="I866" s="1"/>
      <c r="J866" s="1"/>
      <c r="K866" s="1"/>
      <c r="L866" s="1"/>
    </row>
    <row r="867" spans="8:12" ht="15.75" customHeight="1" x14ac:dyDescent="0.3">
      <c r="H867" s="1"/>
      <c r="I867" s="1"/>
      <c r="J867" s="1"/>
      <c r="K867" s="1"/>
      <c r="L867" s="1"/>
    </row>
    <row r="868" spans="8:12" ht="15.75" customHeight="1" x14ac:dyDescent="0.3">
      <c r="H868" s="1"/>
      <c r="I868" s="1"/>
      <c r="J868" s="1"/>
      <c r="K868" s="1"/>
      <c r="L868" s="1"/>
    </row>
    <row r="869" spans="8:12" ht="15.75" customHeight="1" x14ac:dyDescent="0.3">
      <c r="H869" s="1"/>
      <c r="I869" s="1"/>
      <c r="J869" s="1"/>
      <c r="K869" s="1"/>
      <c r="L869" s="1"/>
    </row>
    <row r="870" spans="8:12" ht="15.75" customHeight="1" x14ac:dyDescent="0.3">
      <c r="H870" s="1"/>
      <c r="I870" s="1"/>
      <c r="J870" s="1"/>
      <c r="K870" s="1"/>
      <c r="L870" s="1"/>
    </row>
    <row r="871" spans="8:12" ht="15.75" customHeight="1" x14ac:dyDescent="0.3">
      <c r="H871" s="1"/>
      <c r="I871" s="1"/>
      <c r="J871" s="1"/>
      <c r="K871" s="1"/>
      <c r="L871" s="1"/>
    </row>
    <row r="872" spans="8:12" ht="15.75" customHeight="1" x14ac:dyDescent="0.3">
      <c r="H872" s="1"/>
      <c r="I872" s="1"/>
      <c r="J872" s="1"/>
      <c r="K872" s="1"/>
      <c r="L872" s="1"/>
    </row>
    <row r="873" spans="8:12" ht="15.75" customHeight="1" x14ac:dyDescent="0.3">
      <c r="H873" s="1"/>
      <c r="I873" s="1"/>
      <c r="J873" s="1"/>
      <c r="K873" s="1"/>
      <c r="L873" s="1"/>
    </row>
    <row r="874" spans="8:12" ht="15.75" customHeight="1" x14ac:dyDescent="0.3">
      <c r="H874" s="1"/>
      <c r="I874" s="1"/>
      <c r="J874" s="1"/>
      <c r="K874" s="1"/>
      <c r="L874" s="1"/>
    </row>
    <row r="875" spans="8:12" ht="15.75" customHeight="1" x14ac:dyDescent="0.3">
      <c r="H875" s="1"/>
      <c r="I875" s="1"/>
      <c r="J875" s="1"/>
      <c r="K875" s="1"/>
      <c r="L875" s="1"/>
    </row>
    <row r="876" spans="8:12" ht="15.75" customHeight="1" x14ac:dyDescent="0.3">
      <c r="H876" s="1"/>
      <c r="I876" s="1"/>
      <c r="J876" s="1"/>
      <c r="K876" s="1"/>
      <c r="L876" s="1"/>
    </row>
    <row r="877" spans="8:12" ht="15.75" customHeight="1" x14ac:dyDescent="0.3">
      <c r="H877" s="1"/>
      <c r="I877" s="1"/>
      <c r="J877" s="1"/>
      <c r="K877" s="1"/>
      <c r="L877" s="1"/>
    </row>
    <row r="878" spans="8:12" ht="15.75" customHeight="1" x14ac:dyDescent="0.3">
      <c r="H878" s="1"/>
      <c r="I878" s="1"/>
      <c r="J878" s="1"/>
      <c r="K878" s="1"/>
      <c r="L878" s="1"/>
    </row>
    <row r="879" spans="8:12" ht="15.75" customHeight="1" x14ac:dyDescent="0.3">
      <c r="H879" s="1"/>
      <c r="I879" s="1"/>
      <c r="J879" s="1"/>
      <c r="K879" s="1"/>
      <c r="L879" s="1"/>
    </row>
    <row r="880" spans="8:12" ht="15.75" customHeight="1" x14ac:dyDescent="0.3">
      <c r="H880" s="1"/>
      <c r="I880" s="1"/>
      <c r="J880" s="1"/>
      <c r="K880" s="1"/>
      <c r="L880" s="1"/>
    </row>
    <row r="881" spans="8:12" ht="15.75" customHeight="1" x14ac:dyDescent="0.3">
      <c r="H881" s="1"/>
      <c r="I881" s="1"/>
      <c r="J881" s="1"/>
      <c r="K881" s="1"/>
      <c r="L881" s="1"/>
    </row>
    <row r="882" spans="8:12" ht="15.75" customHeight="1" x14ac:dyDescent="0.3">
      <c r="H882" s="1"/>
      <c r="I882" s="1"/>
      <c r="J882" s="1"/>
      <c r="K882" s="1"/>
      <c r="L882" s="1"/>
    </row>
    <row r="883" spans="8:12" ht="15.75" customHeight="1" x14ac:dyDescent="0.3">
      <c r="H883" s="1"/>
      <c r="I883" s="1"/>
      <c r="J883" s="1"/>
      <c r="K883" s="1"/>
      <c r="L883" s="1"/>
    </row>
    <row r="884" spans="8:12" ht="15.75" customHeight="1" x14ac:dyDescent="0.3">
      <c r="H884" s="1"/>
      <c r="I884" s="1"/>
      <c r="J884" s="1"/>
      <c r="K884" s="1"/>
      <c r="L884" s="1"/>
    </row>
    <row r="885" spans="8:12" ht="15.75" customHeight="1" x14ac:dyDescent="0.3">
      <c r="H885" s="1"/>
      <c r="I885" s="1"/>
      <c r="J885" s="1"/>
      <c r="K885" s="1"/>
      <c r="L885" s="1"/>
    </row>
    <row r="886" spans="8:12" ht="15.75" customHeight="1" x14ac:dyDescent="0.3">
      <c r="H886" s="1"/>
      <c r="I886" s="1"/>
      <c r="J886" s="1"/>
      <c r="K886" s="1"/>
      <c r="L886" s="1"/>
    </row>
    <row r="887" spans="8:12" ht="15.75" customHeight="1" x14ac:dyDescent="0.3">
      <c r="H887" s="1"/>
      <c r="I887" s="1"/>
      <c r="J887" s="1"/>
      <c r="K887" s="1"/>
      <c r="L887" s="1"/>
    </row>
    <row r="888" spans="8:12" ht="15.75" customHeight="1" x14ac:dyDescent="0.3">
      <c r="H888" s="1"/>
      <c r="I888" s="1"/>
      <c r="J888" s="1"/>
      <c r="K888" s="1"/>
      <c r="L888" s="1"/>
    </row>
    <row r="889" spans="8:12" ht="15.75" customHeight="1" x14ac:dyDescent="0.3">
      <c r="H889" s="1"/>
      <c r="I889" s="1"/>
      <c r="J889" s="1"/>
      <c r="K889" s="1"/>
      <c r="L889" s="1"/>
    </row>
    <row r="890" spans="8:12" ht="15.75" customHeight="1" x14ac:dyDescent="0.3">
      <c r="H890" s="1"/>
      <c r="I890" s="1"/>
      <c r="J890" s="1"/>
      <c r="K890" s="1"/>
      <c r="L890" s="1"/>
    </row>
    <row r="891" spans="8:12" ht="15.75" customHeight="1" x14ac:dyDescent="0.3">
      <c r="H891" s="1"/>
      <c r="I891" s="1"/>
      <c r="J891" s="1"/>
      <c r="K891" s="1"/>
      <c r="L891" s="1"/>
    </row>
    <row r="892" spans="8:12" ht="15.75" customHeight="1" x14ac:dyDescent="0.3">
      <c r="H892" s="1"/>
      <c r="I892" s="1"/>
      <c r="J892" s="1"/>
      <c r="K892" s="1"/>
      <c r="L892" s="1"/>
    </row>
    <row r="893" spans="8:12" ht="15.75" customHeight="1" x14ac:dyDescent="0.3">
      <c r="H893" s="1"/>
      <c r="I893" s="1"/>
      <c r="J893" s="1"/>
      <c r="K893" s="1"/>
      <c r="L893" s="1"/>
    </row>
    <row r="894" spans="8:12" ht="15.75" customHeight="1" x14ac:dyDescent="0.3">
      <c r="H894" s="1"/>
      <c r="I894" s="1"/>
      <c r="J894" s="1"/>
      <c r="K894" s="1"/>
      <c r="L894" s="1"/>
    </row>
    <row r="895" spans="8:12" ht="15.75" customHeight="1" x14ac:dyDescent="0.3">
      <c r="H895" s="1"/>
      <c r="I895" s="1"/>
      <c r="J895" s="1"/>
      <c r="K895" s="1"/>
      <c r="L895" s="1"/>
    </row>
    <row r="896" spans="8:12" ht="15.75" customHeight="1" x14ac:dyDescent="0.3">
      <c r="H896" s="1"/>
      <c r="I896" s="1"/>
      <c r="J896" s="1"/>
      <c r="K896" s="1"/>
      <c r="L896" s="1"/>
    </row>
    <row r="897" spans="8:12" ht="15.75" customHeight="1" x14ac:dyDescent="0.3">
      <c r="H897" s="1"/>
      <c r="I897" s="1"/>
      <c r="J897" s="1"/>
      <c r="K897" s="1"/>
      <c r="L897" s="1"/>
    </row>
    <row r="898" spans="8:12" ht="15.75" customHeight="1" x14ac:dyDescent="0.3">
      <c r="H898" s="1"/>
      <c r="I898" s="1"/>
      <c r="J898" s="1"/>
      <c r="K898" s="1"/>
      <c r="L898" s="1"/>
    </row>
    <row r="899" spans="8:12" ht="15.75" customHeight="1" x14ac:dyDescent="0.3">
      <c r="H899" s="1"/>
      <c r="I899" s="1"/>
      <c r="J899" s="1"/>
      <c r="K899" s="1"/>
      <c r="L899" s="1"/>
    </row>
    <row r="900" spans="8:12" ht="15.75" customHeight="1" x14ac:dyDescent="0.3">
      <c r="H900" s="1"/>
      <c r="I900" s="1"/>
      <c r="J900" s="1"/>
      <c r="K900" s="1"/>
      <c r="L900" s="1"/>
    </row>
    <row r="901" spans="8:12" ht="15.75" customHeight="1" x14ac:dyDescent="0.3">
      <c r="H901" s="1"/>
      <c r="I901" s="1"/>
      <c r="J901" s="1"/>
      <c r="K901" s="1"/>
      <c r="L901" s="1"/>
    </row>
    <row r="902" spans="8:12" ht="15.75" customHeight="1" x14ac:dyDescent="0.3">
      <c r="H902" s="1"/>
      <c r="I902" s="1"/>
      <c r="J902" s="1"/>
      <c r="K902" s="1"/>
      <c r="L902" s="1"/>
    </row>
    <row r="903" spans="8:12" ht="15.75" customHeight="1" x14ac:dyDescent="0.3">
      <c r="H903" s="1"/>
      <c r="I903" s="1"/>
      <c r="J903" s="1"/>
      <c r="K903" s="1"/>
      <c r="L903" s="1"/>
    </row>
    <row r="904" spans="8:12" ht="15.75" customHeight="1" x14ac:dyDescent="0.3">
      <c r="H904" s="1"/>
      <c r="I904" s="1"/>
      <c r="J904" s="1"/>
      <c r="K904" s="1"/>
      <c r="L904" s="1"/>
    </row>
    <row r="905" spans="8:12" ht="15.75" customHeight="1" x14ac:dyDescent="0.3">
      <c r="H905" s="1"/>
      <c r="I905" s="1"/>
      <c r="J905" s="1"/>
      <c r="K905" s="1"/>
      <c r="L905" s="1"/>
    </row>
    <row r="906" spans="8:12" ht="15.75" customHeight="1" x14ac:dyDescent="0.3">
      <c r="H906" s="1"/>
      <c r="I906" s="1"/>
      <c r="J906" s="1"/>
      <c r="K906" s="1"/>
      <c r="L906" s="1"/>
    </row>
    <row r="907" spans="8:12" ht="15.75" customHeight="1" x14ac:dyDescent="0.3">
      <c r="H907" s="1"/>
      <c r="I907" s="1"/>
      <c r="J907" s="1"/>
      <c r="K907" s="1"/>
      <c r="L907" s="1"/>
    </row>
    <row r="908" spans="8:12" ht="15.75" customHeight="1" x14ac:dyDescent="0.3">
      <c r="H908" s="1"/>
      <c r="I908" s="1"/>
      <c r="J908" s="1"/>
      <c r="K908" s="1"/>
      <c r="L908" s="1"/>
    </row>
    <row r="909" spans="8:12" ht="15.75" customHeight="1" x14ac:dyDescent="0.3">
      <c r="H909" s="1"/>
      <c r="I909" s="1"/>
      <c r="J909" s="1"/>
      <c r="K909" s="1"/>
      <c r="L909" s="1"/>
    </row>
    <row r="910" spans="8:12" ht="15.75" customHeight="1" x14ac:dyDescent="0.3">
      <c r="H910" s="1"/>
      <c r="I910" s="1"/>
      <c r="J910" s="1"/>
      <c r="K910" s="1"/>
      <c r="L910" s="1"/>
    </row>
    <row r="911" spans="8:12" ht="15.75" customHeight="1" x14ac:dyDescent="0.3">
      <c r="H911" s="1"/>
      <c r="I911" s="1"/>
      <c r="J911" s="1"/>
      <c r="K911" s="1"/>
      <c r="L911" s="1"/>
    </row>
    <row r="912" spans="8:12" ht="15.75" customHeight="1" x14ac:dyDescent="0.3">
      <c r="H912" s="1"/>
      <c r="I912" s="1"/>
      <c r="J912" s="1"/>
      <c r="K912" s="1"/>
      <c r="L912" s="1"/>
    </row>
    <row r="913" spans="8:12" ht="15.75" customHeight="1" x14ac:dyDescent="0.3">
      <c r="H913" s="1"/>
      <c r="I913" s="1"/>
      <c r="J913" s="1"/>
      <c r="K913" s="1"/>
      <c r="L913" s="1"/>
    </row>
    <row r="914" spans="8:12" ht="15.75" customHeight="1" x14ac:dyDescent="0.3">
      <c r="H914" s="1"/>
      <c r="I914" s="1"/>
      <c r="J914" s="1"/>
      <c r="K914" s="1"/>
      <c r="L914" s="1"/>
    </row>
    <row r="915" spans="8:12" ht="15.75" customHeight="1" x14ac:dyDescent="0.3">
      <c r="H915" s="1"/>
      <c r="I915" s="1"/>
      <c r="J915" s="1"/>
      <c r="K915" s="1"/>
      <c r="L915" s="1"/>
    </row>
    <row r="916" spans="8:12" ht="15.75" customHeight="1" x14ac:dyDescent="0.3">
      <c r="H916" s="1"/>
      <c r="I916" s="1"/>
      <c r="J916" s="1"/>
      <c r="K916" s="1"/>
      <c r="L916" s="1"/>
    </row>
    <row r="917" spans="8:12" ht="15.75" customHeight="1" x14ac:dyDescent="0.3">
      <c r="H917" s="1"/>
      <c r="I917" s="1"/>
      <c r="J917" s="1"/>
      <c r="K917" s="1"/>
      <c r="L917" s="1"/>
    </row>
    <row r="918" spans="8:12" ht="15.75" customHeight="1" x14ac:dyDescent="0.3">
      <c r="H918" s="1"/>
      <c r="I918" s="1"/>
      <c r="J918" s="1"/>
      <c r="K918" s="1"/>
      <c r="L918" s="1"/>
    </row>
    <row r="919" spans="8:12" ht="15.75" customHeight="1" x14ac:dyDescent="0.3">
      <c r="H919" s="1"/>
      <c r="I919" s="1"/>
      <c r="J919" s="1"/>
      <c r="K919" s="1"/>
      <c r="L919" s="1"/>
    </row>
    <row r="920" spans="8:12" ht="15.75" customHeight="1" x14ac:dyDescent="0.3">
      <c r="H920" s="1"/>
      <c r="I920" s="1"/>
      <c r="J920" s="1"/>
      <c r="K920" s="1"/>
      <c r="L920" s="1"/>
    </row>
    <row r="921" spans="8:12" ht="15.75" customHeight="1" x14ac:dyDescent="0.3">
      <c r="H921" s="1"/>
      <c r="I921" s="1"/>
      <c r="J921" s="1"/>
      <c r="K921" s="1"/>
      <c r="L921" s="1"/>
    </row>
    <row r="922" spans="8:12" ht="15.75" customHeight="1" x14ac:dyDescent="0.3">
      <c r="H922" s="1"/>
      <c r="I922" s="1"/>
      <c r="J922" s="1"/>
      <c r="K922" s="1"/>
      <c r="L922" s="1"/>
    </row>
    <row r="923" spans="8:12" ht="15.75" customHeight="1" x14ac:dyDescent="0.3">
      <c r="H923" s="1"/>
      <c r="I923" s="1"/>
      <c r="J923" s="1"/>
      <c r="K923" s="1"/>
      <c r="L923" s="1"/>
    </row>
    <row r="924" spans="8:12" ht="15.75" customHeight="1" x14ac:dyDescent="0.3">
      <c r="H924" s="1"/>
      <c r="I924" s="1"/>
      <c r="J924" s="1"/>
      <c r="K924" s="1"/>
      <c r="L924" s="1"/>
    </row>
    <row r="925" spans="8:12" ht="15.75" customHeight="1" x14ac:dyDescent="0.3">
      <c r="H925" s="1"/>
      <c r="I925" s="1"/>
      <c r="J925" s="1"/>
      <c r="K925" s="1"/>
      <c r="L925" s="1"/>
    </row>
    <row r="926" spans="8:12" ht="15.75" customHeight="1" x14ac:dyDescent="0.3">
      <c r="H926" s="1"/>
      <c r="I926" s="1"/>
      <c r="J926" s="1"/>
      <c r="K926" s="1"/>
      <c r="L926" s="1"/>
    </row>
    <row r="927" spans="8:12" ht="15.75" customHeight="1" x14ac:dyDescent="0.3">
      <c r="H927" s="1"/>
      <c r="I927" s="1"/>
      <c r="J927" s="1"/>
      <c r="K927" s="1"/>
      <c r="L927" s="1"/>
    </row>
    <row r="928" spans="8:12" ht="15.75" customHeight="1" x14ac:dyDescent="0.3">
      <c r="H928" s="1"/>
      <c r="I928" s="1"/>
      <c r="J928" s="1"/>
      <c r="K928" s="1"/>
      <c r="L928" s="1"/>
    </row>
    <row r="929" spans="8:12" ht="15.75" customHeight="1" x14ac:dyDescent="0.3">
      <c r="H929" s="1"/>
      <c r="I929" s="1"/>
      <c r="J929" s="1"/>
      <c r="K929" s="1"/>
      <c r="L929" s="1"/>
    </row>
    <row r="930" spans="8:12" ht="15.75" customHeight="1" x14ac:dyDescent="0.3">
      <c r="H930" s="1"/>
      <c r="I930" s="1"/>
      <c r="J930" s="1"/>
      <c r="K930" s="1"/>
      <c r="L930" s="1"/>
    </row>
    <row r="931" spans="8:12" ht="15.75" customHeight="1" x14ac:dyDescent="0.3">
      <c r="H931" s="1"/>
      <c r="I931" s="1"/>
      <c r="J931" s="1"/>
      <c r="K931" s="1"/>
      <c r="L931" s="1"/>
    </row>
    <row r="932" spans="8:12" ht="15.75" customHeight="1" x14ac:dyDescent="0.3">
      <c r="H932" s="1"/>
      <c r="I932" s="1"/>
      <c r="J932" s="1"/>
      <c r="K932" s="1"/>
      <c r="L932" s="1"/>
    </row>
    <row r="933" spans="8:12" ht="15.75" customHeight="1" x14ac:dyDescent="0.3">
      <c r="H933" s="1"/>
      <c r="I933" s="1"/>
      <c r="J933" s="1"/>
      <c r="K933" s="1"/>
      <c r="L933" s="1"/>
    </row>
    <row r="934" spans="8:12" ht="15.75" customHeight="1" x14ac:dyDescent="0.3">
      <c r="H934" s="1"/>
      <c r="I934" s="1"/>
      <c r="J934" s="1"/>
      <c r="K934" s="1"/>
      <c r="L934" s="1"/>
    </row>
    <row r="935" spans="8:12" ht="15.75" customHeight="1" x14ac:dyDescent="0.3">
      <c r="H935" s="1"/>
      <c r="I935" s="1"/>
      <c r="J935" s="1"/>
      <c r="K935" s="1"/>
      <c r="L935" s="1"/>
    </row>
    <row r="936" spans="8:12" ht="15.75" customHeight="1" x14ac:dyDescent="0.3">
      <c r="H936" s="1"/>
      <c r="I936" s="1"/>
      <c r="J936" s="1"/>
      <c r="K936" s="1"/>
      <c r="L936" s="1"/>
    </row>
    <row r="937" spans="8:12" ht="15.75" customHeight="1" x14ac:dyDescent="0.3">
      <c r="H937" s="1"/>
      <c r="I937" s="1"/>
      <c r="J937" s="1"/>
      <c r="K937" s="1"/>
      <c r="L937" s="1"/>
    </row>
    <row r="938" spans="8:12" ht="15.75" customHeight="1" x14ac:dyDescent="0.3">
      <c r="H938" s="1"/>
      <c r="I938" s="1"/>
      <c r="J938" s="1"/>
      <c r="K938" s="1"/>
      <c r="L938" s="1"/>
    </row>
    <row r="939" spans="8:12" ht="15.75" customHeight="1" x14ac:dyDescent="0.3">
      <c r="H939" s="1"/>
      <c r="I939" s="1"/>
      <c r="J939" s="1"/>
      <c r="K939" s="1"/>
      <c r="L939" s="1"/>
    </row>
    <row r="940" spans="8:12" ht="15.75" customHeight="1" x14ac:dyDescent="0.3">
      <c r="H940" s="1"/>
      <c r="I940" s="1"/>
      <c r="J940" s="1"/>
      <c r="K940" s="1"/>
      <c r="L940" s="1"/>
    </row>
    <row r="941" spans="8:12" ht="15.75" customHeight="1" x14ac:dyDescent="0.3">
      <c r="H941" s="1"/>
      <c r="I941" s="1"/>
      <c r="J941" s="1"/>
      <c r="K941" s="1"/>
      <c r="L941" s="1"/>
    </row>
    <row r="942" spans="8:12" ht="15.75" customHeight="1" x14ac:dyDescent="0.3">
      <c r="H942" s="1"/>
      <c r="I942" s="1"/>
      <c r="J942" s="1"/>
      <c r="K942" s="1"/>
      <c r="L942" s="1"/>
    </row>
    <row r="943" spans="8:12" ht="15.75" customHeight="1" x14ac:dyDescent="0.3">
      <c r="H943" s="1"/>
      <c r="I943" s="1"/>
      <c r="J943" s="1"/>
      <c r="K943" s="1"/>
      <c r="L943" s="1"/>
    </row>
    <row r="944" spans="8:12" ht="15.75" customHeight="1" x14ac:dyDescent="0.3">
      <c r="H944" s="1"/>
      <c r="I944" s="1"/>
      <c r="J944" s="1"/>
      <c r="K944" s="1"/>
      <c r="L944" s="1"/>
    </row>
    <row r="945" spans="8:12" ht="15.75" customHeight="1" x14ac:dyDescent="0.3">
      <c r="H945" s="1"/>
      <c r="I945" s="1"/>
      <c r="J945" s="1"/>
      <c r="K945" s="1"/>
      <c r="L945" s="1"/>
    </row>
    <row r="946" spans="8:12" ht="15.75" customHeight="1" x14ac:dyDescent="0.3">
      <c r="H946" s="1"/>
      <c r="I946" s="1"/>
      <c r="J946" s="1"/>
      <c r="K946" s="1"/>
      <c r="L946" s="1"/>
    </row>
    <row r="947" spans="8:12" ht="15.75" customHeight="1" x14ac:dyDescent="0.3">
      <c r="H947" s="1"/>
      <c r="I947" s="1"/>
      <c r="J947" s="1"/>
      <c r="K947" s="1"/>
      <c r="L947" s="1"/>
    </row>
    <row r="948" spans="8:12" ht="15.75" customHeight="1" x14ac:dyDescent="0.3">
      <c r="H948" s="1"/>
      <c r="I948" s="1"/>
      <c r="J948" s="1"/>
      <c r="K948" s="1"/>
      <c r="L948" s="1"/>
    </row>
    <row r="949" spans="8:12" ht="15.75" customHeight="1" x14ac:dyDescent="0.3">
      <c r="H949" s="1"/>
      <c r="I949" s="1"/>
      <c r="J949" s="1"/>
      <c r="K949" s="1"/>
      <c r="L949" s="1"/>
    </row>
    <row r="950" spans="8:12" ht="15.75" customHeight="1" x14ac:dyDescent="0.3">
      <c r="H950" s="1"/>
      <c r="I950" s="1"/>
      <c r="J950" s="1"/>
      <c r="K950" s="1"/>
      <c r="L950" s="1"/>
    </row>
    <row r="951" spans="8:12" ht="15.75" customHeight="1" x14ac:dyDescent="0.3">
      <c r="H951" s="1"/>
      <c r="I951" s="1"/>
      <c r="J951" s="1"/>
      <c r="K951" s="1"/>
      <c r="L951" s="1"/>
    </row>
    <row r="952" spans="8:12" ht="15.75" customHeight="1" x14ac:dyDescent="0.3">
      <c r="H952" s="1"/>
      <c r="I952" s="1"/>
      <c r="J952" s="1"/>
      <c r="K952" s="1"/>
      <c r="L952" s="1"/>
    </row>
    <row r="953" spans="8:12" ht="15.75" customHeight="1" x14ac:dyDescent="0.3">
      <c r="H953" s="1"/>
      <c r="I953" s="1"/>
      <c r="J953" s="1"/>
      <c r="K953" s="1"/>
      <c r="L953" s="1"/>
    </row>
    <row r="954" spans="8:12" ht="15.75" customHeight="1" x14ac:dyDescent="0.3">
      <c r="H954" s="1"/>
      <c r="I954" s="1"/>
      <c r="J954" s="1"/>
      <c r="K954" s="1"/>
      <c r="L954" s="1"/>
    </row>
    <row r="955" spans="8:12" ht="15.75" customHeight="1" x14ac:dyDescent="0.3">
      <c r="H955" s="1"/>
      <c r="I955" s="1"/>
      <c r="J955" s="1"/>
      <c r="K955" s="1"/>
      <c r="L955" s="1"/>
    </row>
    <row r="956" spans="8:12" ht="15.75" customHeight="1" x14ac:dyDescent="0.3">
      <c r="H956" s="1"/>
      <c r="I956" s="1"/>
      <c r="J956" s="1"/>
      <c r="K956" s="1"/>
      <c r="L956" s="1"/>
    </row>
    <row r="957" spans="8:12" ht="15.75" customHeight="1" x14ac:dyDescent="0.3">
      <c r="H957" s="1"/>
      <c r="I957" s="1"/>
      <c r="J957" s="1"/>
      <c r="K957" s="1"/>
      <c r="L957" s="1"/>
    </row>
    <row r="958" spans="8:12" ht="15.75" customHeight="1" x14ac:dyDescent="0.3">
      <c r="H958" s="1"/>
      <c r="I958" s="1"/>
      <c r="J958" s="1"/>
      <c r="K958" s="1"/>
      <c r="L958" s="1"/>
    </row>
    <row r="959" spans="8:12" ht="15.75" customHeight="1" x14ac:dyDescent="0.3">
      <c r="H959" s="1"/>
      <c r="I959" s="1"/>
      <c r="J959" s="1"/>
      <c r="K959" s="1"/>
      <c r="L959" s="1"/>
    </row>
    <row r="960" spans="8:12" ht="15.75" customHeight="1" x14ac:dyDescent="0.3">
      <c r="H960" s="1"/>
      <c r="I960" s="1"/>
      <c r="J960" s="1"/>
      <c r="K960" s="1"/>
      <c r="L960" s="1"/>
    </row>
    <row r="961" spans="8:12" ht="15.75" customHeight="1" x14ac:dyDescent="0.3">
      <c r="H961" s="1"/>
      <c r="I961" s="1"/>
      <c r="J961" s="1"/>
      <c r="K961" s="1"/>
      <c r="L961" s="1"/>
    </row>
    <row r="962" spans="8:12" ht="15.75" customHeight="1" x14ac:dyDescent="0.3">
      <c r="H962" s="1"/>
      <c r="I962" s="1"/>
      <c r="J962" s="1"/>
      <c r="K962" s="1"/>
      <c r="L962" s="1"/>
    </row>
    <row r="963" spans="8:12" ht="15.75" customHeight="1" x14ac:dyDescent="0.3">
      <c r="H963" s="1"/>
      <c r="I963" s="1"/>
      <c r="J963" s="1"/>
      <c r="K963" s="1"/>
      <c r="L963" s="1"/>
    </row>
    <row r="964" spans="8:12" ht="15.75" customHeight="1" x14ac:dyDescent="0.3">
      <c r="H964" s="1"/>
      <c r="I964" s="1"/>
      <c r="J964" s="1"/>
      <c r="K964" s="1"/>
      <c r="L964" s="1"/>
    </row>
    <row r="965" spans="8:12" ht="15.75" customHeight="1" x14ac:dyDescent="0.3">
      <c r="H965" s="1"/>
      <c r="I965" s="1"/>
      <c r="J965" s="1"/>
      <c r="K965" s="1"/>
      <c r="L965" s="1"/>
    </row>
    <row r="966" spans="8:12" ht="15.75" customHeight="1" x14ac:dyDescent="0.3">
      <c r="H966" s="1"/>
      <c r="I966" s="1"/>
      <c r="J966" s="1"/>
      <c r="K966" s="1"/>
      <c r="L966" s="1"/>
    </row>
    <row r="967" spans="8:12" ht="15.75" customHeight="1" x14ac:dyDescent="0.3">
      <c r="H967" s="1"/>
      <c r="I967" s="1"/>
      <c r="J967" s="1"/>
      <c r="K967" s="1"/>
      <c r="L967" s="1"/>
    </row>
    <row r="968" spans="8:12" ht="15.75" customHeight="1" x14ac:dyDescent="0.3">
      <c r="H968" s="1"/>
      <c r="I968" s="1"/>
      <c r="J968" s="1"/>
      <c r="K968" s="1"/>
      <c r="L968" s="1"/>
    </row>
    <row r="969" spans="8:12" ht="15.75" customHeight="1" x14ac:dyDescent="0.3">
      <c r="H969" s="1"/>
      <c r="I969" s="1"/>
      <c r="J969" s="1"/>
      <c r="K969" s="1"/>
      <c r="L969" s="1"/>
    </row>
    <row r="970" spans="8:12" ht="15.75" customHeight="1" x14ac:dyDescent="0.3">
      <c r="H970" s="1"/>
      <c r="I970" s="1"/>
      <c r="J970" s="1"/>
      <c r="K970" s="1"/>
      <c r="L970" s="1"/>
    </row>
    <row r="971" spans="8:12" ht="15.75" customHeight="1" x14ac:dyDescent="0.3">
      <c r="H971" s="1"/>
      <c r="I971" s="1"/>
      <c r="J971" s="1"/>
      <c r="K971" s="1"/>
      <c r="L971" s="1"/>
    </row>
    <row r="972" spans="8:12" ht="15.75" customHeight="1" x14ac:dyDescent="0.3">
      <c r="H972" s="1"/>
      <c r="I972" s="1"/>
      <c r="J972" s="1"/>
      <c r="K972" s="1"/>
      <c r="L972" s="1"/>
    </row>
    <row r="973" spans="8:12" ht="15.75" customHeight="1" x14ac:dyDescent="0.3">
      <c r="H973" s="1"/>
      <c r="I973" s="1"/>
      <c r="J973" s="1"/>
      <c r="K973" s="1"/>
      <c r="L973" s="1"/>
    </row>
    <row r="974" spans="8:12" ht="15.75" customHeight="1" x14ac:dyDescent="0.3">
      <c r="H974" s="1"/>
      <c r="I974" s="1"/>
      <c r="J974" s="1"/>
      <c r="K974" s="1"/>
      <c r="L974" s="1"/>
    </row>
    <row r="975" spans="8:12" ht="15.75" customHeight="1" x14ac:dyDescent="0.3">
      <c r="H975" s="1"/>
      <c r="I975" s="1"/>
      <c r="J975" s="1"/>
      <c r="K975" s="1"/>
      <c r="L975" s="1"/>
    </row>
    <row r="976" spans="8:12" ht="15.75" customHeight="1" x14ac:dyDescent="0.3">
      <c r="H976" s="1"/>
      <c r="I976" s="1"/>
      <c r="J976" s="1"/>
      <c r="K976" s="1"/>
      <c r="L976" s="1"/>
    </row>
    <row r="977" spans="8:12" ht="15.75" customHeight="1" x14ac:dyDescent="0.3">
      <c r="H977" s="1"/>
      <c r="I977" s="1"/>
      <c r="J977" s="1"/>
      <c r="K977" s="1"/>
      <c r="L977" s="1"/>
    </row>
    <row r="978" spans="8:12" ht="15.75" customHeight="1" x14ac:dyDescent="0.3">
      <c r="H978" s="1"/>
      <c r="I978" s="1"/>
      <c r="J978" s="1"/>
      <c r="K978" s="1"/>
      <c r="L978" s="1"/>
    </row>
    <row r="979" spans="8:12" ht="15.75" customHeight="1" x14ac:dyDescent="0.3">
      <c r="H979" s="1"/>
      <c r="I979" s="1"/>
      <c r="J979" s="1"/>
      <c r="K979" s="1"/>
      <c r="L979" s="1"/>
    </row>
    <row r="980" spans="8:12" ht="15.75" customHeight="1" x14ac:dyDescent="0.3">
      <c r="H980" s="1"/>
      <c r="I980" s="1"/>
      <c r="J980" s="1"/>
      <c r="K980" s="1"/>
      <c r="L980" s="1"/>
    </row>
    <row r="981" spans="8:12" ht="15.75" customHeight="1" x14ac:dyDescent="0.3">
      <c r="H981" s="1"/>
      <c r="I981" s="1"/>
      <c r="J981" s="1"/>
      <c r="K981" s="1"/>
      <c r="L981" s="1"/>
    </row>
    <row r="982" spans="8:12" ht="15.75" customHeight="1" x14ac:dyDescent="0.3">
      <c r="H982" s="1"/>
      <c r="I982" s="1"/>
      <c r="J982" s="1"/>
      <c r="K982" s="1"/>
      <c r="L982" s="1"/>
    </row>
    <row r="983" spans="8:12" ht="15.75" customHeight="1" x14ac:dyDescent="0.3">
      <c r="H983" s="1"/>
      <c r="I983" s="1"/>
      <c r="J983" s="1"/>
      <c r="K983" s="1"/>
      <c r="L983" s="1"/>
    </row>
    <row r="984" spans="8:12" ht="15.75" customHeight="1" x14ac:dyDescent="0.3">
      <c r="H984" s="1"/>
      <c r="I984" s="1"/>
      <c r="J984" s="1"/>
      <c r="K984" s="1"/>
      <c r="L984" s="1"/>
    </row>
    <row r="985" spans="8:12" ht="15.75" customHeight="1" x14ac:dyDescent="0.3">
      <c r="H985" s="1"/>
      <c r="I985" s="1"/>
      <c r="J985" s="1"/>
      <c r="K985" s="1"/>
      <c r="L985" s="1"/>
    </row>
    <row r="986" spans="8:12" ht="15.75" customHeight="1" x14ac:dyDescent="0.3">
      <c r="H986" s="1"/>
      <c r="I986" s="1"/>
      <c r="J986" s="1"/>
      <c r="K986" s="1"/>
      <c r="L986" s="1"/>
    </row>
    <row r="987" spans="8:12" ht="15.75" customHeight="1" x14ac:dyDescent="0.3">
      <c r="H987" s="1"/>
      <c r="I987" s="1"/>
      <c r="J987" s="1"/>
      <c r="K987" s="1"/>
      <c r="L987" s="1"/>
    </row>
    <row r="988" spans="8:12" ht="15.75" customHeight="1" x14ac:dyDescent="0.3">
      <c r="H988" s="1"/>
      <c r="I988" s="1"/>
      <c r="J988" s="1"/>
      <c r="K988" s="1"/>
      <c r="L988" s="1"/>
    </row>
    <row r="989" spans="8:12" ht="15.75" customHeight="1" x14ac:dyDescent="0.3">
      <c r="H989" s="1"/>
      <c r="I989" s="1"/>
      <c r="J989" s="1"/>
      <c r="K989" s="1"/>
      <c r="L989" s="1"/>
    </row>
    <row r="990" spans="8:12" ht="15.75" customHeight="1" x14ac:dyDescent="0.3">
      <c r="H990" s="1"/>
      <c r="I990" s="1"/>
      <c r="J990" s="1"/>
      <c r="K990" s="1"/>
      <c r="L990" s="1"/>
    </row>
    <row r="991" spans="8:12" ht="15.75" customHeight="1" x14ac:dyDescent="0.3">
      <c r="H991" s="1"/>
      <c r="I991" s="1"/>
      <c r="J991" s="1"/>
      <c r="K991" s="1"/>
      <c r="L991" s="1"/>
    </row>
    <row r="992" spans="8:12" ht="15.75" customHeight="1" x14ac:dyDescent="0.3">
      <c r="H992" s="1"/>
      <c r="I992" s="1"/>
      <c r="J992" s="1"/>
      <c r="K992" s="1"/>
      <c r="L992" s="1"/>
    </row>
    <row r="993" spans="8:12" ht="15.75" customHeight="1" x14ac:dyDescent="0.3">
      <c r="H993" s="1"/>
      <c r="I993" s="1"/>
      <c r="J993" s="1"/>
      <c r="K993" s="1"/>
      <c r="L993" s="1"/>
    </row>
    <row r="994" spans="8:12" ht="15.75" customHeight="1" x14ac:dyDescent="0.3">
      <c r="H994" s="1"/>
      <c r="I994" s="1"/>
      <c r="J994" s="1"/>
      <c r="K994" s="1"/>
      <c r="L994" s="1"/>
    </row>
    <row r="995" spans="8:12" ht="15.75" customHeight="1" x14ac:dyDescent="0.3">
      <c r="H995" s="1"/>
      <c r="I995" s="1"/>
      <c r="J995" s="1"/>
      <c r="K995" s="1"/>
      <c r="L995" s="1"/>
    </row>
    <row r="996" spans="8:12" ht="15.75" customHeight="1" x14ac:dyDescent="0.3">
      <c r="H996" s="1"/>
      <c r="I996" s="1"/>
      <c r="J996" s="1"/>
      <c r="K996" s="1"/>
      <c r="L996" s="1"/>
    </row>
    <row r="997" spans="8:12" ht="15.75" customHeight="1" x14ac:dyDescent="0.3">
      <c r="H997" s="1"/>
      <c r="I997" s="1"/>
      <c r="J997" s="1"/>
      <c r="K997" s="1"/>
      <c r="L997" s="1"/>
    </row>
    <row r="998" spans="8:12" ht="15.75" customHeight="1" x14ac:dyDescent="0.3">
      <c r="H998" s="1"/>
      <c r="I998" s="1"/>
      <c r="J998" s="1"/>
      <c r="K998" s="1"/>
      <c r="L998" s="1"/>
    </row>
    <row r="999" spans="8:12" ht="15.75" customHeight="1" x14ac:dyDescent="0.3">
      <c r="H999" s="1"/>
      <c r="I999" s="1"/>
      <c r="J999" s="1"/>
      <c r="K999" s="1"/>
      <c r="L999" s="1"/>
    </row>
    <row r="1000" spans="8:12" ht="15.75" customHeight="1" x14ac:dyDescent="0.3">
      <c r="H1000" s="1"/>
      <c r="I1000" s="1"/>
      <c r="J1000" s="1"/>
      <c r="K1000" s="1"/>
      <c r="L1000" s="1"/>
    </row>
    <row r="1001" spans="8:12" ht="15.75" customHeight="1" x14ac:dyDescent="0.3">
      <c r="H1001" s="1"/>
      <c r="I1001" s="1"/>
      <c r="J1001" s="1"/>
      <c r="K1001" s="1"/>
      <c r="L1001" s="1"/>
    </row>
    <row r="1002" spans="8:12" ht="15.75" customHeight="1" x14ac:dyDescent="0.3">
      <c r="H1002" s="1"/>
      <c r="I1002" s="1"/>
      <c r="J1002" s="1"/>
      <c r="K1002" s="1"/>
      <c r="L1002" s="1"/>
    </row>
    <row r="1003" spans="8:12" ht="15.75" customHeight="1" x14ac:dyDescent="0.3">
      <c r="H1003" s="1"/>
      <c r="I1003" s="1"/>
      <c r="J1003" s="1"/>
      <c r="K1003" s="1"/>
      <c r="L1003" s="1"/>
    </row>
  </sheetData>
  <mergeCells count="8">
    <mergeCell ref="B2:L3"/>
    <mergeCell ref="B13:L14"/>
    <mergeCell ref="B15:B16"/>
    <mergeCell ref="B17:D18"/>
    <mergeCell ref="B4:B5"/>
    <mergeCell ref="B6:B7"/>
    <mergeCell ref="B8:B9"/>
    <mergeCell ref="B10:B11"/>
  </mergeCells>
  <phoneticPr fontId="13" type="noConversion"/>
  <dataValidations count="3">
    <dataValidation type="list" allowBlank="1" showInputMessage="1" showErrorMessage="1" sqref="J11" xr:uid="{83D96CD1-D7E4-4380-AADF-C039EE8BE0A4}">
      <formula1>INDIRECT(I11)</formula1>
    </dataValidation>
    <dataValidation type="list" allowBlank="1" showInputMessage="1" showErrorMessage="1" sqref="E11:G11" xr:uid="{B354C799-DB86-46DF-9130-7285167A41D3}">
      <formula1>"Yes,No"</formula1>
    </dataValidation>
    <dataValidation type="list" allowBlank="1" showInputMessage="1" showErrorMessage="1" sqref="C9:L9" xr:uid="{EEA449F4-A35A-41D3-B52D-54F6E30EEFDD}">
      <formula1>Vec_cat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C56BB1C-CBAA-4DE5-AC4D-7F413D602F7F}">
          <x14:formula1>
            <xm:f>'Drop Down Lists'!$V$2:$V$22</xm:f>
          </x14:formula1>
          <xm:sqref>C5:L5</xm:sqref>
        </x14:dataValidation>
        <x14:dataValidation type="list" allowBlank="1" showInputMessage="1" showErrorMessage="1" xr:uid="{B8B7AF9E-A942-4977-B8B8-AB4086380F99}">
          <x14:formula1>
            <xm:f>'Drop Down Lists'!$X$2:$X$15</xm:f>
          </x14:formula1>
          <xm:sqref>C7:L7</xm:sqref>
        </x14:dataValidation>
        <x14:dataValidation type="list" allowBlank="1" showInputMessage="1" showErrorMessage="1" xr:uid="{4C998A90-67BB-4195-8269-AF8ACAD9CD82}">
          <x14:formula1>
            <xm:f>'Drop Down Lists'!$AB$2:$AB$4</xm:f>
          </x14:formula1>
          <xm:sqref>C11</xm:sqref>
        </x14:dataValidation>
        <x14:dataValidation type="list" allowBlank="1" showInputMessage="1" showErrorMessage="1" xr:uid="{9B14C2CF-DE56-4BA1-963C-B3EDF96F7C33}">
          <x14:formula1>
            <xm:f>'Drop Down Lists'!$AF$2:$AF$3</xm:f>
          </x14:formula1>
          <xm:sqref>D11</xm:sqref>
        </x14:dataValidation>
        <x14:dataValidation type="list" allowBlank="1" showInputMessage="1" showErrorMessage="1" xr:uid="{ED9CD171-6BC8-490B-88E5-7384F78B37EF}">
          <x14:formula1>
            <xm:f>'Drop Down Lists'!$A$2:$A$19</xm:f>
          </x14:formula1>
          <xm:sqref>I11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selection activeCell="C29" sqref="C29"/>
    </sheetView>
  </sheetViews>
  <sheetFormatPr defaultColWidth="12.69921875" defaultRowHeight="15" customHeight="1" x14ac:dyDescent="0.25"/>
  <cols>
    <col min="1" max="1" width="2.8984375" style="56" bestFit="1" customWidth="1"/>
    <col min="2" max="3" width="17.5" style="56" bestFit="1" customWidth="1"/>
    <col min="4" max="4" width="14.5" style="56" bestFit="1" customWidth="1"/>
    <col min="5" max="5" width="9.5" style="56" bestFit="1" customWidth="1"/>
    <col min="6" max="6" width="19.8984375" style="56" customWidth="1"/>
    <col min="7" max="7" width="13.69921875" style="56" bestFit="1" customWidth="1"/>
    <col min="8" max="8" width="16.69921875" style="56" customWidth="1"/>
    <col min="9" max="9" width="16.19921875" style="56" customWidth="1"/>
    <col min="10" max="10" width="26" style="56" bestFit="1" customWidth="1"/>
    <col min="11" max="11" width="15.296875" style="56" bestFit="1" customWidth="1"/>
    <col min="12" max="12" width="15.5" style="56" bestFit="1" customWidth="1"/>
    <col min="13" max="13" width="17.5" style="56" bestFit="1" customWidth="1"/>
    <col min="14" max="14" width="11.296875" style="56" bestFit="1" customWidth="1"/>
    <col min="15" max="16" width="13.69921875" style="56" customWidth="1"/>
    <col min="17" max="17" width="17.59765625" style="56" bestFit="1" customWidth="1"/>
    <col min="18" max="18" width="15.19921875" style="56" customWidth="1"/>
    <col min="19" max="19" width="12" style="56" customWidth="1"/>
    <col min="20" max="21" width="16.69921875" style="56" customWidth="1"/>
    <col min="22" max="23" width="22.19921875" style="56" customWidth="1"/>
    <col min="24" max="24" width="9.69921875" style="56" customWidth="1"/>
    <col min="25" max="25" width="17.296875" style="56" customWidth="1"/>
    <col min="26" max="26" width="21.296875" style="56" customWidth="1"/>
    <col min="27" max="30" width="17.19921875" style="56" customWidth="1"/>
    <col min="31" max="31" width="20.296875" style="56" customWidth="1"/>
    <col min="32" max="16384" width="12.69921875" style="56"/>
  </cols>
  <sheetData>
    <row r="1" spans="1:31" ht="14.4" x14ac:dyDescent="0.3">
      <c r="B1" s="47" t="s">
        <v>26</v>
      </c>
      <c r="C1" s="47" t="s">
        <v>453</v>
      </c>
      <c r="D1" s="47" t="s">
        <v>49</v>
      </c>
      <c r="E1" s="47" t="s">
        <v>50</v>
      </c>
      <c r="F1" s="47" t="s">
        <v>1</v>
      </c>
      <c r="G1" s="47" t="s">
        <v>51</v>
      </c>
      <c r="H1" s="48" t="s">
        <v>454</v>
      </c>
      <c r="I1" s="48" t="s">
        <v>455</v>
      </c>
      <c r="J1" s="48" t="s">
        <v>464</v>
      </c>
      <c r="K1" s="49" t="s">
        <v>465</v>
      </c>
      <c r="L1" s="48" t="s">
        <v>466</v>
      </c>
      <c r="M1" s="48" t="s">
        <v>467</v>
      </c>
      <c r="N1" s="48" t="s">
        <v>463</v>
      </c>
      <c r="O1" s="48" t="s">
        <v>469</v>
      </c>
      <c r="P1" s="48" t="s">
        <v>470</v>
      </c>
      <c r="Q1" s="48" t="s">
        <v>490</v>
      </c>
      <c r="R1" s="48" t="s">
        <v>473</v>
      </c>
      <c r="S1" s="48" t="s">
        <v>460</v>
      </c>
      <c r="T1" s="48" t="s">
        <v>471</v>
      </c>
      <c r="U1" s="48" t="s">
        <v>327</v>
      </c>
      <c r="V1" s="48"/>
      <c r="W1" s="48"/>
      <c r="X1" s="48"/>
      <c r="Y1" s="48"/>
      <c r="Z1" s="48"/>
      <c r="AA1" s="48"/>
      <c r="AB1" s="48"/>
      <c r="AC1" s="48"/>
      <c r="AD1" s="48"/>
      <c r="AE1" s="48"/>
    </row>
    <row r="2" spans="1:31" ht="14.4" x14ac:dyDescent="0.3">
      <c r="A2" s="57"/>
      <c r="B2" s="58" t="str">
        <f>IF(E2="NA","NA",'Cost Calculator'!I$11)</f>
        <v>Guwahati</v>
      </c>
      <c r="C2" s="58" t="str">
        <f>IF(B2="NA","NA",VLOOKUP(B2,'Cluster Mapping'!$E$2:$F$18,2,0))</f>
        <v>GAUT1</v>
      </c>
      <c r="D2" s="58" t="str">
        <f>IF(B2="NA","NA",'Cost Calculator'!J$11)</f>
        <v>COHB1</v>
      </c>
      <c r="E2" s="58" t="str">
        <f>IF('Cost Calculator'!C$5=0,"NA",'Cost Calculator'!C$5)</f>
        <v>Eicher 20</v>
      </c>
      <c r="F2" s="58" t="str">
        <f>IF('Cost Calculator'!C$9=0,"NA",'Cost Calculator'!C$9)</f>
        <v>EMI (3 yrs)</v>
      </c>
      <c r="G2" s="58">
        <f>IF('Cost Calculator'!C$7=0,"NA",'Cost Calculator'!C$7)</f>
        <v>2014</v>
      </c>
      <c r="H2" s="58">
        <f>IF($E2="NA",0,VLOOKUP($E2,'Assumption_Team Size'!$A$2:$E$21,4,0))</f>
        <v>1</v>
      </c>
      <c r="I2" s="58">
        <f>IF($E2="NA",0,VLOOKUP($E2,'Assumption_Team Size'!$A$2:$E$21,5,0))</f>
        <v>2</v>
      </c>
      <c r="J2" s="59" t="str">
        <f>IF(LEFT(F2,1)="E","Yes","No")</f>
        <v>Yes</v>
      </c>
      <c r="K2" s="58">
        <f>IF(J2="Yes",(MID(F2,SEARCH("(",F2)+1,1)+0),0)</f>
        <v>3</v>
      </c>
      <c r="L2" s="58" t="str">
        <f>IF(J2="Yes",IF(K2+G2&gt;=2020,"No","Yes"),"Nil")</f>
        <v>Yes</v>
      </c>
      <c r="M2" s="60">
        <f>IF(L2="No",INDEX('Vehicle EMI Sheet'!$A$2:$M$21,MATCH('Calculator Raw'!E2,'Vehicle EMI Sheet'!$A$2:$A$21,0),MATCH('Calculator Raw'!K2,'Vehicle EMI Sheet'!$A$1:$M$1,0)),0)</f>
        <v>0</v>
      </c>
      <c r="N2" s="58" t="str">
        <f>IF(E2="NA","Nill",IF(LEFT(F2,1)="M","Yes","No"))</f>
        <v>No</v>
      </c>
      <c r="O2" s="58">
        <f>IF(N2="yes",MID(F2,SEARCH("(",F2)+1,(SEARCH(")",F2)-1)-(SEARCH("(",F2)))+0,0)</f>
        <v>0</v>
      </c>
      <c r="P2" s="61" t="str">
        <f>IF(LEFT(F2,1)="R","Yes","No")</f>
        <v>No</v>
      </c>
      <c r="Q2" s="61" t="str">
        <f>IF(P2="Yes",IF((G2+VLOOKUP(E2,'Vehicle Refinance Sheet'!$A$2:$H$21,8,0))&lt;=2020,"Yes","No"),"Nil")</f>
        <v>Nil</v>
      </c>
      <c r="R2" s="58">
        <f>IF(Q2="No",VLOOKUP(E2,'Vehicle Refinance Sheet'!$A$2:$G$21,7,0),0)</f>
        <v>0</v>
      </c>
      <c r="S2" s="60">
        <f>IF(N2="No",(VLOOKUP('Calculator Raw'!C2,Assumption_Distance!$A$2:$D$18,2,0)/VLOOKUP('Calculator Raw'!E2,Assumption_Mileage!$A$3:$U$22,21,0))*VLOOKUP('Calculator Raw'!C2,Assumption_Distance!$A$2:$D$18,3,0),0)</f>
        <v>20078.87323943662</v>
      </c>
      <c r="T2" s="58">
        <f>IF(N2="No",VLOOKUP(E2,'Vehicle Maintainence Sheet'!$A$2:$G$21,7,0),0)</f>
        <v>9000</v>
      </c>
      <c r="U2" s="61">
        <f>IF(E2="NA",0,VLOOKUP(E2,'Vehicle Maintainence Sheet'!$A$2:$B$21,2,0))</f>
        <v>6.5</v>
      </c>
      <c r="V2" s="60"/>
      <c r="W2" s="58"/>
      <c r="X2" s="60"/>
      <c r="Y2" s="58"/>
      <c r="Z2" s="58"/>
      <c r="AA2" s="58"/>
      <c r="AB2" s="58"/>
      <c r="AC2" s="58"/>
      <c r="AD2" s="58"/>
      <c r="AE2" s="58"/>
    </row>
    <row r="3" spans="1:31" ht="14.4" x14ac:dyDescent="0.3">
      <c r="A3" s="57"/>
      <c r="B3" s="58" t="str">
        <f>IF(E3="NA","NA",'Cost Calculator'!I$11)</f>
        <v>Guwahati</v>
      </c>
      <c r="C3" s="58" t="str">
        <f>IF(B3="NA","NA",VLOOKUP(B3,'Cluster Mapping'!$E$2:$F$18,2,0))</f>
        <v>GAUT1</v>
      </c>
      <c r="D3" s="58" t="str">
        <f>IF(B3="NA","NA",'Cost Calculator'!J$11)</f>
        <v>COHB1</v>
      </c>
      <c r="E3" s="58" t="str">
        <f>IF('Cost Calculator'!D$5=0,"NA",'Cost Calculator'!D$5)</f>
        <v>Tata Ace</v>
      </c>
      <c r="F3" s="58" t="str">
        <f>IF('Cost Calculator'!D$9=0,"NA",'Cost Calculator'!D$9)</f>
        <v>Refinance</v>
      </c>
      <c r="G3" s="58">
        <f>IF('Cost Calculator'!D$7=0,"NA",'Cost Calculator'!D$7)</f>
        <v>2012</v>
      </c>
      <c r="H3" s="58">
        <f>IF($E3="NA",0,VLOOKUP($E3,'Assumption_Team Size'!$A$2:$E$21,4,0))</f>
        <v>1</v>
      </c>
      <c r="I3" s="58">
        <f>IF($E3="NA",0,VLOOKUP($E3,'Assumption_Team Size'!$A$2:$E$21,5,0))</f>
        <v>1</v>
      </c>
      <c r="J3" s="59" t="str">
        <f t="shared" ref="J3:J11" si="0">IF(LEFT(F3,1)="E","Yes","No")</f>
        <v>No</v>
      </c>
      <c r="K3" s="58">
        <f t="shared" ref="K3:K11" si="1">IF(J3="Yes",(MID(F3,SEARCH("(",F3)+1,1)+0),0)</f>
        <v>0</v>
      </c>
      <c r="L3" s="58" t="str">
        <f t="shared" ref="L3:L11" si="2">IF(J3="Yes",IF(K3+G3&gt;=2020,"No","Yes"),"Nil")</f>
        <v>Nil</v>
      </c>
      <c r="M3" s="60">
        <f>IF(L3="No",INDEX('Vehicle EMI Sheet'!$A$2:$M$21,MATCH('Calculator Raw'!E3,'Vehicle EMI Sheet'!$A$2:$A$21,0),MATCH('Calculator Raw'!K3,'Vehicle EMI Sheet'!$A$1:$M$1,0)),0)</f>
        <v>0</v>
      </c>
      <c r="N3" s="58" t="str">
        <f t="shared" ref="N3:N11" si="3">IF(E3="NA","Nill",IF(LEFT(F3,1)="M","Yes","No"))</f>
        <v>No</v>
      </c>
      <c r="O3" s="58">
        <f t="shared" ref="O3:O11" si="4">IF(N3="yes",MID(F3,SEARCH("(",F3)+1,(SEARCH(")",F3)-1)-(SEARCH("(",F3)))+0,0)</f>
        <v>0</v>
      </c>
      <c r="P3" s="61" t="str">
        <f t="shared" ref="P3:P11" si="5">IF(LEFT(F3,1)="R","Yes","No")</f>
        <v>Yes</v>
      </c>
      <c r="Q3" s="61" t="str">
        <f>IF(P3="Yes",IF((G3+VLOOKUP(E3,'Vehicle Refinance Sheet'!$A$2:$H$21,8,0))&lt;=2020,"Yes","No"),"Nil")</f>
        <v>Yes</v>
      </c>
      <c r="R3" s="58">
        <f>IF(Q3="No",VLOOKUP(E3,'Vehicle Refinance Sheet'!$A$2:$G$21,7,0),0)</f>
        <v>0</v>
      </c>
      <c r="S3" s="60">
        <f>IF(N3="No",(VLOOKUP('Calculator Raw'!C3,Assumption_Distance!$A$2:$D$18,2,0)/VLOOKUP('Calculator Raw'!E3,Assumption_Mileage!$A$3:$U$22,21,0))*VLOOKUP('Calculator Raw'!C3,Assumption_Distance!$A$2:$D$18,3,0),0)</f>
        <v>9541.1042944785258</v>
      </c>
      <c r="T3" s="58">
        <f>IF(N3="No",VLOOKUP(E3,'Vehicle Maintainence Sheet'!$A$2:$G$21,7,0),0)</f>
        <v>6000</v>
      </c>
      <c r="U3" s="61">
        <f>IF(E3="NA",0,VLOOKUP(E3,'Vehicle Maintainence Sheet'!$A$2:$B$21,2,0))</f>
        <v>0.75</v>
      </c>
      <c r="W3" s="58"/>
      <c r="X3" s="60"/>
      <c r="Y3" s="58"/>
      <c r="Z3" s="58"/>
      <c r="AA3" s="58"/>
      <c r="AB3" s="58"/>
      <c r="AC3" s="58"/>
      <c r="AD3" s="58"/>
      <c r="AE3" s="60"/>
    </row>
    <row r="4" spans="1:31" ht="14.4" x14ac:dyDescent="0.3">
      <c r="A4" s="57"/>
      <c r="B4" s="58" t="str">
        <f>IF(E4="NA","NA",'Cost Calculator'!I$11)</f>
        <v>Guwahati</v>
      </c>
      <c r="C4" s="58" t="str">
        <f>IF(B4="NA","NA",VLOOKUP(B4,'Cluster Mapping'!$E$2:$F$18,2,0))</f>
        <v>GAUT1</v>
      </c>
      <c r="D4" s="58" t="str">
        <f>IF(B4="NA","NA",'Cost Calculator'!J$11)</f>
        <v>COHB1</v>
      </c>
      <c r="E4" s="58" t="str">
        <f>IF('Cost Calculator'!E$5=0,"NA",'Cost Calculator'!E$5)</f>
        <v>AL Dost</v>
      </c>
      <c r="F4" s="58" t="str">
        <f>IF('Cost Calculator'!E$9=0,"NA",'Cost Calculator'!E$9)</f>
        <v>Market (20000)</v>
      </c>
      <c r="G4" s="58">
        <f>IF('Cost Calculator'!E$7=0,"NA",'Cost Calculator'!E$7)</f>
        <v>2013</v>
      </c>
      <c r="H4" s="58">
        <f>IF($E4="NA",0,VLOOKUP($E4,'Assumption_Team Size'!$A$2:$E$21,4,0))</f>
        <v>1</v>
      </c>
      <c r="I4" s="58">
        <f>IF($E4="NA",0,VLOOKUP($E4,'Assumption_Team Size'!$A$2:$E$21,5,0))</f>
        <v>1</v>
      </c>
      <c r="J4" s="59" t="str">
        <f t="shared" si="0"/>
        <v>No</v>
      </c>
      <c r="K4" s="58">
        <f t="shared" si="1"/>
        <v>0</v>
      </c>
      <c r="L4" s="58" t="str">
        <f t="shared" si="2"/>
        <v>Nil</v>
      </c>
      <c r="M4" s="60">
        <f>IF(L4="No",INDEX('Vehicle EMI Sheet'!$A$2:$M$21,MATCH('Calculator Raw'!E4,'Vehicle EMI Sheet'!$A$2:$A$21,0),MATCH('Calculator Raw'!K4,'Vehicle EMI Sheet'!$A$1:$M$1,0)),0)</f>
        <v>0</v>
      </c>
      <c r="N4" s="58" t="str">
        <f t="shared" si="3"/>
        <v>Yes</v>
      </c>
      <c r="O4" s="58">
        <f>IF(N4="yes",MID(F4,SEARCH("(",F4)+1,(SEARCH(")",F4)-1)-(SEARCH("(",F4)))+0,0)</f>
        <v>20000</v>
      </c>
      <c r="P4" s="61" t="str">
        <f t="shared" si="5"/>
        <v>No</v>
      </c>
      <c r="Q4" s="61" t="str">
        <f>IF(P4="Yes",IF((G4+VLOOKUP(E4,'Vehicle Refinance Sheet'!$A$2:$H$21,8,0))&lt;=2020,"Yes","No"),"Nil")</f>
        <v>Nil</v>
      </c>
      <c r="R4" s="58">
        <f>IF(Q4="No",VLOOKUP(E4,'Vehicle Refinance Sheet'!$A$2:$G$21,7,0),0)</f>
        <v>0</v>
      </c>
      <c r="S4" s="60">
        <f>IF(N4="No",(VLOOKUP('Calculator Raw'!C4,Assumption_Distance!$A$2:$D$18,2,0)/VLOOKUP('Calculator Raw'!E4,Assumption_Mileage!$A$3:$U$22,21,0))*VLOOKUP('Calculator Raw'!C4,Assumption_Distance!$A$2:$D$18,3,0),0)</f>
        <v>0</v>
      </c>
      <c r="T4" s="58">
        <f>IF(N4="No",VLOOKUP(E4,'Vehicle Maintainence Sheet'!$A$2:$G$21,7,0),0)</f>
        <v>0</v>
      </c>
      <c r="U4" s="61">
        <f>IF(E4="NA",0,VLOOKUP(E4,'Vehicle Maintainence Sheet'!$A$2:$B$21,2,0))</f>
        <v>1.25</v>
      </c>
      <c r="W4" s="58"/>
      <c r="X4" s="60"/>
      <c r="Y4" s="58"/>
      <c r="Z4" s="58"/>
      <c r="AA4" s="58"/>
      <c r="AB4" s="58"/>
      <c r="AC4" s="58"/>
      <c r="AD4" s="58"/>
      <c r="AE4" s="58"/>
    </row>
    <row r="5" spans="1:31" ht="14.4" x14ac:dyDescent="0.3">
      <c r="A5" s="62"/>
      <c r="B5" s="58" t="str">
        <f>IF(E5="NA","NA",'Cost Calculator'!I$11)</f>
        <v>NA</v>
      </c>
      <c r="C5" s="58" t="str">
        <f>IF(B5="NA","NA",VLOOKUP(B5,'Cluster Mapping'!$E$2:$F$18,2,0))</f>
        <v>NA</v>
      </c>
      <c r="D5" s="58" t="str">
        <f>IF(B5="NA","NA",'Cost Calculator'!J$11)</f>
        <v>NA</v>
      </c>
      <c r="E5" s="58" t="str">
        <f>IF('Cost Calculator'!F$5=0,"NA",'Cost Calculator'!F$5)</f>
        <v>NA</v>
      </c>
      <c r="F5" s="58" t="str">
        <f>IF('Cost Calculator'!F$9=0,"NA",'Cost Calculator'!F$9)</f>
        <v>NA</v>
      </c>
      <c r="G5" s="58" t="str">
        <f>IF('Cost Calculator'!F$7=0,"NA",'Cost Calculator'!F$7)</f>
        <v>NA</v>
      </c>
      <c r="H5" s="58">
        <f>IF($E5="NA",0,VLOOKUP($E5,'Assumption_Team Size'!$A$2:$E$21,4,0))</f>
        <v>0</v>
      </c>
      <c r="I5" s="58">
        <f>IF($E5="NA",0,VLOOKUP($E5,'Assumption_Team Size'!$A$2:$E$21,5,0))</f>
        <v>0</v>
      </c>
      <c r="J5" s="59" t="str">
        <f t="shared" si="0"/>
        <v>No</v>
      </c>
      <c r="K5" s="58">
        <f t="shared" si="1"/>
        <v>0</v>
      </c>
      <c r="L5" s="58" t="str">
        <f t="shared" si="2"/>
        <v>Nil</v>
      </c>
      <c r="M5" s="60">
        <f>IF(L5="No",INDEX('Vehicle EMI Sheet'!$A$2:$M$21,MATCH('Calculator Raw'!E5,'Vehicle EMI Sheet'!$A$2:$A$21,0),MATCH('Calculator Raw'!K5,'Vehicle EMI Sheet'!$A$1:$M$1,0)),0)</f>
        <v>0</v>
      </c>
      <c r="N5" s="58" t="str">
        <f t="shared" si="3"/>
        <v>Nill</v>
      </c>
      <c r="O5" s="58">
        <f t="shared" si="4"/>
        <v>0</v>
      </c>
      <c r="P5" s="61" t="str">
        <f t="shared" si="5"/>
        <v>No</v>
      </c>
      <c r="Q5" s="61" t="str">
        <f>IF(P5="Yes",IF((G5+VLOOKUP(E5,'Vehicle Refinance Sheet'!$A$2:$H$21,8,0))&lt;=2020,"Yes","No"),"Nil")</f>
        <v>Nil</v>
      </c>
      <c r="R5" s="58">
        <f>IF(Q5="No",VLOOKUP(E5,'Vehicle Refinance Sheet'!$A$2:$G$21,7,0),0)</f>
        <v>0</v>
      </c>
      <c r="S5" s="60">
        <f>IF(N5="No",(VLOOKUP('Calculator Raw'!C5,Assumption_Distance!$A$2:$D$18,2,0)/VLOOKUP('Calculator Raw'!E5,Assumption_Mileage!$A$3:$U$22,21,0))*VLOOKUP('Calculator Raw'!C5,Assumption_Distance!$A$2:$D$18,3,0),0)</f>
        <v>0</v>
      </c>
      <c r="T5" s="58">
        <f>IF(N5="No",VLOOKUP(E5,'Vehicle Maintainence Sheet'!$A$2:$G$21,7,0),0)</f>
        <v>0</v>
      </c>
      <c r="U5" s="61">
        <f>IF(E5="NA",0,VLOOKUP(E5,'Vehicle Maintainence Sheet'!$A$2:$B$21,2,0))</f>
        <v>0</v>
      </c>
      <c r="W5" s="58"/>
      <c r="X5" s="60"/>
      <c r="Y5" s="58"/>
      <c r="Z5" s="61"/>
      <c r="AA5" s="58"/>
      <c r="AB5" s="58"/>
      <c r="AC5" s="58"/>
      <c r="AD5" s="58"/>
    </row>
    <row r="6" spans="1:31" ht="14.4" x14ac:dyDescent="0.3">
      <c r="A6" s="62"/>
      <c r="B6" s="58" t="str">
        <f>IF(E6="NA","NA",'Cost Calculator'!I$11)</f>
        <v>NA</v>
      </c>
      <c r="C6" s="58" t="str">
        <f>IF(B6="NA","NA",VLOOKUP(B6,'Cluster Mapping'!$E$2:$F$18,2,0))</f>
        <v>NA</v>
      </c>
      <c r="D6" s="58" t="str">
        <f>IF(B6="NA","NA",'Cost Calculator'!J$11)</f>
        <v>NA</v>
      </c>
      <c r="E6" s="58" t="str">
        <f>IF('Cost Calculator'!G$5=0,"NA",'Cost Calculator'!G$5)</f>
        <v>NA</v>
      </c>
      <c r="F6" s="58" t="str">
        <f>IF('Cost Calculator'!G$9=0,"NA",'Cost Calculator'!G$9)</f>
        <v>NA</v>
      </c>
      <c r="G6" s="58" t="str">
        <f>IF('Cost Calculator'!G$7=0,"NA",'Cost Calculator'!G$7)</f>
        <v>NA</v>
      </c>
      <c r="H6" s="58">
        <f>IF($E6="NA",0,VLOOKUP($E6,'Assumption_Team Size'!$A$2:$E$21,4,0))</f>
        <v>0</v>
      </c>
      <c r="I6" s="58">
        <f>IF($E6="NA",0,VLOOKUP($E6,'Assumption_Team Size'!$A$2:$E$21,5,0))</f>
        <v>0</v>
      </c>
      <c r="J6" s="59" t="str">
        <f t="shared" si="0"/>
        <v>No</v>
      </c>
      <c r="K6" s="58">
        <f t="shared" si="1"/>
        <v>0</v>
      </c>
      <c r="L6" s="58" t="str">
        <f t="shared" si="2"/>
        <v>Nil</v>
      </c>
      <c r="M6" s="60">
        <f>IF(L6="No",INDEX('Vehicle EMI Sheet'!$A$2:$M$21,MATCH('Calculator Raw'!E6,'Vehicle EMI Sheet'!$A$2:$A$21,0),MATCH('Calculator Raw'!K6,'Vehicle EMI Sheet'!$A$1:$M$1,0)),0)</f>
        <v>0</v>
      </c>
      <c r="N6" s="58" t="str">
        <f t="shared" si="3"/>
        <v>Nill</v>
      </c>
      <c r="O6" s="58">
        <f t="shared" si="4"/>
        <v>0</v>
      </c>
      <c r="P6" s="61" t="str">
        <f t="shared" si="5"/>
        <v>No</v>
      </c>
      <c r="Q6" s="61" t="str">
        <f>IF(P6="Yes",IF((G6+VLOOKUP(E6,'Vehicle Refinance Sheet'!$A$2:$H$21,8,0))&lt;=2020,"Yes","No"),"Nil")</f>
        <v>Nil</v>
      </c>
      <c r="R6" s="58">
        <f>IF(Q6="No",VLOOKUP(E6,'Vehicle Refinance Sheet'!$A$2:$G$21,7,0),0)</f>
        <v>0</v>
      </c>
      <c r="S6" s="60">
        <f>IF(N6="No",(VLOOKUP('Calculator Raw'!C6,Assumption_Distance!$A$2:$D$18,2,0)/VLOOKUP('Calculator Raw'!E6,Assumption_Mileage!$A$3:$U$22,21,0))*VLOOKUP('Calculator Raw'!C6,Assumption_Distance!$A$2:$D$18,3,0),0)</f>
        <v>0</v>
      </c>
      <c r="T6" s="58">
        <f>IF(N6="No",VLOOKUP(E6,'Vehicle Maintainence Sheet'!$A$2:$G$21,7,0),0)</f>
        <v>0</v>
      </c>
      <c r="U6" s="61">
        <f>IF(E6="NA",0,VLOOKUP(E6,'Vehicle Maintainence Sheet'!$A$2:$B$21,2,0))</f>
        <v>0</v>
      </c>
      <c r="W6" s="58"/>
      <c r="X6" s="60"/>
      <c r="Y6" s="58"/>
      <c r="Z6" s="61"/>
      <c r="AA6" s="58"/>
      <c r="AB6" s="58"/>
      <c r="AC6" s="58"/>
      <c r="AD6" s="58"/>
    </row>
    <row r="7" spans="1:31" ht="14.4" x14ac:dyDescent="0.3">
      <c r="A7" s="62"/>
      <c r="B7" s="58" t="str">
        <f>IF(E7="NA","NA",'Cost Calculator'!I$11)</f>
        <v>NA</v>
      </c>
      <c r="C7" s="58" t="str">
        <f>IF(B7="NA","NA",VLOOKUP(B7,'Cluster Mapping'!$E$2:$F$18,2,0))</f>
        <v>NA</v>
      </c>
      <c r="D7" s="58" t="str">
        <f>IF(B7="NA","NA",'Cost Calculator'!J$11)</f>
        <v>NA</v>
      </c>
      <c r="E7" s="58" t="str">
        <f>IF('Cost Calculator'!H$5=0,"NA",'Cost Calculator'!H$5)</f>
        <v>NA</v>
      </c>
      <c r="F7" s="58" t="str">
        <f>IF('Cost Calculator'!H$9=0,"NA",'Cost Calculator'!H$9)</f>
        <v>NA</v>
      </c>
      <c r="G7" s="58" t="str">
        <f>IF('Cost Calculator'!H$7=0,"NA",'Cost Calculator'!H$7)</f>
        <v>NA</v>
      </c>
      <c r="H7" s="58">
        <f>IF($E7="NA",0,VLOOKUP($E7,'Assumption_Team Size'!$A$2:$E$21,4,0))</f>
        <v>0</v>
      </c>
      <c r="I7" s="58">
        <f>IF($E7="NA",0,VLOOKUP($E7,'Assumption_Team Size'!$A$2:$E$21,5,0))</f>
        <v>0</v>
      </c>
      <c r="J7" s="59" t="str">
        <f t="shared" si="0"/>
        <v>No</v>
      </c>
      <c r="K7" s="58">
        <f t="shared" si="1"/>
        <v>0</v>
      </c>
      <c r="L7" s="58" t="str">
        <f t="shared" si="2"/>
        <v>Nil</v>
      </c>
      <c r="M7" s="60">
        <f>IF(L7="No",INDEX('Vehicle EMI Sheet'!$A$2:$M$21,MATCH('Calculator Raw'!E7,'Vehicle EMI Sheet'!$A$2:$A$21,0),MATCH('Calculator Raw'!K7,'Vehicle EMI Sheet'!$A$1:$M$1,0)),0)</f>
        <v>0</v>
      </c>
      <c r="N7" s="58" t="str">
        <f t="shared" si="3"/>
        <v>Nill</v>
      </c>
      <c r="O7" s="58">
        <f t="shared" si="4"/>
        <v>0</v>
      </c>
      <c r="P7" s="61" t="str">
        <f t="shared" si="5"/>
        <v>No</v>
      </c>
      <c r="Q7" s="61" t="str">
        <f>IF(P7="Yes",IF((G7+VLOOKUP(E7,'Vehicle Refinance Sheet'!$A$2:$H$21,8,0))&lt;=2020,"Yes","No"),"Nil")</f>
        <v>Nil</v>
      </c>
      <c r="R7" s="58">
        <f>IF(Q7="No",VLOOKUP(E7,'Vehicle Refinance Sheet'!$A$2:$G$21,7,0),0)</f>
        <v>0</v>
      </c>
      <c r="S7" s="60">
        <f>IF(N7="No",(VLOOKUP('Calculator Raw'!C7,Assumption_Distance!$A$2:$D$18,2,0)/VLOOKUP('Calculator Raw'!E7,Assumption_Mileage!$A$3:$U$22,21,0))*VLOOKUP('Calculator Raw'!C7,Assumption_Distance!$A$2:$D$18,3,0),0)</f>
        <v>0</v>
      </c>
      <c r="T7" s="58">
        <f>IF(N7="No",VLOOKUP(E7,'Vehicle Maintainence Sheet'!$A$2:$G$21,7,0),0)</f>
        <v>0</v>
      </c>
      <c r="U7" s="61">
        <f>IF(E7="NA",0,VLOOKUP(E7,'Vehicle Maintainence Sheet'!$A$2:$B$21,2,0))</f>
        <v>0</v>
      </c>
      <c r="W7" s="58"/>
      <c r="X7" s="60"/>
      <c r="Y7" s="58"/>
      <c r="Z7" s="61"/>
      <c r="AA7" s="58"/>
      <c r="AB7" s="58"/>
      <c r="AC7" s="58"/>
      <c r="AD7" s="58"/>
    </row>
    <row r="8" spans="1:31" ht="14.4" x14ac:dyDescent="0.3">
      <c r="A8" s="62"/>
      <c r="B8" s="58" t="str">
        <f>IF(E8="NA","NA",'Cost Calculator'!I$11)</f>
        <v>NA</v>
      </c>
      <c r="C8" s="58" t="str">
        <f>IF(B8="NA","NA",VLOOKUP(B8,'Cluster Mapping'!$E$2:$F$18,2,0))</f>
        <v>NA</v>
      </c>
      <c r="D8" s="58" t="str">
        <f>IF(B8="NA","NA",'Cost Calculator'!J$11)</f>
        <v>NA</v>
      </c>
      <c r="E8" s="58" t="str">
        <f>IF('Cost Calculator'!I$5=0,"NA",'Cost Calculator'!I$5)</f>
        <v>NA</v>
      </c>
      <c r="F8" s="58" t="str">
        <f>IF('Cost Calculator'!I$9=0,"NA",'Cost Calculator'!I$9)</f>
        <v>NA</v>
      </c>
      <c r="G8" s="58" t="str">
        <f>IF('Cost Calculator'!I$7=0,"NA",'Cost Calculator'!I$7)</f>
        <v>NA</v>
      </c>
      <c r="H8" s="58">
        <f>IF($E8="NA",0,VLOOKUP($E8,'Assumption_Team Size'!$A$2:$E$21,4,0))</f>
        <v>0</v>
      </c>
      <c r="I8" s="58">
        <f>IF($E8="NA",0,VLOOKUP($E8,'Assumption_Team Size'!$A$2:$E$21,5,0))</f>
        <v>0</v>
      </c>
      <c r="J8" s="59" t="str">
        <f t="shared" si="0"/>
        <v>No</v>
      </c>
      <c r="K8" s="58">
        <f t="shared" si="1"/>
        <v>0</v>
      </c>
      <c r="L8" s="58" t="str">
        <f t="shared" si="2"/>
        <v>Nil</v>
      </c>
      <c r="M8" s="60">
        <f>IF(L8="No",INDEX('Vehicle EMI Sheet'!$A$2:$M$21,MATCH('Calculator Raw'!E8,'Vehicle EMI Sheet'!$A$2:$A$21,0),MATCH('Calculator Raw'!K8,'Vehicle EMI Sheet'!$A$1:$M$1,0)),0)</f>
        <v>0</v>
      </c>
      <c r="N8" s="58" t="str">
        <f t="shared" si="3"/>
        <v>Nill</v>
      </c>
      <c r="O8" s="58">
        <f t="shared" si="4"/>
        <v>0</v>
      </c>
      <c r="P8" s="61" t="str">
        <f t="shared" si="5"/>
        <v>No</v>
      </c>
      <c r="Q8" s="61" t="str">
        <f>IF(P8="Yes",IF((G8+VLOOKUP(E8,'Vehicle Refinance Sheet'!$A$2:$H$21,8,0))&lt;=2020,"Yes","No"),"Nil")</f>
        <v>Nil</v>
      </c>
      <c r="R8" s="58">
        <f>IF(Q8="No",VLOOKUP(E8,'Vehicle Refinance Sheet'!$A$2:$G$21,7,0),0)</f>
        <v>0</v>
      </c>
      <c r="S8" s="60">
        <f>IF(N8="No",(VLOOKUP('Calculator Raw'!C8,Assumption_Distance!$A$2:$D$18,2,0)/VLOOKUP('Calculator Raw'!E8,Assumption_Mileage!$A$3:$U$22,21,0))*VLOOKUP('Calculator Raw'!C8,Assumption_Distance!$A$2:$D$18,3,0),0)</f>
        <v>0</v>
      </c>
      <c r="T8" s="58">
        <f>IF(N8="No",VLOOKUP(E8,'Vehicle Maintainence Sheet'!$A$2:$G$21,7,0),0)</f>
        <v>0</v>
      </c>
      <c r="U8" s="61">
        <f>IF(E8="NA",0,VLOOKUP(E8,'Vehicle Maintainence Sheet'!$A$2:$B$21,2,0))</f>
        <v>0</v>
      </c>
      <c r="W8" s="58"/>
      <c r="X8" s="60"/>
      <c r="Y8" s="58"/>
      <c r="Z8" s="61"/>
      <c r="AA8" s="58"/>
      <c r="AB8" s="58"/>
      <c r="AC8" s="58"/>
      <c r="AD8" s="58"/>
    </row>
    <row r="9" spans="1:31" ht="14.4" x14ac:dyDescent="0.3">
      <c r="A9" s="62"/>
      <c r="B9" s="58" t="str">
        <f>IF(E9="NA","NA",'Cost Calculator'!I$11)</f>
        <v>NA</v>
      </c>
      <c r="C9" s="58" t="str">
        <f>IF(B9="NA","NA",VLOOKUP(B9,'Cluster Mapping'!$E$2:$F$18,2,0))</f>
        <v>NA</v>
      </c>
      <c r="D9" s="58" t="str">
        <f>IF(B9="NA","NA",'Cost Calculator'!J$11)</f>
        <v>NA</v>
      </c>
      <c r="E9" s="58" t="str">
        <f>IF('Cost Calculator'!J$5=0,"NA",'Cost Calculator'!J$5)</f>
        <v>NA</v>
      </c>
      <c r="F9" s="58" t="str">
        <f>IF('Cost Calculator'!J$9=0,"NA",'Cost Calculator'!J$9)</f>
        <v>NA</v>
      </c>
      <c r="G9" s="58" t="str">
        <f>IF('Cost Calculator'!J$7=0,"NA",'Cost Calculator'!J$7)</f>
        <v>NA</v>
      </c>
      <c r="H9" s="58">
        <f>IF($E9="NA",0,VLOOKUP($E9,'Assumption_Team Size'!$A$2:$E$21,4,0))</f>
        <v>0</v>
      </c>
      <c r="I9" s="58">
        <f>IF($E9="NA",0,VLOOKUP($E9,'Assumption_Team Size'!$A$2:$E$21,5,0))</f>
        <v>0</v>
      </c>
      <c r="J9" s="59" t="str">
        <f t="shared" si="0"/>
        <v>No</v>
      </c>
      <c r="K9" s="58">
        <f t="shared" si="1"/>
        <v>0</v>
      </c>
      <c r="L9" s="58" t="str">
        <f t="shared" si="2"/>
        <v>Nil</v>
      </c>
      <c r="M9" s="60">
        <f>IF(L9="No",INDEX('Vehicle EMI Sheet'!$A$2:$M$21,MATCH('Calculator Raw'!E9,'Vehicle EMI Sheet'!$A$2:$A$21,0),MATCH('Calculator Raw'!K9,'Vehicle EMI Sheet'!$A$1:$M$1,0)),0)</f>
        <v>0</v>
      </c>
      <c r="N9" s="58" t="str">
        <f t="shared" si="3"/>
        <v>Nill</v>
      </c>
      <c r="O9" s="58">
        <f t="shared" si="4"/>
        <v>0</v>
      </c>
      <c r="P9" s="61" t="str">
        <f t="shared" si="5"/>
        <v>No</v>
      </c>
      <c r="Q9" s="61" t="str">
        <f>IF(P9="Yes",IF((G9+VLOOKUP(E9,'Vehicle Refinance Sheet'!$A$2:$H$21,8,0))&lt;=2020,"Yes","No"),"Nil")</f>
        <v>Nil</v>
      </c>
      <c r="R9" s="58">
        <f>IF(Q9="No",VLOOKUP(E9,'Vehicle Refinance Sheet'!$A$2:$G$21,7,0),0)</f>
        <v>0</v>
      </c>
      <c r="S9" s="60">
        <f>IF(N9="No",(VLOOKUP('Calculator Raw'!C9,Assumption_Distance!$A$2:$D$18,2,0)/VLOOKUP('Calculator Raw'!E9,Assumption_Mileage!$A$3:$U$22,21,0))*VLOOKUP('Calculator Raw'!C9,Assumption_Distance!$A$2:$D$18,3,0),0)</f>
        <v>0</v>
      </c>
      <c r="T9" s="58">
        <f>IF(N9="No",VLOOKUP(E9,'Vehicle Maintainence Sheet'!$A$2:$G$21,7,0),0)</f>
        <v>0</v>
      </c>
      <c r="U9" s="61">
        <f>IF(E9="NA",0,VLOOKUP(E9,'Vehicle Maintainence Sheet'!$A$2:$B$21,2,0))</f>
        <v>0</v>
      </c>
      <c r="W9" s="58"/>
      <c r="X9" s="60"/>
      <c r="Y9" s="58"/>
      <c r="Z9" s="61"/>
      <c r="AA9" s="58"/>
      <c r="AB9" s="58"/>
      <c r="AC9" s="58"/>
      <c r="AD9" s="58"/>
    </row>
    <row r="10" spans="1:31" ht="14.4" x14ac:dyDescent="0.3">
      <c r="A10" s="62"/>
      <c r="B10" s="58" t="str">
        <f>IF(E10="NA","NA",'Cost Calculator'!I$11)</f>
        <v>NA</v>
      </c>
      <c r="C10" s="58" t="str">
        <f>IF(B10="NA","NA",VLOOKUP(B10,'Cluster Mapping'!$E$2:$F$18,2,0))</f>
        <v>NA</v>
      </c>
      <c r="D10" s="58" t="str">
        <f>IF(B10="NA","NA",'Cost Calculator'!J$11)</f>
        <v>NA</v>
      </c>
      <c r="E10" s="58" t="str">
        <f>IF('Cost Calculator'!K$5=0,"NA",'Cost Calculator'!K$5)</f>
        <v>NA</v>
      </c>
      <c r="F10" s="58" t="str">
        <f>IF('Cost Calculator'!K$9=0,"NA",'Cost Calculator'!K$9)</f>
        <v>NA</v>
      </c>
      <c r="G10" s="58" t="str">
        <f>IF('Cost Calculator'!K$7=0,"NA",'Cost Calculator'!K$7)</f>
        <v>NA</v>
      </c>
      <c r="H10" s="58">
        <f>IF($E10="NA",0,VLOOKUP($E10,'Assumption_Team Size'!$A$2:$E$21,4,0))</f>
        <v>0</v>
      </c>
      <c r="I10" s="58">
        <f>IF($E10="NA",0,VLOOKUP($E10,'Assumption_Team Size'!$A$2:$E$21,5,0))</f>
        <v>0</v>
      </c>
      <c r="J10" s="59" t="str">
        <f t="shared" si="0"/>
        <v>No</v>
      </c>
      <c r="K10" s="58">
        <f t="shared" si="1"/>
        <v>0</v>
      </c>
      <c r="L10" s="58" t="str">
        <f t="shared" si="2"/>
        <v>Nil</v>
      </c>
      <c r="M10" s="60">
        <f>IF(L10="No",INDEX('Vehicle EMI Sheet'!$A$2:$M$21,MATCH('Calculator Raw'!E10,'Vehicle EMI Sheet'!$A$2:$A$21,0),MATCH('Calculator Raw'!K10,'Vehicle EMI Sheet'!$A$1:$M$1,0)),0)</f>
        <v>0</v>
      </c>
      <c r="N10" s="58" t="str">
        <f t="shared" si="3"/>
        <v>Nill</v>
      </c>
      <c r="O10" s="58">
        <f t="shared" si="4"/>
        <v>0</v>
      </c>
      <c r="P10" s="61" t="str">
        <f t="shared" si="5"/>
        <v>No</v>
      </c>
      <c r="Q10" s="61" t="str">
        <f>IF(P10="Yes",IF((G10+VLOOKUP(E10,'Vehicle Refinance Sheet'!$A$2:$H$21,8,0))&lt;=2020,"Yes","No"),"Nil")</f>
        <v>Nil</v>
      </c>
      <c r="R10" s="58">
        <f>IF(Q10="No",VLOOKUP(E10,'Vehicle Refinance Sheet'!$A$2:$G$21,7,0),0)</f>
        <v>0</v>
      </c>
      <c r="S10" s="60">
        <f>IF(N10="No",(VLOOKUP('Calculator Raw'!C10,Assumption_Distance!$A$2:$D$18,2,0)/VLOOKUP('Calculator Raw'!E10,Assumption_Mileage!$A$3:$U$22,21,0))*VLOOKUP('Calculator Raw'!C10,Assumption_Distance!$A$2:$D$18,3,0),0)</f>
        <v>0</v>
      </c>
      <c r="T10" s="58">
        <f>IF(N10="No",VLOOKUP(E10,'Vehicle Maintainence Sheet'!$A$2:$G$21,7,0),0)</f>
        <v>0</v>
      </c>
      <c r="U10" s="61">
        <f>IF(E10="NA",0,VLOOKUP(E10,'Vehicle Maintainence Sheet'!$A$2:$B$21,2,0))</f>
        <v>0</v>
      </c>
      <c r="W10" s="58"/>
      <c r="X10" s="60"/>
      <c r="Y10" s="58"/>
      <c r="Z10" s="61"/>
      <c r="AA10" s="58"/>
      <c r="AB10" s="58"/>
      <c r="AC10" s="58"/>
      <c r="AD10" s="58"/>
    </row>
    <row r="11" spans="1:31" ht="14.4" x14ac:dyDescent="0.3">
      <c r="A11" s="62"/>
      <c r="B11" s="58" t="str">
        <f>IF(E11="NA","NA",'Cost Calculator'!I$11)</f>
        <v>NA</v>
      </c>
      <c r="C11" s="58" t="str">
        <f>IF(B11="NA","NA",VLOOKUP(B11,'Cluster Mapping'!$E$2:$F$18,2,0))</f>
        <v>NA</v>
      </c>
      <c r="D11" s="58" t="str">
        <f>IF(B11="NA","NA",'Cost Calculator'!J$11)</f>
        <v>NA</v>
      </c>
      <c r="E11" s="58" t="str">
        <f>IF('Cost Calculator'!L$5=0,"NA",'Cost Calculator'!L$5)</f>
        <v>NA</v>
      </c>
      <c r="F11" s="58" t="str">
        <f>IF('Cost Calculator'!L$9=0,"NA",'Cost Calculator'!L$9)</f>
        <v>NA</v>
      </c>
      <c r="G11" s="58" t="str">
        <f>IF('Cost Calculator'!L$7=0,"NA",'Cost Calculator'!L$7)</f>
        <v>NA</v>
      </c>
      <c r="H11" s="58">
        <f>IF($E11="NA",0,VLOOKUP($E11,'Assumption_Team Size'!$A$2:$E$21,4,0))</f>
        <v>0</v>
      </c>
      <c r="I11" s="58">
        <f>IF($E11="NA",0,VLOOKUP($E11,'Assumption_Team Size'!$A$2:$E$21,5,0))</f>
        <v>0</v>
      </c>
      <c r="J11" s="59" t="str">
        <f t="shared" si="0"/>
        <v>No</v>
      </c>
      <c r="K11" s="58">
        <f t="shared" si="1"/>
        <v>0</v>
      </c>
      <c r="L11" s="58" t="str">
        <f t="shared" si="2"/>
        <v>Nil</v>
      </c>
      <c r="M11" s="60">
        <f>IF(L11="No",INDEX('Vehicle EMI Sheet'!$A$2:$M$21,MATCH('Calculator Raw'!E11,'Vehicle EMI Sheet'!$A$2:$A$21,0),MATCH('Calculator Raw'!K11,'Vehicle EMI Sheet'!$A$1:$M$1,0)),0)</f>
        <v>0</v>
      </c>
      <c r="N11" s="58" t="str">
        <f t="shared" si="3"/>
        <v>Nill</v>
      </c>
      <c r="O11" s="58">
        <f t="shared" si="4"/>
        <v>0</v>
      </c>
      <c r="P11" s="61" t="str">
        <f t="shared" si="5"/>
        <v>No</v>
      </c>
      <c r="Q11" s="61" t="str">
        <f>IF(P11="Yes",IF((G11+VLOOKUP(E11,'Vehicle Refinance Sheet'!$A$2:$H$21,8,0))&lt;=2020,"Yes","No"),"Nil")</f>
        <v>Nil</v>
      </c>
      <c r="R11" s="58">
        <f>IF(Q11="No",VLOOKUP(E11,'Vehicle Refinance Sheet'!$A$2:$G$21,7,0),0)</f>
        <v>0</v>
      </c>
      <c r="S11" s="60">
        <f>IF(N11="No",(VLOOKUP('Calculator Raw'!C11,Assumption_Distance!$A$2:$D$18,2,0)/VLOOKUP('Calculator Raw'!E11,Assumption_Mileage!$A$3:$U$22,21,0))*VLOOKUP('Calculator Raw'!C11,Assumption_Distance!$A$2:$D$18,3,0),0)</f>
        <v>0</v>
      </c>
      <c r="T11" s="58">
        <f>IF(N11="No",VLOOKUP(E11,'Vehicle Maintainence Sheet'!$A$2:$G$21,7,0),0)</f>
        <v>0</v>
      </c>
      <c r="U11" s="61">
        <f>IF(E11="NA",0,VLOOKUP(E11,'Vehicle Maintainence Sheet'!$A$2:$B$21,2,0))</f>
        <v>0</v>
      </c>
      <c r="W11" s="58"/>
      <c r="X11" s="60"/>
      <c r="Y11" s="58"/>
      <c r="Z11" s="61"/>
      <c r="AA11" s="58"/>
      <c r="AB11" s="58"/>
      <c r="AC11" s="58"/>
      <c r="AD11" s="58"/>
    </row>
    <row r="12" spans="1:31" ht="14.4" x14ac:dyDescent="0.3">
      <c r="U12" s="61"/>
    </row>
    <row r="13" spans="1:31" s="57" customFormat="1" ht="13.8" x14ac:dyDescent="0.25">
      <c r="G13" s="63" t="s">
        <v>481</v>
      </c>
      <c r="H13" s="63">
        <f>SUM(H2:H11)</f>
        <v>3</v>
      </c>
      <c r="I13" s="63">
        <f>SUM(I2:I11)</f>
        <v>4</v>
      </c>
      <c r="J13" s="63"/>
      <c r="K13" s="63"/>
      <c r="L13" s="63"/>
      <c r="M13" s="64">
        <f>SUM(M2:M11)</f>
        <v>0</v>
      </c>
      <c r="N13" s="63"/>
      <c r="O13" s="63">
        <f>SUM(O2:O11)</f>
        <v>20000</v>
      </c>
      <c r="P13" s="63"/>
      <c r="Q13" s="63"/>
      <c r="R13" s="63"/>
      <c r="S13" s="64">
        <f>SUM(S2:S11)</f>
        <v>29619.977533915146</v>
      </c>
      <c r="T13" s="63">
        <f>SUM(T2:T11)</f>
        <v>15000</v>
      </c>
      <c r="U13" s="65">
        <f>SUM(U2:U11)</f>
        <v>8.5</v>
      </c>
    </row>
    <row r="14" spans="1:31" ht="14.4" x14ac:dyDescent="0.3">
      <c r="M14" s="56" t="s">
        <v>468</v>
      </c>
      <c r="U14" s="61"/>
    </row>
    <row r="15" spans="1:31" ht="14.4" x14ac:dyDescent="0.3">
      <c r="U15" s="61"/>
    </row>
    <row r="16" spans="1:31" ht="14.4" x14ac:dyDescent="0.3">
      <c r="N16" s="57" t="s">
        <v>487</v>
      </c>
      <c r="P16" s="67"/>
      <c r="Q16" s="67"/>
      <c r="U16" s="61"/>
    </row>
    <row r="17" spans="2:23" ht="14.4" x14ac:dyDescent="0.3">
      <c r="G17" s="82" t="s">
        <v>459</v>
      </c>
      <c r="H17" s="57"/>
      <c r="I17" s="66"/>
      <c r="J17" s="66"/>
      <c r="U17" s="61"/>
    </row>
    <row r="18" spans="2:23" ht="14.4" x14ac:dyDescent="0.3">
      <c r="H18" s="57"/>
      <c r="M18" s="71"/>
      <c r="N18" s="71" t="s">
        <v>484</v>
      </c>
      <c r="O18" s="71" t="s">
        <v>483</v>
      </c>
      <c r="U18" s="61"/>
    </row>
    <row r="19" spans="2:23" ht="14.4" x14ac:dyDescent="0.3">
      <c r="F19" s="70"/>
      <c r="G19" s="70" t="s">
        <v>462</v>
      </c>
      <c r="H19" s="70" t="s">
        <v>459</v>
      </c>
      <c r="J19" s="89" t="s">
        <v>472</v>
      </c>
      <c r="K19" s="90">
        <f>SUM(M13:T13)</f>
        <v>64619.977533915146</v>
      </c>
      <c r="M19" s="71" t="s">
        <v>30</v>
      </c>
      <c r="N19" s="71" t="str">
        <f>'Cost Calculator'!E11</f>
        <v>No</v>
      </c>
      <c r="O19" s="71">
        <f>IF(N19="No",0,(K23*C28))</f>
        <v>0</v>
      </c>
      <c r="S19" s="67"/>
      <c r="U19" s="61"/>
    </row>
    <row r="20" spans="2:23" ht="14.4" x14ac:dyDescent="0.3">
      <c r="B20" s="83" t="s">
        <v>461</v>
      </c>
      <c r="C20" s="83" t="str">
        <f>'Cost Calculator'!C11</f>
        <v>Volumetric</v>
      </c>
      <c r="F20" s="70" t="s">
        <v>456</v>
      </c>
      <c r="G20" s="70">
        <f>IF(COUNTIF(B2:B11,"NA")&lt;=7,1,0)</f>
        <v>1</v>
      </c>
      <c r="H20" s="70">
        <f>G20*VLOOKUP('Calculator Raw'!B$2,Assumption_Salary!$B$2:$I$19,8,0)</f>
        <v>14800</v>
      </c>
      <c r="J20" s="89" t="s">
        <v>482</v>
      </c>
      <c r="K20" s="89">
        <f>H24</f>
        <v>89900</v>
      </c>
      <c r="M20" s="71" t="s">
        <v>31</v>
      </c>
      <c r="N20" s="71" t="str">
        <f>'Cost Calculator'!F11</f>
        <v>No</v>
      </c>
      <c r="O20" s="71">
        <f>IF(N20="No",0,(S13*C29))</f>
        <v>0</v>
      </c>
      <c r="U20" s="61"/>
    </row>
    <row r="21" spans="2:23" ht="15.75" customHeight="1" x14ac:dyDescent="0.3">
      <c r="F21" s="70" t="s">
        <v>458</v>
      </c>
      <c r="G21" s="70">
        <f>SUM(H2:H11)</f>
        <v>3</v>
      </c>
      <c r="H21" s="70">
        <f>G21*VLOOKUP('Calculator Raw'!B$2,Assumption_Salary!$B$2:$I$19,7,0)</f>
        <v>36300</v>
      </c>
      <c r="J21" s="89" t="s">
        <v>481</v>
      </c>
      <c r="K21" s="90">
        <f>H24+K19</f>
        <v>154519.97753391514</v>
      </c>
      <c r="M21" s="71" t="s">
        <v>32</v>
      </c>
      <c r="N21" s="71" t="str">
        <f>'Cost Calculator'!G11</f>
        <v>No</v>
      </c>
      <c r="O21" s="71">
        <f>IF(N21="No",0,(K20*C30))</f>
        <v>0</v>
      </c>
      <c r="U21" s="61"/>
    </row>
    <row r="22" spans="2:23" ht="15.75" customHeight="1" x14ac:dyDescent="0.3">
      <c r="F22" s="70" t="s">
        <v>457</v>
      </c>
      <c r="G22" s="70">
        <f>SUM(I2:I11)</f>
        <v>4</v>
      </c>
      <c r="H22" s="70">
        <f>G22*VLOOKUP('Calculator Raw'!B$2,Assumption_Salary!$B$2:$I$19,6,0)</f>
        <v>38800</v>
      </c>
      <c r="J22" s="89"/>
      <c r="K22" s="89"/>
      <c r="M22" s="72"/>
      <c r="N22" s="72"/>
      <c r="O22" s="72"/>
      <c r="U22" s="61"/>
    </row>
    <row r="23" spans="2:23" ht="15.75" customHeight="1" x14ac:dyDescent="0.3">
      <c r="F23" s="70"/>
      <c r="G23" s="70"/>
      <c r="H23" s="70"/>
      <c r="J23" s="115" t="s">
        <v>486</v>
      </c>
      <c r="K23" s="91">
        <f>IF(C20="Mix",K21,IF(C20="Dense",(K21*C32)+K21,(K21*C31)+K21))</f>
        <v>177697.9741640024</v>
      </c>
      <c r="M23" s="72"/>
      <c r="N23" s="73" t="s">
        <v>485</v>
      </c>
      <c r="O23" s="72">
        <f>SUM(O19:O21)</f>
        <v>0</v>
      </c>
      <c r="U23" s="61"/>
    </row>
    <row r="24" spans="2:23" ht="15.75" customHeight="1" x14ac:dyDescent="0.3">
      <c r="F24" s="70"/>
      <c r="G24" s="70" t="s">
        <v>480</v>
      </c>
      <c r="H24" s="70">
        <f>SUM(H20:H22)</f>
        <v>89900</v>
      </c>
      <c r="J24" s="116"/>
      <c r="K24" s="92"/>
      <c r="U24" s="61"/>
    </row>
    <row r="25" spans="2:23" ht="15.75" customHeight="1" x14ac:dyDescent="0.3">
      <c r="U25" s="61"/>
    </row>
    <row r="26" spans="2:23" ht="15.75" customHeight="1" x14ac:dyDescent="0.3">
      <c r="C26" s="76"/>
      <c r="D26" s="76"/>
      <c r="U26" s="61"/>
    </row>
    <row r="27" spans="2:23" ht="15.75" customHeight="1" x14ac:dyDescent="0.3">
      <c r="B27" s="74"/>
      <c r="C27" s="117" t="s">
        <v>474</v>
      </c>
      <c r="D27" s="118"/>
      <c r="E27" s="75"/>
      <c r="J27" s="93" t="s">
        <v>489</v>
      </c>
      <c r="K27" s="93">
        <f>K23+O23</f>
        <v>177697.9741640024</v>
      </c>
      <c r="U27" s="61"/>
    </row>
    <row r="28" spans="2:23" ht="15.75" customHeight="1" x14ac:dyDescent="0.3">
      <c r="B28" s="74" t="s">
        <v>30</v>
      </c>
      <c r="C28" s="78">
        <v>0.15</v>
      </c>
      <c r="D28" s="79" t="s">
        <v>475</v>
      </c>
      <c r="E28" s="75"/>
      <c r="U28" s="61"/>
    </row>
    <row r="29" spans="2:23" ht="15.75" customHeight="1" x14ac:dyDescent="0.3">
      <c r="B29" s="74" t="s">
        <v>31</v>
      </c>
      <c r="C29" s="78">
        <v>0.2</v>
      </c>
      <c r="D29" s="79" t="s">
        <v>476</v>
      </c>
      <c r="E29" s="75"/>
      <c r="U29" s="61"/>
    </row>
    <row r="30" spans="2:23" ht="15.75" customHeight="1" x14ac:dyDescent="0.3">
      <c r="B30" s="74" t="s">
        <v>32</v>
      </c>
      <c r="C30" s="78">
        <v>0.25</v>
      </c>
      <c r="D30" s="79" t="s">
        <v>477</v>
      </c>
      <c r="E30" s="75"/>
      <c r="U30" s="61"/>
    </row>
    <row r="31" spans="2:23" ht="15.75" customHeight="1" x14ac:dyDescent="0.3">
      <c r="B31" s="74" t="s">
        <v>478</v>
      </c>
      <c r="C31" s="78">
        <v>0.15</v>
      </c>
      <c r="D31" s="79" t="s">
        <v>475</v>
      </c>
      <c r="E31" s="75"/>
      <c r="U31" s="68"/>
      <c r="V31" s="69"/>
      <c r="W31" s="69"/>
    </row>
    <row r="32" spans="2:23" ht="15.75" customHeight="1" x14ac:dyDescent="0.3">
      <c r="B32" s="74" t="s">
        <v>479</v>
      </c>
      <c r="C32" s="80">
        <v>-0.15</v>
      </c>
      <c r="D32" s="81" t="s">
        <v>475</v>
      </c>
      <c r="E32" s="75"/>
      <c r="T32" s="69"/>
      <c r="U32" s="61"/>
      <c r="V32" s="58"/>
      <c r="W32" s="58"/>
    </row>
    <row r="33" spans="3:21" ht="15.75" customHeight="1" x14ac:dyDescent="0.3">
      <c r="C33" s="77"/>
      <c r="D33" s="77"/>
      <c r="U33" s="61"/>
    </row>
    <row r="34" spans="3:21" ht="15.75" customHeight="1" x14ac:dyDescent="0.3">
      <c r="U34" s="61"/>
    </row>
    <row r="35" spans="3:21" ht="15.75" customHeight="1" x14ac:dyDescent="0.3">
      <c r="U35" s="61"/>
    </row>
    <row r="36" spans="3:21" ht="15.75" customHeight="1" x14ac:dyDescent="0.3">
      <c r="U36" s="61"/>
    </row>
    <row r="37" spans="3:21" ht="15.75" customHeight="1" x14ac:dyDescent="0.3">
      <c r="U37" s="61"/>
    </row>
    <row r="38" spans="3:21" ht="15.75" customHeight="1" x14ac:dyDescent="0.3">
      <c r="U38" s="61"/>
    </row>
    <row r="39" spans="3:21" ht="15.75" customHeight="1" x14ac:dyDescent="0.3">
      <c r="U39" s="61"/>
    </row>
    <row r="40" spans="3:21" ht="15.75" customHeight="1" x14ac:dyDescent="0.3">
      <c r="U40" s="61"/>
    </row>
    <row r="41" spans="3:21" ht="15.75" customHeight="1" x14ac:dyDescent="0.3">
      <c r="U41" s="61"/>
    </row>
    <row r="42" spans="3:21" ht="15.75" customHeight="1" x14ac:dyDescent="0.3">
      <c r="U42" s="61"/>
    </row>
    <row r="43" spans="3:21" ht="15.75" customHeight="1" x14ac:dyDescent="0.3">
      <c r="U43" s="61"/>
    </row>
    <row r="44" spans="3:21" ht="15.75" customHeight="1" x14ac:dyDescent="0.3">
      <c r="U44" s="61"/>
    </row>
    <row r="45" spans="3:21" ht="15.75" customHeight="1" x14ac:dyDescent="0.3">
      <c r="U45" s="61"/>
    </row>
    <row r="46" spans="3:21" ht="15.75" customHeight="1" x14ac:dyDescent="0.3">
      <c r="U46" s="61"/>
    </row>
    <row r="47" spans="3:21" ht="15.75" customHeight="1" x14ac:dyDescent="0.3">
      <c r="U47" s="61"/>
    </row>
    <row r="48" spans="3:21" ht="15.75" customHeight="1" x14ac:dyDescent="0.3">
      <c r="U48" s="61"/>
    </row>
    <row r="49" spans="21:21" ht="15.75" customHeight="1" x14ac:dyDescent="0.3">
      <c r="U49" s="61"/>
    </row>
    <row r="50" spans="21:21" ht="15.75" customHeight="1" x14ac:dyDescent="0.3">
      <c r="U50" s="61"/>
    </row>
    <row r="51" spans="21:21" ht="15.75" customHeight="1" x14ac:dyDescent="0.3">
      <c r="U51" s="61"/>
    </row>
    <row r="52" spans="21:21" ht="15.75" customHeight="1" x14ac:dyDescent="0.3">
      <c r="U52" s="61"/>
    </row>
    <row r="53" spans="21:21" ht="15.75" customHeight="1" x14ac:dyDescent="0.3">
      <c r="U53" s="61"/>
    </row>
    <row r="54" spans="21:21" ht="15.75" customHeight="1" x14ac:dyDescent="0.3">
      <c r="U54" s="61"/>
    </row>
    <row r="55" spans="21:21" ht="15.75" customHeight="1" x14ac:dyDescent="0.3">
      <c r="U55" s="61"/>
    </row>
    <row r="56" spans="21:21" ht="15.75" customHeight="1" x14ac:dyDescent="0.3">
      <c r="U56" s="61"/>
    </row>
    <row r="57" spans="21:21" ht="15.75" customHeight="1" x14ac:dyDescent="0.3">
      <c r="U57" s="61"/>
    </row>
    <row r="58" spans="21:21" ht="15.75" customHeight="1" x14ac:dyDescent="0.3">
      <c r="U58" s="61"/>
    </row>
    <row r="59" spans="21:21" ht="15.75" customHeight="1" x14ac:dyDescent="0.3">
      <c r="U59" s="61"/>
    </row>
    <row r="60" spans="21:21" ht="15.75" customHeight="1" x14ac:dyDescent="0.3">
      <c r="U60" s="61"/>
    </row>
    <row r="61" spans="21:21" ht="15.75" customHeight="1" x14ac:dyDescent="0.3">
      <c r="U61" s="61"/>
    </row>
    <row r="62" spans="21:21" ht="15.75" customHeight="1" x14ac:dyDescent="0.3">
      <c r="U62" s="61"/>
    </row>
    <row r="63" spans="21:21" ht="15.75" customHeight="1" x14ac:dyDescent="0.3">
      <c r="U63" s="61"/>
    </row>
    <row r="64" spans="21:21" ht="15.75" customHeight="1" x14ac:dyDescent="0.3">
      <c r="U64" s="61"/>
    </row>
    <row r="65" spans="21:21" ht="15.75" customHeight="1" x14ac:dyDescent="0.3">
      <c r="U65" s="61"/>
    </row>
    <row r="66" spans="21:21" ht="15.75" customHeight="1" x14ac:dyDescent="0.3">
      <c r="U66" s="61"/>
    </row>
    <row r="67" spans="21:21" ht="15.75" customHeight="1" x14ac:dyDescent="0.3">
      <c r="U67" s="61"/>
    </row>
    <row r="68" spans="21:21" ht="15.75" customHeight="1" x14ac:dyDescent="0.3">
      <c r="U68" s="61"/>
    </row>
    <row r="69" spans="21:21" ht="15.75" customHeight="1" x14ac:dyDescent="0.3">
      <c r="U69" s="61"/>
    </row>
    <row r="70" spans="21:21" ht="15.75" customHeight="1" x14ac:dyDescent="0.3">
      <c r="U70" s="61"/>
    </row>
    <row r="71" spans="21:21" ht="15.75" customHeight="1" x14ac:dyDescent="0.3">
      <c r="U71" s="61"/>
    </row>
    <row r="72" spans="21:21" ht="15.75" customHeight="1" x14ac:dyDescent="0.3">
      <c r="U72" s="61"/>
    </row>
    <row r="73" spans="21:21" ht="15.75" customHeight="1" x14ac:dyDescent="0.3">
      <c r="U73" s="61"/>
    </row>
    <row r="74" spans="21:21" ht="15.75" customHeight="1" x14ac:dyDescent="0.3">
      <c r="U74" s="61"/>
    </row>
    <row r="75" spans="21:21" ht="15.75" customHeight="1" x14ac:dyDescent="0.3">
      <c r="U75" s="61"/>
    </row>
    <row r="76" spans="21:21" ht="15.75" customHeight="1" x14ac:dyDescent="0.3">
      <c r="U76" s="61"/>
    </row>
    <row r="77" spans="21:21" ht="15.75" customHeight="1" x14ac:dyDescent="0.3">
      <c r="U77" s="61"/>
    </row>
    <row r="78" spans="21:21" ht="15.75" customHeight="1" x14ac:dyDescent="0.3">
      <c r="U78" s="61"/>
    </row>
    <row r="79" spans="21:21" ht="15.75" customHeight="1" x14ac:dyDescent="0.3">
      <c r="U79" s="61"/>
    </row>
    <row r="80" spans="21:21" ht="15.75" customHeight="1" x14ac:dyDescent="0.3">
      <c r="U80" s="61"/>
    </row>
    <row r="81" spans="21:21" ht="15.75" customHeight="1" x14ac:dyDescent="0.3">
      <c r="U81" s="61"/>
    </row>
    <row r="82" spans="21:21" ht="15.75" customHeight="1" x14ac:dyDescent="0.3">
      <c r="U82" s="61"/>
    </row>
    <row r="83" spans="21:21" ht="15.75" customHeight="1" x14ac:dyDescent="0.3">
      <c r="U83" s="61"/>
    </row>
    <row r="84" spans="21:21" ht="15.75" customHeight="1" x14ac:dyDescent="0.3">
      <c r="U84" s="61"/>
    </row>
    <row r="85" spans="21:21" ht="15.75" customHeight="1" x14ac:dyDescent="0.3">
      <c r="U85" s="61"/>
    </row>
    <row r="86" spans="21:21" ht="15.75" customHeight="1" x14ac:dyDescent="0.3">
      <c r="U86" s="61"/>
    </row>
    <row r="87" spans="21:21" ht="15.75" customHeight="1" x14ac:dyDescent="0.3">
      <c r="U87" s="61"/>
    </row>
    <row r="88" spans="21:21" ht="15.75" customHeight="1" x14ac:dyDescent="0.3">
      <c r="U88" s="61"/>
    </row>
    <row r="89" spans="21:21" ht="15.75" customHeight="1" x14ac:dyDescent="0.3">
      <c r="U89" s="61"/>
    </row>
    <row r="90" spans="21:21" ht="15.75" customHeight="1" x14ac:dyDescent="0.3">
      <c r="U90" s="61"/>
    </row>
    <row r="91" spans="21:21" ht="15.75" customHeight="1" x14ac:dyDescent="0.3">
      <c r="U91" s="61"/>
    </row>
    <row r="92" spans="21:21" ht="15.75" customHeight="1" x14ac:dyDescent="0.3">
      <c r="U92" s="61"/>
    </row>
    <row r="93" spans="21:21" ht="15.75" customHeight="1" x14ac:dyDescent="0.3">
      <c r="U93" s="61"/>
    </row>
    <row r="94" spans="21:21" ht="15.75" customHeight="1" x14ac:dyDescent="0.3">
      <c r="U94" s="61"/>
    </row>
    <row r="95" spans="21:21" ht="15.75" customHeight="1" x14ac:dyDescent="0.3">
      <c r="U95" s="61"/>
    </row>
    <row r="96" spans="21:21" ht="15.75" customHeight="1" x14ac:dyDescent="0.3">
      <c r="U96" s="61"/>
    </row>
    <row r="97" spans="21:21" ht="15.75" customHeight="1" x14ac:dyDescent="0.3">
      <c r="U97" s="61"/>
    </row>
    <row r="98" spans="21:21" ht="15.75" customHeight="1" x14ac:dyDescent="0.3">
      <c r="U98" s="61"/>
    </row>
    <row r="99" spans="21:21" ht="15.75" customHeight="1" x14ac:dyDescent="0.3">
      <c r="U99" s="61"/>
    </row>
    <row r="100" spans="21:21" ht="15.75" customHeight="1" x14ac:dyDescent="0.3">
      <c r="U100" s="61"/>
    </row>
    <row r="101" spans="21:21" ht="15.75" customHeight="1" x14ac:dyDescent="0.3">
      <c r="U101" s="61"/>
    </row>
    <row r="102" spans="21:21" ht="15.75" customHeight="1" x14ac:dyDescent="0.3">
      <c r="U102" s="61"/>
    </row>
    <row r="103" spans="21:21" ht="15.75" customHeight="1" x14ac:dyDescent="0.3">
      <c r="U103" s="61"/>
    </row>
    <row r="104" spans="21:21" ht="15.75" customHeight="1" x14ac:dyDescent="0.3">
      <c r="U104" s="61"/>
    </row>
    <row r="105" spans="21:21" ht="15.75" customHeight="1" x14ac:dyDescent="0.3">
      <c r="U105" s="61"/>
    </row>
    <row r="106" spans="21:21" ht="15.75" customHeight="1" x14ac:dyDescent="0.3">
      <c r="U106" s="61"/>
    </row>
    <row r="107" spans="21:21" ht="15.75" customHeight="1" x14ac:dyDescent="0.3">
      <c r="U107" s="61"/>
    </row>
    <row r="108" spans="21:21" ht="15.75" customHeight="1" x14ac:dyDescent="0.3">
      <c r="U108" s="61"/>
    </row>
    <row r="109" spans="21:21" ht="15.75" customHeight="1" x14ac:dyDescent="0.3">
      <c r="U109" s="61"/>
    </row>
    <row r="110" spans="21:21" ht="15.75" customHeight="1" x14ac:dyDescent="0.3">
      <c r="U110" s="61"/>
    </row>
    <row r="111" spans="21:21" ht="15.75" customHeight="1" x14ac:dyDescent="0.3">
      <c r="U111" s="61"/>
    </row>
    <row r="112" spans="21:21" ht="15.75" customHeight="1" x14ac:dyDescent="0.3">
      <c r="U112" s="61"/>
    </row>
    <row r="113" spans="21:21" ht="15.75" customHeight="1" x14ac:dyDescent="0.3">
      <c r="U113" s="61"/>
    </row>
    <row r="114" spans="21:21" ht="15.75" customHeight="1" x14ac:dyDescent="0.3">
      <c r="U114" s="61"/>
    </row>
    <row r="115" spans="21:21" ht="15.75" customHeight="1" x14ac:dyDescent="0.3">
      <c r="U115" s="61"/>
    </row>
    <row r="116" spans="21:21" ht="15.75" customHeight="1" x14ac:dyDescent="0.3">
      <c r="U116" s="61"/>
    </row>
    <row r="117" spans="21:21" ht="15.75" customHeight="1" x14ac:dyDescent="0.3">
      <c r="U117" s="61"/>
    </row>
    <row r="118" spans="21:21" ht="15.75" customHeight="1" x14ac:dyDescent="0.3">
      <c r="U118" s="61"/>
    </row>
    <row r="119" spans="21:21" ht="15.75" customHeight="1" x14ac:dyDescent="0.3">
      <c r="U119" s="61"/>
    </row>
    <row r="120" spans="21:21" ht="15.75" customHeight="1" x14ac:dyDescent="0.3">
      <c r="U120" s="61"/>
    </row>
    <row r="121" spans="21:21" ht="15.75" customHeight="1" x14ac:dyDescent="0.3">
      <c r="U121" s="61"/>
    </row>
    <row r="122" spans="21:21" ht="15.75" customHeight="1" x14ac:dyDescent="0.3">
      <c r="U122" s="61"/>
    </row>
    <row r="123" spans="21:21" ht="15.75" customHeight="1" x14ac:dyDescent="0.3">
      <c r="U123" s="61"/>
    </row>
    <row r="124" spans="21:21" ht="15.75" customHeight="1" x14ac:dyDescent="0.3">
      <c r="U124" s="61"/>
    </row>
    <row r="125" spans="21:21" ht="15.75" customHeight="1" x14ac:dyDescent="0.3">
      <c r="U125" s="61"/>
    </row>
    <row r="126" spans="21:21" ht="15.75" customHeight="1" x14ac:dyDescent="0.3">
      <c r="U126" s="61"/>
    </row>
    <row r="127" spans="21:21" ht="15.75" customHeight="1" x14ac:dyDescent="0.3">
      <c r="U127" s="61"/>
    </row>
    <row r="128" spans="21:21" ht="15.75" customHeight="1" x14ac:dyDescent="0.3">
      <c r="U128" s="61"/>
    </row>
    <row r="129" spans="21:21" ht="15.75" customHeight="1" x14ac:dyDescent="0.3">
      <c r="U129" s="61"/>
    </row>
    <row r="130" spans="21:21" ht="15.75" customHeight="1" x14ac:dyDescent="0.3">
      <c r="U130" s="61"/>
    </row>
    <row r="131" spans="21:21" ht="15.75" customHeight="1" x14ac:dyDescent="0.3">
      <c r="U131" s="61"/>
    </row>
    <row r="132" spans="21:21" ht="15.75" customHeight="1" x14ac:dyDescent="0.3">
      <c r="U132" s="61"/>
    </row>
    <row r="133" spans="21:21" ht="15.75" customHeight="1" x14ac:dyDescent="0.3">
      <c r="U133" s="61"/>
    </row>
    <row r="134" spans="21:21" ht="15.75" customHeight="1" x14ac:dyDescent="0.3">
      <c r="U134" s="61"/>
    </row>
    <row r="135" spans="21:21" ht="15.75" customHeight="1" x14ac:dyDescent="0.3">
      <c r="U135" s="61"/>
    </row>
    <row r="136" spans="21:21" ht="15.75" customHeight="1" x14ac:dyDescent="0.3">
      <c r="U136" s="61"/>
    </row>
    <row r="137" spans="21:21" ht="15.75" customHeight="1" x14ac:dyDescent="0.3">
      <c r="U137" s="61"/>
    </row>
    <row r="138" spans="21:21" ht="15.75" customHeight="1" x14ac:dyDescent="0.3">
      <c r="U138" s="61"/>
    </row>
    <row r="139" spans="21:21" ht="15.75" customHeight="1" x14ac:dyDescent="0.3">
      <c r="U139" s="61"/>
    </row>
    <row r="140" spans="21:21" ht="15.75" customHeight="1" x14ac:dyDescent="0.3">
      <c r="U140" s="61"/>
    </row>
    <row r="141" spans="21:21" ht="15.75" customHeight="1" x14ac:dyDescent="0.3">
      <c r="U141" s="61"/>
    </row>
    <row r="142" spans="21:21" ht="15.75" customHeight="1" x14ac:dyDescent="0.3">
      <c r="U142" s="61"/>
    </row>
    <row r="143" spans="21:21" ht="15.75" customHeight="1" x14ac:dyDescent="0.3">
      <c r="U143" s="61"/>
    </row>
    <row r="144" spans="21:21" ht="15.75" customHeight="1" x14ac:dyDescent="0.3">
      <c r="U144" s="61"/>
    </row>
    <row r="145" spans="21:21" ht="15.75" customHeight="1" x14ac:dyDescent="0.3">
      <c r="U145" s="61"/>
    </row>
    <row r="146" spans="21:21" ht="15.75" customHeight="1" x14ac:dyDescent="0.3">
      <c r="U146" s="61"/>
    </row>
    <row r="147" spans="21:21" ht="15.75" customHeight="1" x14ac:dyDescent="0.3">
      <c r="U147" s="61"/>
    </row>
    <row r="148" spans="21:21" ht="15.75" customHeight="1" x14ac:dyDescent="0.3">
      <c r="U148" s="61"/>
    </row>
    <row r="149" spans="21:21" ht="15.75" customHeight="1" x14ac:dyDescent="0.3">
      <c r="U149" s="61"/>
    </row>
    <row r="150" spans="21:21" ht="15.75" customHeight="1" x14ac:dyDescent="0.3">
      <c r="U150" s="61"/>
    </row>
    <row r="151" spans="21:21" ht="15.75" customHeight="1" x14ac:dyDescent="0.3">
      <c r="U151" s="61"/>
    </row>
    <row r="152" spans="21:21" ht="15.75" customHeight="1" x14ac:dyDescent="0.3">
      <c r="U152" s="61"/>
    </row>
    <row r="153" spans="21:21" ht="15.75" customHeight="1" x14ac:dyDescent="0.3">
      <c r="U153" s="61"/>
    </row>
    <row r="154" spans="21:21" ht="15.75" customHeight="1" x14ac:dyDescent="0.3">
      <c r="U154" s="61"/>
    </row>
    <row r="155" spans="21:21" ht="15.75" customHeight="1" x14ac:dyDescent="0.3">
      <c r="U155" s="61"/>
    </row>
    <row r="156" spans="21:21" ht="15.75" customHeight="1" x14ac:dyDescent="0.3">
      <c r="U156" s="61"/>
    </row>
    <row r="157" spans="21:21" ht="15.75" customHeight="1" x14ac:dyDescent="0.3">
      <c r="U157" s="61"/>
    </row>
    <row r="158" spans="21:21" ht="15.75" customHeight="1" x14ac:dyDescent="0.3">
      <c r="U158" s="61"/>
    </row>
    <row r="159" spans="21:21" ht="15.75" customHeight="1" x14ac:dyDescent="0.3">
      <c r="U159" s="61"/>
    </row>
    <row r="160" spans="21:21" ht="15.75" customHeight="1" x14ac:dyDescent="0.3">
      <c r="U160" s="61"/>
    </row>
    <row r="161" spans="21:21" ht="15.75" customHeight="1" x14ac:dyDescent="0.3">
      <c r="U161" s="61"/>
    </row>
    <row r="162" spans="21:21" ht="15.75" customHeight="1" x14ac:dyDescent="0.3">
      <c r="U162" s="61"/>
    </row>
    <row r="163" spans="21:21" ht="15.75" customHeight="1" x14ac:dyDescent="0.3">
      <c r="U163" s="61"/>
    </row>
    <row r="164" spans="21:21" ht="15.75" customHeight="1" x14ac:dyDescent="0.3">
      <c r="U164" s="61"/>
    </row>
    <row r="165" spans="21:21" ht="15.75" customHeight="1" x14ac:dyDescent="0.3">
      <c r="U165" s="61"/>
    </row>
    <row r="166" spans="21:21" ht="15.75" customHeight="1" x14ac:dyDescent="0.3">
      <c r="U166" s="61"/>
    </row>
    <row r="167" spans="21:21" ht="15.75" customHeight="1" x14ac:dyDescent="0.3">
      <c r="U167" s="61"/>
    </row>
    <row r="168" spans="21:21" ht="15.75" customHeight="1" x14ac:dyDescent="0.3">
      <c r="U168" s="61"/>
    </row>
    <row r="169" spans="21:21" ht="15.75" customHeight="1" x14ac:dyDescent="0.3">
      <c r="U169" s="61"/>
    </row>
    <row r="170" spans="21:21" ht="15.75" customHeight="1" x14ac:dyDescent="0.3">
      <c r="U170" s="61"/>
    </row>
    <row r="171" spans="21:21" ht="15.75" customHeight="1" x14ac:dyDescent="0.3">
      <c r="U171" s="61"/>
    </row>
    <row r="172" spans="21:21" ht="15.75" customHeight="1" x14ac:dyDescent="0.3">
      <c r="U172" s="61"/>
    </row>
    <row r="173" spans="21:21" ht="15.75" customHeight="1" x14ac:dyDescent="0.3">
      <c r="U173" s="61"/>
    </row>
    <row r="174" spans="21:21" ht="15.75" customHeight="1" x14ac:dyDescent="0.3">
      <c r="U174" s="61"/>
    </row>
    <row r="175" spans="21:21" ht="15.75" customHeight="1" x14ac:dyDescent="0.3">
      <c r="U175" s="61"/>
    </row>
    <row r="176" spans="21:21" ht="15.75" customHeight="1" x14ac:dyDescent="0.3">
      <c r="U176" s="61"/>
    </row>
    <row r="177" spans="21:21" ht="15.75" customHeight="1" x14ac:dyDescent="0.3">
      <c r="U177" s="61"/>
    </row>
    <row r="178" spans="21:21" ht="15.75" customHeight="1" x14ac:dyDescent="0.3">
      <c r="U178" s="61"/>
    </row>
    <row r="179" spans="21:21" ht="15.75" customHeight="1" x14ac:dyDescent="0.3">
      <c r="U179" s="61"/>
    </row>
    <row r="180" spans="21:21" ht="15.75" customHeight="1" x14ac:dyDescent="0.3">
      <c r="U180" s="61"/>
    </row>
    <row r="181" spans="21:21" ht="15.75" customHeight="1" x14ac:dyDescent="0.3">
      <c r="U181" s="61"/>
    </row>
    <row r="182" spans="21:21" ht="15.75" customHeight="1" x14ac:dyDescent="0.3">
      <c r="U182" s="61"/>
    </row>
    <row r="183" spans="21:21" ht="15.75" customHeight="1" x14ac:dyDescent="0.3">
      <c r="U183" s="61"/>
    </row>
    <row r="184" spans="21:21" ht="15.75" customHeight="1" x14ac:dyDescent="0.3">
      <c r="U184" s="61"/>
    </row>
    <row r="185" spans="21:21" ht="15.75" customHeight="1" x14ac:dyDescent="0.3">
      <c r="U185" s="61"/>
    </row>
    <row r="186" spans="21:21" ht="15.75" customHeight="1" x14ac:dyDescent="0.3">
      <c r="U186" s="61"/>
    </row>
    <row r="187" spans="21:21" ht="15.75" customHeight="1" x14ac:dyDescent="0.3">
      <c r="U187" s="61"/>
    </row>
    <row r="188" spans="21:21" ht="15.75" customHeight="1" x14ac:dyDescent="0.3">
      <c r="U188" s="61"/>
    </row>
    <row r="189" spans="21:21" ht="15.75" customHeight="1" x14ac:dyDescent="0.3">
      <c r="U189" s="61"/>
    </row>
    <row r="190" spans="21:21" ht="15.75" customHeight="1" x14ac:dyDescent="0.3">
      <c r="U190" s="61"/>
    </row>
    <row r="191" spans="21:21" ht="15.75" customHeight="1" x14ac:dyDescent="0.3">
      <c r="U191" s="61"/>
    </row>
    <row r="192" spans="21:21" ht="15.75" customHeight="1" x14ac:dyDescent="0.3">
      <c r="U192" s="61"/>
    </row>
    <row r="193" spans="21:21" ht="15.75" customHeight="1" x14ac:dyDescent="0.3">
      <c r="U193" s="61"/>
    </row>
    <row r="194" spans="21:21" ht="15.75" customHeight="1" x14ac:dyDescent="0.3">
      <c r="U194" s="61"/>
    </row>
    <row r="195" spans="21:21" ht="15.75" customHeight="1" x14ac:dyDescent="0.3">
      <c r="U195" s="61"/>
    </row>
    <row r="196" spans="21:21" ht="15.75" customHeight="1" x14ac:dyDescent="0.3">
      <c r="U196" s="61"/>
    </row>
    <row r="197" spans="21:21" ht="15.75" customHeight="1" x14ac:dyDescent="0.3">
      <c r="U197" s="61"/>
    </row>
    <row r="198" spans="21:21" ht="15.75" customHeight="1" x14ac:dyDescent="0.3">
      <c r="U198" s="61"/>
    </row>
    <row r="199" spans="21:21" ht="15.75" customHeight="1" x14ac:dyDescent="0.3">
      <c r="U199" s="61"/>
    </row>
    <row r="200" spans="21:21" ht="15.75" customHeight="1" x14ac:dyDescent="0.3">
      <c r="U200" s="61"/>
    </row>
    <row r="201" spans="21:21" ht="15.75" customHeight="1" x14ac:dyDescent="0.3">
      <c r="U201" s="61"/>
    </row>
    <row r="202" spans="21:21" ht="15.75" customHeight="1" x14ac:dyDescent="0.3">
      <c r="U202" s="61"/>
    </row>
    <row r="203" spans="21:21" ht="15.75" customHeight="1" x14ac:dyDescent="0.3">
      <c r="U203" s="61"/>
    </row>
    <row r="204" spans="21:21" ht="15.75" customHeight="1" x14ac:dyDescent="0.3">
      <c r="U204" s="61"/>
    </row>
    <row r="205" spans="21:21" ht="15.75" customHeight="1" x14ac:dyDescent="0.3">
      <c r="U205" s="61"/>
    </row>
    <row r="206" spans="21:21" ht="15.75" customHeight="1" x14ac:dyDescent="0.3">
      <c r="U206" s="61"/>
    </row>
    <row r="207" spans="21:21" ht="15.75" customHeight="1" x14ac:dyDescent="0.3">
      <c r="U207" s="61"/>
    </row>
    <row r="208" spans="21:21" ht="15.75" customHeight="1" x14ac:dyDescent="0.3">
      <c r="U208" s="61"/>
    </row>
    <row r="209" spans="21:21" ht="15.75" customHeight="1" x14ac:dyDescent="0.3">
      <c r="U209" s="61"/>
    </row>
    <row r="210" spans="21:21" ht="15.75" customHeight="1" x14ac:dyDescent="0.3">
      <c r="U210" s="61"/>
    </row>
    <row r="211" spans="21:21" ht="15.75" customHeight="1" x14ac:dyDescent="0.3">
      <c r="U211" s="61"/>
    </row>
    <row r="212" spans="21:21" ht="15.75" customHeight="1" x14ac:dyDescent="0.3">
      <c r="U212" s="61"/>
    </row>
    <row r="213" spans="21:21" ht="15.75" customHeight="1" x14ac:dyDescent="0.3">
      <c r="U213" s="61"/>
    </row>
    <row r="214" spans="21:21" ht="15.75" customHeight="1" x14ac:dyDescent="0.3">
      <c r="U214" s="61"/>
    </row>
    <row r="215" spans="21:21" ht="15.75" customHeight="1" x14ac:dyDescent="0.3">
      <c r="U215" s="61"/>
    </row>
    <row r="216" spans="21:21" ht="15.75" customHeight="1" x14ac:dyDescent="0.3">
      <c r="U216" s="61"/>
    </row>
    <row r="217" spans="21:21" ht="15.75" customHeight="1" x14ac:dyDescent="0.3">
      <c r="U217" s="61"/>
    </row>
    <row r="218" spans="21:21" ht="15.75" customHeight="1" x14ac:dyDescent="0.3">
      <c r="U218" s="61"/>
    </row>
    <row r="219" spans="21:21" ht="15.75" customHeight="1" x14ac:dyDescent="0.3">
      <c r="U219" s="61"/>
    </row>
    <row r="220" spans="21:21" ht="15.75" customHeight="1" x14ac:dyDescent="0.3">
      <c r="U220" s="61"/>
    </row>
    <row r="221" spans="21:21" ht="15.75" customHeight="1" x14ac:dyDescent="0.3">
      <c r="U221" s="61"/>
    </row>
    <row r="222" spans="21:21" ht="15.75" customHeight="1" x14ac:dyDescent="0.3">
      <c r="U222" s="61"/>
    </row>
    <row r="223" spans="21:21" ht="15.75" customHeight="1" x14ac:dyDescent="0.3">
      <c r="U223" s="61"/>
    </row>
    <row r="224" spans="21:21" ht="15.75" customHeight="1" x14ac:dyDescent="0.3">
      <c r="U224" s="61"/>
    </row>
    <row r="225" spans="21:21" ht="15.75" customHeight="1" x14ac:dyDescent="0.3">
      <c r="U225" s="61"/>
    </row>
    <row r="226" spans="21:21" ht="15.75" customHeight="1" x14ac:dyDescent="0.3">
      <c r="U226" s="61"/>
    </row>
    <row r="227" spans="21:21" ht="15.75" customHeight="1" x14ac:dyDescent="0.3">
      <c r="U227" s="61"/>
    </row>
    <row r="228" spans="21:21" ht="15.75" customHeight="1" x14ac:dyDescent="0.3">
      <c r="U228" s="61"/>
    </row>
    <row r="229" spans="21:21" ht="15.75" customHeight="1" x14ac:dyDescent="0.3">
      <c r="U229" s="61"/>
    </row>
    <row r="230" spans="21:21" ht="15.75" customHeight="1" x14ac:dyDescent="0.3">
      <c r="U230" s="61"/>
    </row>
    <row r="231" spans="21:21" ht="15.75" customHeight="1" x14ac:dyDescent="0.3">
      <c r="U231" s="61"/>
    </row>
    <row r="232" spans="21:21" ht="15.75" customHeight="1" x14ac:dyDescent="0.3">
      <c r="U232" s="61"/>
    </row>
    <row r="233" spans="21:21" ht="15.75" customHeight="1" x14ac:dyDescent="0.3">
      <c r="U233" s="61"/>
    </row>
    <row r="234" spans="21:21" ht="15.75" customHeight="1" x14ac:dyDescent="0.3">
      <c r="U234" s="61"/>
    </row>
    <row r="235" spans="21:21" ht="15.75" customHeight="1" x14ac:dyDescent="0.3">
      <c r="U235" s="61"/>
    </row>
    <row r="236" spans="21:21" ht="15.75" customHeight="1" x14ac:dyDescent="0.3">
      <c r="U236" s="61"/>
    </row>
    <row r="237" spans="21:21" ht="15.75" customHeight="1" x14ac:dyDescent="0.3">
      <c r="U237" s="61"/>
    </row>
    <row r="238" spans="21:21" ht="15.75" customHeight="1" x14ac:dyDescent="0.3">
      <c r="U238" s="61"/>
    </row>
    <row r="239" spans="21:21" ht="15.75" customHeight="1" x14ac:dyDescent="0.3">
      <c r="U239" s="61"/>
    </row>
    <row r="240" spans="21:21" ht="15.75" customHeight="1" x14ac:dyDescent="0.3">
      <c r="U240" s="61"/>
    </row>
    <row r="241" spans="21:21" ht="15.75" customHeight="1" x14ac:dyDescent="0.3">
      <c r="U241" s="61"/>
    </row>
    <row r="242" spans="21:21" ht="15.75" customHeight="1" x14ac:dyDescent="0.3">
      <c r="U242" s="61"/>
    </row>
    <row r="243" spans="21:21" ht="15.75" customHeight="1" x14ac:dyDescent="0.3">
      <c r="U243" s="61"/>
    </row>
    <row r="244" spans="21:21" ht="15.75" customHeight="1" x14ac:dyDescent="0.3">
      <c r="U244" s="61"/>
    </row>
    <row r="245" spans="21:21" ht="15.75" customHeight="1" x14ac:dyDescent="0.3">
      <c r="U245" s="61"/>
    </row>
    <row r="246" spans="21:21" ht="15.75" customHeight="1" x14ac:dyDescent="0.3">
      <c r="U246" s="61"/>
    </row>
    <row r="247" spans="21:21" ht="15.75" customHeight="1" x14ac:dyDescent="0.3">
      <c r="U247" s="61"/>
    </row>
    <row r="248" spans="21:21" ht="15.75" customHeight="1" x14ac:dyDescent="0.3">
      <c r="U248" s="61"/>
    </row>
    <row r="249" spans="21:21" ht="15.75" customHeight="1" x14ac:dyDescent="0.3">
      <c r="U249" s="61"/>
    </row>
    <row r="250" spans="21:21" ht="15.75" customHeight="1" x14ac:dyDescent="0.3">
      <c r="U250" s="61"/>
    </row>
    <row r="251" spans="21:21" ht="15.75" customHeight="1" x14ac:dyDescent="0.3">
      <c r="U251" s="61"/>
    </row>
    <row r="252" spans="21:21" ht="15.75" customHeight="1" x14ac:dyDescent="0.3">
      <c r="U252" s="61"/>
    </row>
    <row r="253" spans="21:21" ht="15.75" customHeight="1" x14ac:dyDescent="0.3">
      <c r="U253" s="61"/>
    </row>
    <row r="254" spans="21:21" ht="15.75" customHeight="1" x14ac:dyDescent="0.3">
      <c r="U254" s="61"/>
    </row>
    <row r="255" spans="21:21" ht="15.75" customHeight="1" x14ac:dyDescent="0.3">
      <c r="U255" s="61"/>
    </row>
    <row r="256" spans="21:21" ht="15.75" customHeight="1" x14ac:dyDescent="0.3">
      <c r="U256" s="61"/>
    </row>
    <row r="257" spans="21:21" ht="15.75" customHeight="1" x14ac:dyDescent="0.3">
      <c r="U257" s="61"/>
    </row>
    <row r="258" spans="21:21" ht="15.75" customHeight="1" x14ac:dyDescent="0.3">
      <c r="U258" s="61"/>
    </row>
    <row r="259" spans="21:21" ht="15.75" customHeight="1" x14ac:dyDescent="0.3">
      <c r="U259" s="61"/>
    </row>
    <row r="260" spans="21:21" ht="15.75" customHeight="1" x14ac:dyDescent="0.3">
      <c r="U260" s="61"/>
    </row>
    <row r="261" spans="21:21" ht="15.75" customHeight="1" x14ac:dyDescent="0.3">
      <c r="U261" s="61"/>
    </row>
    <row r="262" spans="21:21" ht="15.75" customHeight="1" x14ac:dyDescent="0.3">
      <c r="U262" s="61"/>
    </row>
    <row r="263" spans="21:21" ht="15.75" customHeight="1" x14ac:dyDescent="0.3">
      <c r="U263" s="61"/>
    </row>
    <row r="264" spans="21:21" ht="15.75" customHeight="1" x14ac:dyDescent="0.3">
      <c r="U264" s="61"/>
    </row>
    <row r="265" spans="21:21" ht="15.75" customHeight="1" x14ac:dyDescent="0.3">
      <c r="U265" s="61"/>
    </row>
    <row r="266" spans="21:21" ht="15.75" customHeight="1" x14ac:dyDescent="0.3">
      <c r="U266" s="61"/>
    </row>
    <row r="267" spans="21:21" ht="15.75" customHeight="1" x14ac:dyDescent="0.3">
      <c r="U267" s="61"/>
    </row>
    <row r="268" spans="21:21" ht="15.75" customHeight="1" x14ac:dyDescent="0.3">
      <c r="U268" s="61"/>
    </row>
    <row r="269" spans="21:21" ht="15.75" customHeight="1" x14ac:dyDescent="0.3">
      <c r="U269" s="61"/>
    </row>
    <row r="270" spans="21:21" ht="15.75" customHeight="1" x14ac:dyDescent="0.3">
      <c r="U270" s="61"/>
    </row>
    <row r="271" spans="21:21" ht="15.75" customHeight="1" x14ac:dyDescent="0.3">
      <c r="U271" s="61"/>
    </row>
    <row r="272" spans="21:21" ht="15.75" customHeight="1" x14ac:dyDescent="0.3">
      <c r="U272" s="61"/>
    </row>
    <row r="273" spans="21:21" ht="15.75" customHeight="1" x14ac:dyDescent="0.3">
      <c r="U273" s="61"/>
    </row>
    <row r="274" spans="21:21" ht="15.75" customHeight="1" x14ac:dyDescent="0.3">
      <c r="U274" s="61"/>
    </row>
    <row r="275" spans="21:21" ht="15.75" customHeight="1" x14ac:dyDescent="0.3">
      <c r="U275" s="61"/>
    </row>
    <row r="276" spans="21:21" ht="15.75" customHeight="1" x14ac:dyDescent="0.3">
      <c r="U276" s="61"/>
    </row>
    <row r="277" spans="21:21" ht="15.75" customHeight="1" x14ac:dyDescent="0.3">
      <c r="U277" s="61"/>
    </row>
    <row r="278" spans="21:21" ht="15.75" customHeight="1" x14ac:dyDescent="0.3">
      <c r="U278" s="61"/>
    </row>
    <row r="279" spans="21:21" ht="15.75" customHeight="1" x14ac:dyDescent="0.3">
      <c r="U279" s="61"/>
    </row>
    <row r="280" spans="21:21" ht="15.75" customHeight="1" x14ac:dyDescent="0.3">
      <c r="U280" s="61"/>
    </row>
    <row r="281" spans="21:21" ht="15.75" customHeight="1" x14ac:dyDescent="0.3">
      <c r="U281" s="61"/>
    </row>
    <row r="282" spans="21:21" ht="15.75" customHeight="1" x14ac:dyDescent="0.3">
      <c r="U282" s="61"/>
    </row>
    <row r="283" spans="21:21" ht="15.75" customHeight="1" x14ac:dyDescent="0.3">
      <c r="U283" s="61"/>
    </row>
    <row r="284" spans="21:21" ht="15.75" customHeight="1" x14ac:dyDescent="0.3">
      <c r="U284" s="61"/>
    </row>
    <row r="285" spans="21:21" ht="15.75" customHeight="1" x14ac:dyDescent="0.3">
      <c r="U285" s="61"/>
    </row>
    <row r="286" spans="21:21" ht="15.75" customHeight="1" x14ac:dyDescent="0.3">
      <c r="U286" s="61"/>
    </row>
    <row r="287" spans="21:21" ht="15.75" customHeight="1" x14ac:dyDescent="0.3">
      <c r="U287" s="61"/>
    </row>
    <row r="288" spans="21:21" ht="15.75" customHeight="1" x14ac:dyDescent="0.3">
      <c r="U288" s="61"/>
    </row>
    <row r="289" spans="21:21" ht="15.75" customHeight="1" x14ac:dyDescent="0.3">
      <c r="U289" s="61"/>
    </row>
    <row r="290" spans="21:21" ht="15.75" customHeight="1" x14ac:dyDescent="0.3">
      <c r="U290" s="61"/>
    </row>
    <row r="291" spans="21:21" ht="15.75" customHeight="1" x14ac:dyDescent="0.3">
      <c r="U291" s="61"/>
    </row>
    <row r="292" spans="21:21" ht="15.75" customHeight="1" x14ac:dyDescent="0.3">
      <c r="U292" s="61"/>
    </row>
    <row r="293" spans="21:21" ht="15.75" customHeight="1" x14ac:dyDescent="0.3">
      <c r="U293" s="61"/>
    </row>
    <row r="294" spans="21:21" ht="15.75" customHeight="1" x14ac:dyDescent="0.3">
      <c r="U294" s="61"/>
    </row>
    <row r="295" spans="21:21" ht="15.75" customHeight="1" x14ac:dyDescent="0.3">
      <c r="U295" s="61"/>
    </row>
    <row r="296" spans="21:21" ht="15.75" customHeight="1" x14ac:dyDescent="0.3">
      <c r="U296" s="61"/>
    </row>
    <row r="297" spans="21:21" ht="15.75" customHeight="1" x14ac:dyDescent="0.3">
      <c r="U297" s="61"/>
    </row>
    <row r="298" spans="21:21" ht="15.75" customHeight="1" x14ac:dyDescent="0.3">
      <c r="U298" s="61"/>
    </row>
    <row r="299" spans="21:21" ht="15.75" customHeight="1" x14ac:dyDescent="0.3">
      <c r="U299" s="61"/>
    </row>
    <row r="300" spans="21:21" ht="15.75" customHeight="1" x14ac:dyDescent="0.3">
      <c r="U300" s="61"/>
    </row>
    <row r="301" spans="21:21" ht="15.75" customHeight="1" x14ac:dyDescent="0.3">
      <c r="U301" s="61"/>
    </row>
    <row r="302" spans="21:21" ht="15.75" customHeight="1" x14ac:dyDescent="0.3">
      <c r="U302" s="61"/>
    </row>
    <row r="303" spans="21:21" ht="15.75" customHeight="1" x14ac:dyDescent="0.3">
      <c r="U303" s="61"/>
    </row>
    <row r="304" spans="21:21" ht="15.75" customHeight="1" x14ac:dyDescent="0.3">
      <c r="U304" s="61"/>
    </row>
    <row r="305" spans="21:21" ht="15.75" customHeight="1" x14ac:dyDescent="0.3">
      <c r="U305" s="61"/>
    </row>
    <row r="306" spans="21:21" ht="15.75" customHeight="1" x14ac:dyDescent="0.3">
      <c r="U306" s="61"/>
    </row>
    <row r="307" spans="21:21" ht="15.75" customHeight="1" x14ac:dyDescent="0.3">
      <c r="U307" s="61"/>
    </row>
    <row r="308" spans="21:21" ht="15.75" customHeight="1" x14ac:dyDescent="0.3">
      <c r="U308" s="61"/>
    </row>
    <row r="309" spans="21:21" ht="15.75" customHeight="1" x14ac:dyDescent="0.3">
      <c r="U309" s="61"/>
    </row>
    <row r="310" spans="21:21" ht="15.75" customHeight="1" x14ac:dyDescent="0.3">
      <c r="U310" s="61"/>
    </row>
    <row r="311" spans="21:21" ht="15.75" customHeight="1" x14ac:dyDescent="0.3">
      <c r="U311" s="61"/>
    </row>
    <row r="312" spans="21:21" ht="15.75" customHeight="1" x14ac:dyDescent="0.3">
      <c r="U312" s="61"/>
    </row>
    <row r="313" spans="21:21" ht="15.75" customHeight="1" x14ac:dyDescent="0.3">
      <c r="U313" s="61"/>
    </row>
    <row r="314" spans="21:21" ht="15.75" customHeight="1" x14ac:dyDescent="0.3">
      <c r="U314" s="61"/>
    </row>
    <row r="315" spans="21:21" ht="15.75" customHeight="1" x14ac:dyDescent="0.3">
      <c r="U315" s="61"/>
    </row>
    <row r="316" spans="21:21" ht="15.75" customHeight="1" x14ac:dyDescent="0.3">
      <c r="U316" s="61"/>
    </row>
    <row r="317" spans="21:21" ht="15.75" customHeight="1" x14ac:dyDescent="0.3">
      <c r="U317" s="61"/>
    </row>
    <row r="318" spans="21:21" ht="15.75" customHeight="1" x14ac:dyDescent="0.3">
      <c r="U318" s="61"/>
    </row>
    <row r="319" spans="21:21" ht="15.75" customHeight="1" x14ac:dyDescent="0.3">
      <c r="U319" s="61"/>
    </row>
    <row r="320" spans="21:21" ht="15.75" customHeight="1" x14ac:dyDescent="0.3">
      <c r="U320" s="61"/>
    </row>
    <row r="321" spans="21:21" ht="15.75" customHeight="1" x14ac:dyDescent="0.3">
      <c r="U321" s="61"/>
    </row>
    <row r="322" spans="21:21" ht="15.75" customHeight="1" x14ac:dyDescent="0.3">
      <c r="U322" s="61"/>
    </row>
    <row r="323" spans="21:21" ht="15.75" customHeight="1" x14ac:dyDescent="0.3">
      <c r="U323" s="61"/>
    </row>
    <row r="324" spans="21:21" ht="15.75" customHeight="1" x14ac:dyDescent="0.3">
      <c r="U324" s="61"/>
    </row>
    <row r="325" spans="21:21" ht="15.75" customHeight="1" x14ac:dyDescent="0.3">
      <c r="U325" s="61"/>
    </row>
    <row r="326" spans="21:21" ht="15.75" customHeight="1" x14ac:dyDescent="0.3">
      <c r="U326" s="61"/>
    </row>
    <row r="327" spans="21:21" ht="15.75" customHeight="1" x14ac:dyDescent="0.3">
      <c r="U327" s="61"/>
    </row>
    <row r="328" spans="21:21" ht="15.75" customHeight="1" x14ac:dyDescent="0.3">
      <c r="U328" s="61"/>
    </row>
    <row r="329" spans="21:21" ht="15.75" customHeight="1" x14ac:dyDescent="0.3">
      <c r="U329" s="61"/>
    </row>
    <row r="330" spans="21:21" ht="15.75" customHeight="1" x14ac:dyDescent="0.3">
      <c r="U330" s="61"/>
    </row>
    <row r="331" spans="21:21" ht="15.75" customHeight="1" x14ac:dyDescent="0.3">
      <c r="U331" s="61"/>
    </row>
    <row r="332" spans="21:21" ht="15.75" customHeight="1" x14ac:dyDescent="0.3">
      <c r="U332" s="61"/>
    </row>
    <row r="333" spans="21:21" ht="15.75" customHeight="1" x14ac:dyDescent="0.3">
      <c r="U333" s="61"/>
    </row>
    <row r="334" spans="21:21" ht="15.75" customHeight="1" x14ac:dyDescent="0.3">
      <c r="U334" s="61"/>
    </row>
    <row r="335" spans="21:21" ht="15.75" customHeight="1" x14ac:dyDescent="0.3">
      <c r="U335" s="61"/>
    </row>
    <row r="336" spans="21:21" ht="15.75" customHeight="1" x14ac:dyDescent="0.3">
      <c r="U336" s="61"/>
    </row>
    <row r="337" spans="21:21" ht="15.75" customHeight="1" x14ac:dyDescent="0.3">
      <c r="U337" s="61"/>
    </row>
    <row r="338" spans="21:21" ht="15.75" customHeight="1" x14ac:dyDescent="0.3">
      <c r="U338" s="61"/>
    </row>
    <row r="339" spans="21:21" ht="15.75" customHeight="1" x14ac:dyDescent="0.3">
      <c r="U339" s="61"/>
    </row>
    <row r="340" spans="21:21" ht="15.75" customHeight="1" x14ac:dyDescent="0.3">
      <c r="U340" s="61"/>
    </row>
    <row r="341" spans="21:21" ht="15.75" customHeight="1" x14ac:dyDescent="0.3">
      <c r="U341" s="61"/>
    </row>
    <row r="342" spans="21:21" ht="15.75" customHeight="1" x14ac:dyDescent="0.3">
      <c r="U342" s="61"/>
    </row>
    <row r="343" spans="21:21" ht="15.75" customHeight="1" x14ac:dyDescent="0.3">
      <c r="U343" s="61"/>
    </row>
    <row r="344" spans="21:21" ht="15.75" customHeight="1" x14ac:dyDescent="0.3">
      <c r="U344" s="61"/>
    </row>
    <row r="345" spans="21:21" ht="15.75" customHeight="1" x14ac:dyDescent="0.3">
      <c r="U345" s="61"/>
    </row>
    <row r="346" spans="21:21" ht="15.75" customHeight="1" x14ac:dyDescent="0.3">
      <c r="U346" s="61"/>
    </row>
    <row r="347" spans="21:21" ht="15.75" customHeight="1" x14ac:dyDescent="0.3">
      <c r="U347" s="61"/>
    </row>
    <row r="348" spans="21:21" ht="15.75" customHeight="1" x14ac:dyDescent="0.3">
      <c r="U348" s="61"/>
    </row>
    <row r="349" spans="21:21" ht="15.75" customHeight="1" x14ac:dyDescent="0.3">
      <c r="U349" s="61"/>
    </row>
    <row r="350" spans="21:21" ht="15.75" customHeight="1" x14ac:dyDescent="0.3">
      <c r="U350" s="61"/>
    </row>
    <row r="351" spans="21:21" ht="15.75" customHeight="1" x14ac:dyDescent="0.3">
      <c r="U351" s="61"/>
    </row>
    <row r="352" spans="21:21" ht="15.75" customHeight="1" x14ac:dyDescent="0.3">
      <c r="U352" s="61"/>
    </row>
    <row r="353" spans="21:21" ht="15.75" customHeight="1" x14ac:dyDescent="0.3">
      <c r="U353" s="61"/>
    </row>
    <row r="354" spans="21:21" ht="15.75" customHeight="1" x14ac:dyDescent="0.3">
      <c r="U354" s="61"/>
    </row>
    <row r="355" spans="21:21" ht="15.75" customHeight="1" x14ac:dyDescent="0.3">
      <c r="U355" s="61"/>
    </row>
    <row r="356" spans="21:21" ht="15.75" customHeight="1" x14ac:dyDescent="0.3">
      <c r="U356" s="61"/>
    </row>
    <row r="357" spans="21:21" ht="15.75" customHeight="1" x14ac:dyDescent="0.3">
      <c r="U357" s="61"/>
    </row>
    <row r="358" spans="21:21" ht="15.75" customHeight="1" x14ac:dyDescent="0.3">
      <c r="U358" s="61"/>
    </row>
    <row r="359" spans="21:21" ht="15.75" customHeight="1" x14ac:dyDescent="0.3">
      <c r="U359" s="61"/>
    </row>
    <row r="360" spans="21:21" ht="15.75" customHeight="1" x14ac:dyDescent="0.3">
      <c r="U360" s="61"/>
    </row>
    <row r="361" spans="21:21" ht="15.75" customHeight="1" x14ac:dyDescent="0.3">
      <c r="U361" s="61"/>
    </row>
    <row r="362" spans="21:21" ht="15.75" customHeight="1" x14ac:dyDescent="0.3">
      <c r="U362" s="61"/>
    </row>
    <row r="363" spans="21:21" ht="15.75" customHeight="1" x14ac:dyDescent="0.3">
      <c r="U363" s="61"/>
    </row>
    <row r="364" spans="21:21" ht="15.75" customHeight="1" x14ac:dyDescent="0.3">
      <c r="U364" s="61"/>
    </row>
    <row r="365" spans="21:21" ht="15.75" customHeight="1" x14ac:dyDescent="0.3">
      <c r="U365" s="61"/>
    </row>
    <row r="366" spans="21:21" ht="15.75" customHeight="1" x14ac:dyDescent="0.3">
      <c r="U366" s="61"/>
    </row>
    <row r="367" spans="21:21" ht="15.75" customHeight="1" x14ac:dyDescent="0.3">
      <c r="U367" s="61"/>
    </row>
    <row r="368" spans="21:21" ht="15.75" customHeight="1" x14ac:dyDescent="0.3">
      <c r="U368" s="61"/>
    </row>
    <row r="369" spans="21:21" ht="15.75" customHeight="1" x14ac:dyDescent="0.3">
      <c r="U369" s="61"/>
    </row>
    <row r="370" spans="21:21" ht="15.75" customHeight="1" x14ac:dyDescent="0.3">
      <c r="U370" s="61"/>
    </row>
    <row r="371" spans="21:21" ht="15.75" customHeight="1" x14ac:dyDescent="0.3">
      <c r="U371" s="61"/>
    </row>
    <row r="372" spans="21:21" ht="15.75" customHeight="1" x14ac:dyDescent="0.3">
      <c r="U372" s="61"/>
    </row>
    <row r="373" spans="21:21" ht="15.75" customHeight="1" x14ac:dyDescent="0.3">
      <c r="U373" s="61"/>
    </row>
    <row r="374" spans="21:21" ht="15.75" customHeight="1" x14ac:dyDescent="0.3">
      <c r="U374" s="61"/>
    </row>
    <row r="375" spans="21:21" ht="15.75" customHeight="1" x14ac:dyDescent="0.3">
      <c r="U375" s="61"/>
    </row>
    <row r="376" spans="21:21" ht="15.75" customHeight="1" x14ac:dyDescent="0.3">
      <c r="U376" s="61"/>
    </row>
    <row r="377" spans="21:21" ht="15.75" customHeight="1" x14ac:dyDescent="0.3">
      <c r="U377" s="61"/>
    </row>
    <row r="378" spans="21:21" ht="15.75" customHeight="1" x14ac:dyDescent="0.3">
      <c r="U378" s="61"/>
    </row>
    <row r="379" spans="21:21" ht="15.75" customHeight="1" x14ac:dyDescent="0.3">
      <c r="U379" s="61"/>
    </row>
    <row r="380" spans="21:21" ht="15.75" customHeight="1" x14ac:dyDescent="0.3">
      <c r="U380" s="61"/>
    </row>
    <row r="381" spans="21:21" ht="15.75" customHeight="1" x14ac:dyDescent="0.3">
      <c r="U381" s="61"/>
    </row>
    <row r="382" spans="21:21" ht="15.75" customHeight="1" x14ac:dyDescent="0.3">
      <c r="U382" s="61"/>
    </row>
    <row r="383" spans="21:21" ht="15.75" customHeight="1" x14ac:dyDescent="0.3">
      <c r="U383" s="61"/>
    </row>
    <row r="384" spans="21:21" ht="15.75" customHeight="1" x14ac:dyDescent="0.3">
      <c r="U384" s="61"/>
    </row>
    <row r="385" spans="21:21" ht="15.75" customHeight="1" x14ac:dyDescent="0.3">
      <c r="U385" s="61"/>
    </row>
    <row r="386" spans="21:21" ht="15.75" customHeight="1" x14ac:dyDescent="0.3">
      <c r="U386" s="61"/>
    </row>
    <row r="387" spans="21:21" ht="15.75" customHeight="1" x14ac:dyDescent="0.3">
      <c r="U387" s="61"/>
    </row>
    <row r="388" spans="21:21" ht="15.75" customHeight="1" x14ac:dyDescent="0.3">
      <c r="U388" s="61"/>
    </row>
    <row r="389" spans="21:21" ht="15.75" customHeight="1" x14ac:dyDescent="0.3">
      <c r="U389" s="61"/>
    </row>
    <row r="390" spans="21:21" ht="15.75" customHeight="1" x14ac:dyDescent="0.3">
      <c r="U390" s="61"/>
    </row>
    <row r="391" spans="21:21" ht="15.75" customHeight="1" x14ac:dyDescent="0.3">
      <c r="U391" s="61"/>
    </row>
    <row r="392" spans="21:21" ht="15.75" customHeight="1" x14ac:dyDescent="0.3">
      <c r="U392" s="61"/>
    </row>
    <row r="393" spans="21:21" ht="15.75" customHeight="1" x14ac:dyDescent="0.3">
      <c r="U393" s="61"/>
    </row>
    <row r="394" spans="21:21" ht="15.75" customHeight="1" x14ac:dyDescent="0.3">
      <c r="U394" s="61"/>
    </row>
    <row r="395" spans="21:21" ht="15.75" customHeight="1" x14ac:dyDescent="0.3">
      <c r="U395" s="61"/>
    </row>
    <row r="396" spans="21:21" ht="15.75" customHeight="1" x14ac:dyDescent="0.3">
      <c r="U396" s="61"/>
    </row>
    <row r="397" spans="21:21" ht="15.75" customHeight="1" x14ac:dyDescent="0.3">
      <c r="U397" s="61"/>
    </row>
    <row r="398" spans="21:21" ht="15.75" customHeight="1" x14ac:dyDescent="0.3">
      <c r="U398" s="61"/>
    </row>
    <row r="399" spans="21:21" ht="15.75" customHeight="1" x14ac:dyDescent="0.3">
      <c r="U399" s="61"/>
    </row>
    <row r="400" spans="21:21" ht="15.75" customHeight="1" x14ac:dyDescent="0.3">
      <c r="U400" s="61"/>
    </row>
    <row r="401" spans="21:21" ht="15.75" customHeight="1" x14ac:dyDescent="0.3">
      <c r="U401" s="61"/>
    </row>
    <row r="402" spans="21:21" ht="15.75" customHeight="1" x14ac:dyDescent="0.3">
      <c r="U402" s="61"/>
    </row>
    <row r="403" spans="21:21" ht="15.75" customHeight="1" x14ac:dyDescent="0.3">
      <c r="U403" s="61"/>
    </row>
    <row r="404" spans="21:21" ht="15.75" customHeight="1" x14ac:dyDescent="0.3">
      <c r="U404" s="61"/>
    </row>
    <row r="405" spans="21:21" ht="15.75" customHeight="1" x14ac:dyDescent="0.3">
      <c r="U405" s="61"/>
    </row>
    <row r="406" spans="21:21" ht="15.75" customHeight="1" x14ac:dyDescent="0.3">
      <c r="U406" s="61"/>
    </row>
    <row r="407" spans="21:21" ht="15.75" customHeight="1" x14ac:dyDescent="0.3">
      <c r="U407" s="61"/>
    </row>
    <row r="408" spans="21:21" ht="15.75" customHeight="1" x14ac:dyDescent="0.3">
      <c r="U408" s="61"/>
    </row>
    <row r="409" spans="21:21" ht="15.75" customHeight="1" x14ac:dyDescent="0.3">
      <c r="U409" s="61"/>
    </row>
    <row r="410" spans="21:21" ht="15.75" customHeight="1" x14ac:dyDescent="0.3">
      <c r="U410" s="61"/>
    </row>
    <row r="411" spans="21:21" ht="15.75" customHeight="1" x14ac:dyDescent="0.3">
      <c r="U411" s="61"/>
    </row>
    <row r="412" spans="21:21" ht="15.75" customHeight="1" x14ac:dyDescent="0.3">
      <c r="U412" s="61"/>
    </row>
    <row r="413" spans="21:21" ht="15.75" customHeight="1" x14ac:dyDescent="0.3">
      <c r="U413" s="61"/>
    </row>
    <row r="414" spans="21:21" ht="15.75" customHeight="1" x14ac:dyDescent="0.3">
      <c r="U414" s="61"/>
    </row>
    <row r="415" spans="21:21" ht="15.75" customHeight="1" x14ac:dyDescent="0.3">
      <c r="U415" s="61"/>
    </row>
    <row r="416" spans="21:21" ht="15.75" customHeight="1" x14ac:dyDescent="0.3">
      <c r="U416" s="61"/>
    </row>
    <row r="417" spans="21:21" ht="15.75" customHeight="1" x14ac:dyDescent="0.3">
      <c r="U417" s="61"/>
    </row>
    <row r="418" spans="21:21" ht="15.75" customHeight="1" x14ac:dyDescent="0.3">
      <c r="U418" s="61"/>
    </row>
    <row r="419" spans="21:21" ht="15.75" customHeight="1" x14ac:dyDescent="0.3">
      <c r="U419" s="61"/>
    </row>
    <row r="420" spans="21:21" ht="15.75" customHeight="1" x14ac:dyDescent="0.3">
      <c r="U420" s="61"/>
    </row>
    <row r="421" spans="21:21" ht="15.75" customHeight="1" x14ac:dyDescent="0.3">
      <c r="U421" s="61"/>
    </row>
    <row r="422" spans="21:21" ht="15.75" customHeight="1" x14ac:dyDescent="0.3">
      <c r="U422" s="61"/>
    </row>
    <row r="423" spans="21:21" ht="15.75" customHeight="1" x14ac:dyDescent="0.3">
      <c r="U423" s="61"/>
    </row>
    <row r="424" spans="21:21" ht="15.75" customHeight="1" x14ac:dyDescent="0.3">
      <c r="U424" s="61"/>
    </row>
    <row r="425" spans="21:21" ht="15.75" customHeight="1" x14ac:dyDescent="0.3">
      <c r="U425" s="61"/>
    </row>
    <row r="426" spans="21:21" ht="15.75" customHeight="1" x14ac:dyDescent="0.3">
      <c r="U426" s="61"/>
    </row>
    <row r="427" spans="21:21" ht="15.75" customHeight="1" x14ac:dyDescent="0.3">
      <c r="U427" s="61"/>
    </row>
    <row r="428" spans="21:21" ht="15.75" customHeight="1" x14ac:dyDescent="0.3">
      <c r="U428" s="61"/>
    </row>
    <row r="429" spans="21:21" ht="15.75" customHeight="1" x14ac:dyDescent="0.3">
      <c r="U429" s="61"/>
    </row>
    <row r="430" spans="21:21" ht="15.75" customHeight="1" x14ac:dyDescent="0.3">
      <c r="U430" s="61"/>
    </row>
    <row r="431" spans="21:21" ht="15.75" customHeight="1" x14ac:dyDescent="0.3">
      <c r="U431" s="61"/>
    </row>
    <row r="432" spans="21:21" ht="15.75" customHeight="1" x14ac:dyDescent="0.3">
      <c r="U432" s="61"/>
    </row>
    <row r="433" spans="21:21" ht="15.75" customHeight="1" x14ac:dyDescent="0.3">
      <c r="U433" s="61"/>
    </row>
    <row r="434" spans="21:21" ht="15.75" customHeight="1" x14ac:dyDescent="0.3">
      <c r="U434" s="61"/>
    </row>
    <row r="435" spans="21:21" ht="15.75" customHeight="1" x14ac:dyDescent="0.3">
      <c r="U435" s="61"/>
    </row>
    <row r="436" spans="21:21" ht="15.75" customHeight="1" x14ac:dyDescent="0.3">
      <c r="U436" s="61"/>
    </row>
    <row r="437" spans="21:21" ht="15.75" customHeight="1" x14ac:dyDescent="0.3">
      <c r="U437" s="61"/>
    </row>
    <row r="438" spans="21:21" ht="15.75" customHeight="1" x14ac:dyDescent="0.3">
      <c r="U438" s="61"/>
    </row>
    <row r="439" spans="21:21" ht="15.75" customHeight="1" x14ac:dyDescent="0.3">
      <c r="U439" s="61"/>
    </row>
    <row r="440" spans="21:21" ht="15.75" customHeight="1" x14ac:dyDescent="0.3">
      <c r="U440" s="61"/>
    </row>
    <row r="441" spans="21:21" ht="15.75" customHeight="1" x14ac:dyDescent="0.3">
      <c r="U441" s="61"/>
    </row>
    <row r="442" spans="21:21" ht="15.75" customHeight="1" x14ac:dyDescent="0.3">
      <c r="U442" s="61"/>
    </row>
    <row r="443" spans="21:21" ht="15.75" customHeight="1" x14ac:dyDescent="0.3">
      <c r="U443" s="61"/>
    </row>
    <row r="444" spans="21:21" ht="15.75" customHeight="1" x14ac:dyDescent="0.3">
      <c r="U444" s="61"/>
    </row>
    <row r="445" spans="21:21" ht="15.75" customHeight="1" x14ac:dyDescent="0.3">
      <c r="U445" s="61"/>
    </row>
    <row r="446" spans="21:21" ht="15.75" customHeight="1" x14ac:dyDescent="0.3">
      <c r="U446" s="61"/>
    </row>
    <row r="447" spans="21:21" ht="15.75" customHeight="1" x14ac:dyDescent="0.3">
      <c r="U447" s="61"/>
    </row>
    <row r="448" spans="21:21" ht="15.75" customHeight="1" x14ac:dyDescent="0.3">
      <c r="U448" s="61"/>
    </row>
    <row r="449" spans="21:21" ht="15.75" customHeight="1" x14ac:dyDescent="0.3">
      <c r="U449" s="61"/>
    </row>
    <row r="450" spans="21:21" ht="15.75" customHeight="1" x14ac:dyDescent="0.3">
      <c r="U450" s="61"/>
    </row>
    <row r="451" spans="21:21" ht="15.75" customHeight="1" x14ac:dyDescent="0.3">
      <c r="U451" s="61"/>
    </row>
    <row r="452" spans="21:21" ht="15.75" customHeight="1" x14ac:dyDescent="0.3">
      <c r="U452" s="61"/>
    </row>
    <row r="453" spans="21:21" ht="15.75" customHeight="1" x14ac:dyDescent="0.3">
      <c r="U453" s="61"/>
    </row>
    <row r="454" spans="21:21" ht="15.75" customHeight="1" x14ac:dyDescent="0.3">
      <c r="U454" s="61"/>
    </row>
    <row r="455" spans="21:21" ht="15.75" customHeight="1" x14ac:dyDescent="0.3">
      <c r="U455" s="61"/>
    </row>
    <row r="456" spans="21:21" ht="15.75" customHeight="1" x14ac:dyDescent="0.3">
      <c r="U456" s="61"/>
    </row>
    <row r="457" spans="21:21" ht="15.75" customHeight="1" x14ac:dyDescent="0.3">
      <c r="U457" s="61"/>
    </row>
    <row r="458" spans="21:21" ht="15.75" customHeight="1" x14ac:dyDescent="0.3">
      <c r="U458" s="61"/>
    </row>
    <row r="459" spans="21:21" ht="15.75" customHeight="1" x14ac:dyDescent="0.3">
      <c r="U459" s="61"/>
    </row>
    <row r="460" spans="21:21" ht="15.75" customHeight="1" x14ac:dyDescent="0.3">
      <c r="U460" s="61"/>
    </row>
    <row r="461" spans="21:21" ht="15.75" customHeight="1" x14ac:dyDescent="0.3">
      <c r="U461" s="61"/>
    </row>
    <row r="462" spans="21:21" ht="15.75" customHeight="1" x14ac:dyDescent="0.3">
      <c r="U462" s="61"/>
    </row>
    <row r="463" spans="21:21" ht="15.75" customHeight="1" x14ac:dyDescent="0.3">
      <c r="U463" s="61"/>
    </row>
    <row r="464" spans="21:21" ht="15.75" customHeight="1" x14ac:dyDescent="0.3">
      <c r="U464" s="61"/>
    </row>
    <row r="465" spans="21:21" ht="15.75" customHeight="1" x14ac:dyDescent="0.3">
      <c r="U465" s="61"/>
    </row>
    <row r="466" spans="21:21" ht="15.75" customHeight="1" x14ac:dyDescent="0.3">
      <c r="U466" s="61"/>
    </row>
    <row r="467" spans="21:21" ht="15.75" customHeight="1" x14ac:dyDescent="0.3">
      <c r="U467" s="61"/>
    </row>
    <row r="468" spans="21:21" ht="15.75" customHeight="1" x14ac:dyDescent="0.3">
      <c r="U468" s="61"/>
    </row>
    <row r="469" spans="21:21" ht="15.75" customHeight="1" x14ac:dyDescent="0.3">
      <c r="U469" s="61"/>
    </row>
    <row r="470" spans="21:21" ht="15.75" customHeight="1" x14ac:dyDescent="0.3">
      <c r="U470" s="61"/>
    </row>
    <row r="471" spans="21:21" ht="15.75" customHeight="1" x14ac:dyDescent="0.3">
      <c r="U471" s="61"/>
    </row>
    <row r="472" spans="21:21" ht="15.75" customHeight="1" x14ac:dyDescent="0.3">
      <c r="U472" s="61"/>
    </row>
    <row r="473" spans="21:21" ht="15.75" customHeight="1" x14ac:dyDescent="0.3">
      <c r="U473" s="61"/>
    </row>
    <row r="474" spans="21:21" ht="15.75" customHeight="1" x14ac:dyDescent="0.3">
      <c r="U474" s="61"/>
    </row>
    <row r="475" spans="21:21" ht="15.75" customHeight="1" x14ac:dyDescent="0.3">
      <c r="U475" s="61"/>
    </row>
    <row r="476" spans="21:21" ht="15.75" customHeight="1" x14ac:dyDescent="0.3">
      <c r="U476" s="61"/>
    </row>
    <row r="477" spans="21:21" ht="15.75" customHeight="1" x14ac:dyDescent="0.3">
      <c r="U477" s="61"/>
    </row>
    <row r="478" spans="21:21" ht="15.75" customHeight="1" x14ac:dyDescent="0.3">
      <c r="U478" s="61"/>
    </row>
    <row r="479" spans="21:21" ht="15.75" customHeight="1" x14ac:dyDescent="0.3">
      <c r="U479" s="61"/>
    </row>
    <row r="480" spans="21:21" ht="15.75" customHeight="1" x14ac:dyDescent="0.3">
      <c r="U480" s="61"/>
    </row>
    <row r="481" spans="21:21" ht="15.75" customHeight="1" x14ac:dyDescent="0.3">
      <c r="U481" s="61"/>
    </row>
    <row r="482" spans="21:21" ht="15.75" customHeight="1" x14ac:dyDescent="0.3">
      <c r="U482" s="61"/>
    </row>
    <row r="483" spans="21:21" ht="15.75" customHeight="1" x14ac:dyDescent="0.3">
      <c r="U483" s="61"/>
    </row>
    <row r="484" spans="21:21" ht="15.75" customHeight="1" x14ac:dyDescent="0.3">
      <c r="U484" s="61"/>
    </row>
    <row r="485" spans="21:21" ht="15.75" customHeight="1" x14ac:dyDescent="0.3">
      <c r="U485" s="61"/>
    </row>
    <row r="486" spans="21:21" ht="15.75" customHeight="1" x14ac:dyDescent="0.3">
      <c r="U486" s="61"/>
    </row>
    <row r="487" spans="21:21" ht="15.75" customHeight="1" x14ac:dyDescent="0.3">
      <c r="U487" s="61"/>
    </row>
    <row r="488" spans="21:21" ht="15.75" customHeight="1" x14ac:dyDescent="0.3">
      <c r="U488" s="61"/>
    </row>
    <row r="489" spans="21:21" ht="15.75" customHeight="1" x14ac:dyDescent="0.3">
      <c r="U489" s="61"/>
    </row>
    <row r="490" spans="21:21" ht="15.75" customHeight="1" x14ac:dyDescent="0.3">
      <c r="U490" s="61"/>
    </row>
    <row r="491" spans="21:21" ht="15.75" customHeight="1" x14ac:dyDescent="0.3">
      <c r="U491" s="61"/>
    </row>
    <row r="492" spans="21:21" ht="15.75" customHeight="1" x14ac:dyDescent="0.3">
      <c r="U492" s="61"/>
    </row>
    <row r="493" spans="21:21" ht="15.75" customHeight="1" x14ac:dyDescent="0.3">
      <c r="U493" s="61"/>
    </row>
    <row r="494" spans="21:21" ht="15.75" customHeight="1" x14ac:dyDescent="0.3">
      <c r="U494" s="61"/>
    </row>
    <row r="495" spans="21:21" ht="15.75" customHeight="1" x14ac:dyDescent="0.3">
      <c r="U495" s="61"/>
    </row>
    <row r="496" spans="21:21" ht="15.75" customHeight="1" x14ac:dyDescent="0.3">
      <c r="U496" s="61"/>
    </row>
    <row r="497" spans="21:21" ht="15.75" customHeight="1" x14ac:dyDescent="0.3">
      <c r="U497" s="61"/>
    </row>
    <row r="498" spans="21:21" ht="15.75" customHeight="1" x14ac:dyDescent="0.3">
      <c r="U498" s="61"/>
    </row>
    <row r="499" spans="21:21" ht="15.75" customHeight="1" x14ac:dyDescent="0.3">
      <c r="U499" s="61"/>
    </row>
    <row r="500" spans="21:21" ht="15.75" customHeight="1" x14ac:dyDescent="0.3">
      <c r="U500" s="61"/>
    </row>
    <row r="501" spans="21:21" ht="15.75" customHeight="1" x14ac:dyDescent="0.3">
      <c r="U501" s="61"/>
    </row>
    <row r="502" spans="21:21" ht="15.75" customHeight="1" x14ac:dyDescent="0.3">
      <c r="U502" s="61"/>
    </row>
    <row r="503" spans="21:21" ht="15.75" customHeight="1" x14ac:dyDescent="0.3">
      <c r="U503" s="61"/>
    </row>
    <row r="504" spans="21:21" ht="15.75" customHeight="1" x14ac:dyDescent="0.3">
      <c r="U504" s="61"/>
    </row>
    <row r="505" spans="21:21" ht="15.75" customHeight="1" x14ac:dyDescent="0.3">
      <c r="U505" s="61"/>
    </row>
    <row r="506" spans="21:21" ht="15.75" customHeight="1" x14ac:dyDescent="0.3">
      <c r="U506" s="61"/>
    </row>
    <row r="507" spans="21:21" ht="15.75" customHeight="1" x14ac:dyDescent="0.3">
      <c r="U507" s="61"/>
    </row>
    <row r="508" spans="21:21" ht="15.75" customHeight="1" x14ac:dyDescent="0.3">
      <c r="U508" s="61"/>
    </row>
    <row r="509" spans="21:21" ht="15.75" customHeight="1" x14ac:dyDescent="0.3">
      <c r="U509" s="61"/>
    </row>
    <row r="510" spans="21:21" ht="15.75" customHeight="1" x14ac:dyDescent="0.3">
      <c r="U510" s="61"/>
    </row>
    <row r="511" spans="21:21" ht="15.75" customHeight="1" x14ac:dyDescent="0.3">
      <c r="U511" s="61"/>
    </row>
    <row r="512" spans="21:21" ht="15.75" customHeight="1" x14ac:dyDescent="0.3">
      <c r="U512" s="61"/>
    </row>
    <row r="513" spans="21:21" ht="15.75" customHeight="1" x14ac:dyDescent="0.3">
      <c r="U513" s="61"/>
    </row>
    <row r="514" spans="21:21" ht="15.75" customHeight="1" x14ac:dyDescent="0.3">
      <c r="U514" s="61"/>
    </row>
    <row r="515" spans="21:21" ht="15.75" customHeight="1" x14ac:dyDescent="0.3">
      <c r="U515" s="61"/>
    </row>
    <row r="516" spans="21:21" ht="15.75" customHeight="1" x14ac:dyDescent="0.3">
      <c r="U516" s="61"/>
    </row>
    <row r="517" spans="21:21" ht="15.75" customHeight="1" x14ac:dyDescent="0.3">
      <c r="U517" s="61"/>
    </row>
    <row r="518" spans="21:21" ht="15.75" customHeight="1" x14ac:dyDescent="0.3">
      <c r="U518" s="61"/>
    </row>
    <row r="519" spans="21:21" ht="15.75" customHeight="1" x14ac:dyDescent="0.3">
      <c r="U519" s="61"/>
    </row>
    <row r="520" spans="21:21" ht="15.75" customHeight="1" x14ac:dyDescent="0.3">
      <c r="U520" s="61"/>
    </row>
    <row r="521" spans="21:21" ht="15.75" customHeight="1" x14ac:dyDescent="0.3">
      <c r="U521" s="61"/>
    </row>
    <row r="522" spans="21:21" ht="15.75" customHeight="1" x14ac:dyDescent="0.3">
      <c r="U522" s="61"/>
    </row>
    <row r="523" spans="21:21" ht="15.75" customHeight="1" x14ac:dyDescent="0.3">
      <c r="U523" s="61"/>
    </row>
    <row r="524" spans="21:21" ht="15.75" customHeight="1" x14ac:dyDescent="0.3">
      <c r="U524" s="61"/>
    </row>
    <row r="525" spans="21:21" ht="15.75" customHeight="1" x14ac:dyDescent="0.3">
      <c r="U525" s="61"/>
    </row>
    <row r="526" spans="21:21" ht="15.75" customHeight="1" x14ac:dyDescent="0.3">
      <c r="U526" s="61"/>
    </row>
    <row r="527" spans="21:21" ht="15.75" customHeight="1" x14ac:dyDescent="0.3">
      <c r="U527" s="61"/>
    </row>
    <row r="528" spans="21:21" ht="15.75" customHeight="1" x14ac:dyDescent="0.3">
      <c r="U528" s="61"/>
    </row>
    <row r="529" spans="21:21" ht="15.75" customHeight="1" x14ac:dyDescent="0.3">
      <c r="U529" s="61"/>
    </row>
    <row r="530" spans="21:21" ht="15.75" customHeight="1" x14ac:dyDescent="0.3">
      <c r="U530" s="61"/>
    </row>
    <row r="531" spans="21:21" ht="15.75" customHeight="1" x14ac:dyDescent="0.3">
      <c r="U531" s="61"/>
    </row>
    <row r="532" spans="21:21" ht="15.75" customHeight="1" x14ac:dyDescent="0.3">
      <c r="U532" s="61"/>
    </row>
    <row r="533" spans="21:21" ht="15.75" customHeight="1" x14ac:dyDescent="0.3">
      <c r="U533" s="61"/>
    </row>
    <row r="534" spans="21:21" ht="15.75" customHeight="1" x14ac:dyDescent="0.3">
      <c r="U534" s="61"/>
    </row>
    <row r="535" spans="21:21" ht="15.75" customHeight="1" x14ac:dyDescent="0.3">
      <c r="U535" s="61"/>
    </row>
    <row r="536" spans="21:21" ht="15.75" customHeight="1" x14ac:dyDescent="0.3">
      <c r="U536" s="61"/>
    </row>
    <row r="537" spans="21:21" ht="15.75" customHeight="1" x14ac:dyDescent="0.3">
      <c r="U537" s="61"/>
    </row>
    <row r="538" spans="21:21" ht="15.75" customHeight="1" x14ac:dyDescent="0.3">
      <c r="U538" s="61"/>
    </row>
    <row r="539" spans="21:21" ht="15.75" customHeight="1" x14ac:dyDescent="0.3">
      <c r="U539" s="61"/>
    </row>
    <row r="540" spans="21:21" ht="15.75" customHeight="1" x14ac:dyDescent="0.3">
      <c r="U540" s="61"/>
    </row>
    <row r="541" spans="21:21" ht="15.75" customHeight="1" x14ac:dyDescent="0.3">
      <c r="U541" s="61"/>
    </row>
    <row r="542" spans="21:21" ht="15.75" customHeight="1" x14ac:dyDescent="0.3">
      <c r="U542" s="61"/>
    </row>
    <row r="543" spans="21:21" ht="15.75" customHeight="1" x14ac:dyDescent="0.3">
      <c r="U543" s="61"/>
    </row>
    <row r="544" spans="21:21" ht="15.75" customHeight="1" x14ac:dyDescent="0.3">
      <c r="U544" s="61"/>
    </row>
    <row r="545" spans="21:21" ht="15.75" customHeight="1" x14ac:dyDescent="0.3">
      <c r="U545" s="61"/>
    </row>
    <row r="546" spans="21:21" ht="15.75" customHeight="1" x14ac:dyDescent="0.3">
      <c r="U546" s="61"/>
    </row>
    <row r="547" spans="21:21" ht="15.75" customHeight="1" x14ac:dyDescent="0.3">
      <c r="U547" s="61"/>
    </row>
    <row r="548" spans="21:21" ht="15.75" customHeight="1" x14ac:dyDescent="0.3">
      <c r="U548" s="61"/>
    </row>
    <row r="549" spans="21:21" ht="15.75" customHeight="1" x14ac:dyDescent="0.3">
      <c r="U549" s="61"/>
    </row>
    <row r="550" spans="21:21" ht="15.75" customHeight="1" x14ac:dyDescent="0.3">
      <c r="U550" s="61"/>
    </row>
    <row r="551" spans="21:21" ht="15.75" customHeight="1" x14ac:dyDescent="0.3">
      <c r="U551" s="61"/>
    </row>
    <row r="552" spans="21:21" ht="15.75" customHeight="1" x14ac:dyDescent="0.3">
      <c r="U552" s="61"/>
    </row>
    <row r="553" spans="21:21" ht="15.75" customHeight="1" x14ac:dyDescent="0.3">
      <c r="U553" s="61"/>
    </row>
    <row r="554" spans="21:21" ht="15.75" customHeight="1" x14ac:dyDescent="0.3">
      <c r="U554" s="61"/>
    </row>
    <row r="555" spans="21:21" ht="15.75" customHeight="1" x14ac:dyDescent="0.3">
      <c r="U555" s="61"/>
    </row>
    <row r="556" spans="21:21" ht="15.75" customHeight="1" x14ac:dyDescent="0.3">
      <c r="U556" s="61"/>
    </row>
    <row r="557" spans="21:21" ht="15.75" customHeight="1" x14ac:dyDescent="0.3">
      <c r="U557" s="61"/>
    </row>
    <row r="558" spans="21:21" ht="15.75" customHeight="1" x14ac:dyDescent="0.3">
      <c r="U558" s="61"/>
    </row>
    <row r="559" spans="21:21" ht="15.75" customHeight="1" x14ac:dyDescent="0.3">
      <c r="U559" s="61"/>
    </row>
    <row r="560" spans="21:21" ht="15.75" customHeight="1" x14ac:dyDescent="0.3">
      <c r="U560" s="61"/>
    </row>
    <row r="561" spans="21:21" ht="15.75" customHeight="1" x14ac:dyDescent="0.3">
      <c r="U561" s="61"/>
    </row>
    <row r="562" spans="21:21" ht="15.75" customHeight="1" x14ac:dyDescent="0.3">
      <c r="U562" s="61"/>
    </row>
    <row r="563" spans="21:21" ht="15.75" customHeight="1" x14ac:dyDescent="0.3">
      <c r="U563" s="61"/>
    </row>
    <row r="564" spans="21:21" ht="15.75" customHeight="1" x14ac:dyDescent="0.3">
      <c r="U564" s="61"/>
    </row>
    <row r="565" spans="21:21" ht="15.75" customHeight="1" x14ac:dyDescent="0.3">
      <c r="U565" s="61"/>
    </row>
    <row r="566" spans="21:21" ht="15.75" customHeight="1" x14ac:dyDescent="0.3">
      <c r="U566" s="61"/>
    </row>
    <row r="567" spans="21:21" ht="15.75" customHeight="1" x14ac:dyDescent="0.3">
      <c r="U567" s="61"/>
    </row>
    <row r="568" spans="21:21" ht="15.75" customHeight="1" x14ac:dyDescent="0.3">
      <c r="U568" s="61"/>
    </row>
    <row r="569" spans="21:21" ht="15.75" customHeight="1" x14ac:dyDescent="0.3">
      <c r="U569" s="61"/>
    </row>
    <row r="570" spans="21:21" ht="15.75" customHeight="1" x14ac:dyDescent="0.3">
      <c r="U570" s="61"/>
    </row>
    <row r="571" spans="21:21" ht="15.75" customHeight="1" x14ac:dyDescent="0.3">
      <c r="U571" s="61"/>
    </row>
    <row r="572" spans="21:21" ht="15.75" customHeight="1" x14ac:dyDescent="0.3">
      <c r="U572" s="61"/>
    </row>
    <row r="573" spans="21:21" ht="15.75" customHeight="1" x14ac:dyDescent="0.3">
      <c r="U573" s="61"/>
    </row>
    <row r="574" spans="21:21" ht="15.75" customHeight="1" x14ac:dyDescent="0.3">
      <c r="U574" s="61"/>
    </row>
    <row r="575" spans="21:21" ht="15.75" customHeight="1" x14ac:dyDescent="0.3">
      <c r="U575" s="61"/>
    </row>
    <row r="576" spans="21:21" ht="15.75" customHeight="1" x14ac:dyDescent="0.3">
      <c r="U576" s="61"/>
    </row>
    <row r="577" spans="21:21" ht="15.75" customHeight="1" x14ac:dyDescent="0.3">
      <c r="U577" s="61"/>
    </row>
    <row r="578" spans="21:21" ht="15.75" customHeight="1" x14ac:dyDescent="0.3">
      <c r="U578" s="61"/>
    </row>
    <row r="579" spans="21:21" ht="15.75" customHeight="1" x14ac:dyDescent="0.3">
      <c r="U579" s="61"/>
    </row>
    <row r="580" spans="21:21" ht="15.75" customHeight="1" x14ac:dyDescent="0.3">
      <c r="U580" s="61"/>
    </row>
    <row r="581" spans="21:21" ht="15.75" customHeight="1" x14ac:dyDescent="0.3">
      <c r="U581" s="61"/>
    </row>
    <row r="582" spans="21:21" ht="15.75" customHeight="1" x14ac:dyDescent="0.3">
      <c r="U582" s="61"/>
    </row>
    <row r="583" spans="21:21" ht="15.75" customHeight="1" x14ac:dyDescent="0.3">
      <c r="U583" s="61"/>
    </row>
    <row r="584" spans="21:21" ht="15.75" customHeight="1" x14ac:dyDescent="0.3">
      <c r="U584" s="61"/>
    </row>
    <row r="585" spans="21:21" ht="15.75" customHeight="1" x14ac:dyDescent="0.3">
      <c r="U585" s="61"/>
    </row>
    <row r="586" spans="21:21" ht="15.75" customHeight="1" x14ac:dyDescent="0.3">
      <c r="U586" s="61"/>
    </row>
    <row r="587" spans="21:21" ht="15.75" customHeight="1" x14ac:dyDescent="0.3">
      <c r="U587" s="61"/>
    </row>
    <row r="588" spans="21:21" ht="15.75" customHeight="1" x14ac:dyDescent="0.3">
      <c r="U588" s="61"/>
    </row>
    <row r="589" spans="21:21" ht="15.75" customHeight="1" x14ac:dyDescent="0.3">
      <c r="U589" s="61"/>
    </row>
    <row r="590" spans="21:21" ht="15.75" customHeight="1" x14ac:dyDescent="0.3">
      <c r="U590" s="61"/>
    </row>
    <row r="591" spans="21:21" ht="15.75" customHeight="1" x14ac:dyDescent="0.3">
      <c r="U591" s="61"/>
    </row>
    <row r="592" spans="21:21" ht="15.75" customHeight="1" x14ac:dyDescent="0.3">
      <c r="U592" s="61"/>
    </row>
    <row r="593" spans="21:21" ht="15.75" customHeight="1" x14ac:dyDescent="0.3">
      <c r="U593" s="61"/>
    </row>
    <row r="594" spans="21:21" ht="15.75" customHeight="1" x14ac:dyDescent="0.3">
      <c r="U594" s="61"/>
    </row>
    <row r="595" spans="21:21" ht="15.75" customHeight="1" x14ac:dyDescent="0.3">
      <c r="U595" s="61"/>
    </row>
    <row r="596" spans="21:21" ht="15.75" customHeight="1" x14ac:dyDescent="0.3">
      <c r="U596" s="61"/>
    </row>
    <row r="597" spans="21:21" ht="15.75" customHeight="1" x14ac:dyDescent="0.3">
      <c r="U597" s="61"/>
    </row>
    <row r="598" spans="21:21" ht="15.75" customHeight="1" x14ac:dyDescent="0.3">
      <c r="U598" s="61"/>
    </row>
    <row r="599" spans="21:21" ht="15.75" customHeight="1" x14ac:dyDescent="0.3">
      <c r="U599" s="61"/>
    </row>
    <row r="600" spans="21:21" ht="15.75" customHeight="1" x14ac:dyDescent="0.3">
      <c r="U600" s="61"/>
    </row>
    <row r="601" spans="21:21" ht="15.75" customHeight="1" x14ac:dyDescent="0.3">
      <c r="U601" s="61"/>
    </row>
    <row r="602" spans="21:21" ht="15.75" customHeight="1" x14ac:dyDescent="0.3">
      <c r="U602" s="61"/>
    </row>
    <row r="603" spans="21:21" ht="15.75" customHeight="1" x14ac:dyDescent="0.3">
      <c r="U603" s="61"/>
    </row>
    <row r="604" spans="21:21" ht="15.75" customHeight="1" x14ac:dyDescent="0.3">
      <c r="U604" s="61"/>
    </row>
    <row r="605" spans="21:21" ht="15.75" customHeight="1" x14ac:dyDescent="0.3">
      <c r="U605" s="61"/>
    </row>
    <row r="606" spans="21:21" ht="15.75" customHeight="1" x14ac:dyDescent="0.3">
      <c r="U606" s="61"/>
    </row>
    <row r="607" spans="21:21" ht="15.75" customHeight="1" x14ac:dyDescent="0.3">
      <c r="U607" s="61"/>
    </row>
    <row r="608" spans="21:21" ht="15.75" customHeight="1" x14ac:dyDescent="0.3">
      <c r="U608" s="61"/>
    </row>
    <row r="609" spans="21:21" ht="15.75" customHeight="1" x14ac:dyDescent="0.3">
      <c r="U609" s="61"/>
    </row>
    <row r="610" spans="21:21" ht="15.75" customHeight="1" x14ac:dyDescent="0.3">
      <c r="U610" s="61"/>
    </row>
    <row r="611" spans="21:21" ht="15.75" customHeight="1" x14ac:dyDescent="0.3">
      <c r="U611" s="61"/>
    </row>
    <row r="612" spans="21:21" ht="15.75" customHeight="1" x14ac:dyDescent="0.3">
      <c r="U612" s="61"/>
    </row>
    <row r="613" spans="21:21" ht="15.75" customHeight="1" x14ac:dyDescent="0.3">
      <c r="U613" s="61"/>
    </row>
    <row r="614" spans="21:21" ht="15.75" customHeight="1" x14ac:dyDescent="0.3">
      <c r="U614" s="61"/>
    </row>
    <row r="615" spans="21:21" ht="15.75" customHeight="1" x14ac:dyDescent="0.3">
      <c r="U615" s="61"/>
    </row>
    <row r="616" spans="21:21" ht="15.75" customHeight="1" x14ac:dyDescent="0.3">
      <c r="U616" s="61"/>
    </row>
    <row r="617" spans="21:21" ht="15.75" customHeight="1" x14ac:dyDescent="0.3">
      <c r="U617" s="61"/>
    </row>
    <row r="618" spans="21:21" ht="15.75" customHeight="1" x14ac:dyDescent="0.3">
      <c r="U618" s="61"/>
    </row>
    <row r="619" spans="21:21" ht="15.75" customHeight="1" x14ac:dyDescent="0.3">
      <c r="U619" s="61"/>
    </row>
    <row r="620" spans="21:21" ht="15.75" customHeight="1" x14ac:dyDescent="0.3">
      <c r="U620" s="61"/>
    </row>
    <row r="621" spans="21:21" ht="15.75" customHeight="1" x14ac:dyDescent="0.3">
      <c r="U621" s="61"/>
    </row>
    <row r="622" spans="21:21" ht="15.75" customHeight="1" x14ac:dyDescent="0.3">
      <c r="U622" s="61"/>
    </row>
    <row r="623" spans="21:21" ht="15.75" customHeight="1" x14ac:dyDescent="0.3">
      <c r="U623" s="61"/>
    </row>
    <row r="624" spans="21:21" ht="15.75" customHeight="1" x14ac:dyDescent="0.3">
      <c r="U624" s="61"/>
    </row>
    <row r="625" spans="21:21" ht="15.75" customHeight="1" x14ac:dyDescent="0.3">
      <c r="U625" s="61"/>
    </row>
    <row r="626" spans="21:21" ht="15.75" customHeight="1" x14ac:dyDescent="0.3">
      <c r="U626" s="61"/>
    </row>
    <row r="627" spans="21:21" ht="15.75" customHeight="1" x14ac:dyDescent="0.3">
      <c r="U627" s="61"/>
    </row>
    <row r="628" spans="21:21" ht="15.75" customHeight="1" x14ac:dyDescent="0.3">
      <c r="U628" s="61"/>
    </row>
    <row r="629" spans="21:21" ht="15.75" customHeight="1" x14ac:dyDescent="0.3">
      <c r="U629" s="61"/>
    </row>
    <row r="630" spans="21:21" ht="15.75" customHeight="1" x14ac:dyDescent="0.3">
      <c r="U630" s="61"/>
    </row>
    <row r="631" spans="21:21" ht="15.75" customHeight="1" x14ac:dyDescent="0.3">
      <c r="U631" s="61"/>
    </row>
    <row r="632" spans="21:21" ht="15.75" customHeight="1" x14ac:dyDescent="0.3">
      <c r="U632" s="61"/>
    </row>
    <row r="633" spans="21:21" ht="15.75" customHeight="1" x14ac:dyDescent="0.3">
      <c r="U633" s="61"/>
    </row>
    <row r="634" spans="21:21" ht="15.75" customHeight="1" x14ac:dyDescent="0.3">
      <c r="U634" s="61"/>
    </row>
    <row r="635" spans="21:21" ht="15.75" customHeight="1" x14ac:dyDescent="0.3">
      <c r="U635" s="61"/>
    </row>
    <row r="636" spans="21:21" ht="15.75" customHeight="1" x14ac:dyDescent="0.3">
      <c r="U636" s="61"/>
    </row>
    <row r="637" spans="21:21" ht="15.75" customHeight="1" x14ac:dyDescent="0.3">
      <c r="U637" s="61"/>
    </row>
    <row r="638" spans="21:21" ht="15.75" customHeight="1" x14ac:dyDescent="0.3">
      <c r="U638" s="61"/>
    </row>
    <row r="639" spans="21:21" ht="15.75" customHeight="1" x14ac:dyDescent="0.3">
      <c r="U639" s="61"/>
    </row>
    <row r="640" spans="21:21" ht="15.75" customHeight="1" x14ac:dyDescent="0.3">
      <c r="U640" s="61"/>
    </row>
    <row r="641" spans="21:21" ht="15.75" customHeight="1" x14ac:dyDescent="0.3">
      <c r="U641" s="61"/>
    </row>
    <row r="642" spans="21:21" ht="15.75" customHeight="1" x14ac:dyDescent="0.3">
      <c r="U642" s="61"/>
    </row>
    <row r="643" spans="21:21" ht="15.75" customHeight="1" x14ac:dyDescent="0.3">
      <c r="U643" s="61"/>
    </row>
    <row r="644" spans="21:21" ht="15.75" customHeight="1" x14ac:dyDescent="0.3">
      <c r="U644" s="61"/>
    </row>
    <row r="645" spans="21:21" ht="15.75" customHeight="1" x14ac:dyDescent="0.3">
      <c r="U645" s="61"/>
    </row>
    <row r="646" spans="21:21" ht="15.75" customHeight="1" x14ac:dyDescent="0.3">
      <c r="U646" s="61"/>
    </row>
    <row r="647" spans="21:21" ht="15.75" customHeight="1" x14ac:dyDescent="0.3">
      <c r="U647" s="61"/>
    </row>
    <row r="648" spans="21:21" ht="15.75" customHeight="1" x14ac:dyDescent="0.3">
      <c r="U648" s="61"/>
    </row>
    <row r="649" spans="21:21" ht="15.75" customHeight="1" x14ac:dyDescent="0.3">
      <c r="U649" s="61"/>
    </row>
    <row r="650" spans="21:21" ht="15.75" customHeight="1" x14ac:dyDescent="0.3">
      <c r="U650" s="61"/>
    </row>
    <row r="651" spans="21:21" ht="15.75" customHeight="1" x14ac:dyDescent="0.3">
      <c r="U651" s="61"/>
    </row>
    <row r="652" spans="21:21" ht="15.75" customHeight="1" x14ac:dyDescent="0.3">
      <c r="U652" s="61"/>
    </row>
    <row r="653" spans="21:21" ht="15.75" customHeight="1" x14ac:dyDescent="0.3">
      <c r="U653" s="61"/>
    </row>
    <row r="654" spans="21:21" ht="15.75" customHeight="1" x14ac:dyDescent="0.3">
      <c r="U654" s="61"/>
    </row>
    <row r="655" spans="21:21" ht="15.75" customHeight="1" x14ac:dyDescent="0.3">
      <c r="U655" s="61"/>
    </row>
    <row r="656" spans="21:21" ht="15.75" customHeight="1" x14ac:dyDescent="0.3">
      <c r="U656" s="61"/>
    </row>
    <row r="657" spans="21:21" ht="15.75" customHeight="1" x14ac:dyDescent="0.3">
      <c r="U657" s="61"/>
    </row>
    <row r="658" spans="21:21" ht="15.75" customHeight="1" x14ac:dyDescent="0.3">
      <c r="U658" s="61"/>
    </row>
    <row r="659" spans="21:21" ht="15.75" customHeight="1" x14ac:dyDescent="0.3">
      <c r="U659" s="61"/>
    </row>
    <row r="660" spans="21:21" ht="15.75" customHeight="1" x14ac:dyDescent="0.3">
      <c r="U660" s="61"/>
    </row>
    <row r="661" spans="21:21" ht="15.75" customHeight="1" x14ac:dyDescent="0.3">
      <c r="U661" s="61"/>
    </row>
    <row r="662" spans="21:21" ht="15.75" customHeight="1" x14ac:dyDescent="0.3">
      <c r="U662" s="61"/>
    </row>
    <row r="663" spans="21:21" ht="15.75" customHeight="1" x14ac:dyDescent="0.3">
      <c r="U663" s="61"/>
    </row>
    <row r="664" spans="21:21" ht="15.75" customHeight="1" x14ac:dyDescent="0.3">
      <c r="U664" s="61"/>
    </row>
    <row r="665" spans="21:21" ht="15.75" customHeight="1" x14ac:dyDescent="0.3">
      <c r="U665" s="61"/>
    </row>
    <row r="666" spans="21:21" ht="15.75" customHeight="1" x14ac:dyDescent="0.3">
      <c r="U666" s="61"/>
    </row>
    <row r="667" spans="21:21" ht="15.75" customHeight="1" x14ac:dyDescent="0.3">
      <c r="U667" s="61"/>
    </row>
    <row r="668" spans="21:21" ht="15.75" customHeight="1" x14ac:dyDescent="0.3">
      <c r="U668" s="61"/>
    </row>
    <row r="669" spans="21:21" ht="15.75" customHeight="1" x14ac:dyDescent="0.3">
      <c r="U669" s="61"/>
    </row>
    <row r="670" spans="21:21" ht="15.75" customHeight="1" x14ac:dyDescent="0.3">
      <c r="U670" s="61"/>
    </row>
    <row r="671" spans="21:21" ht="15.75" customHeight="1" x14ac:dyDescent="0.3">
      <c r="U671" s="61"/>
    </row>
    <row r="672" spans="21:21" ht="15.75" customHeight="1" x14ac:dyDescent="0.3">
      <c r="U672" s="61"/>
    </row>
    <row r="673" spans="21:21" ht="15.75" customHeight="1" x14ac:dyDescent="0.3">
      <c r="U673" s="61"/>
    </row>
    <row r="674" spans="21:21" ht="15.75" customHeight="1" x14ac:dyDescent="0.3">
      <c r="U674" s="61"/>
    </row>
    <row r="675" spans="21:21" ht="15.75" customHeight="1" x14ac:dyDescent="0.3">
      <c r="U675" s="61"/>
    </row>
    <row r="676" spans="21:21" ht="15.75" customHeight="1" x14ac:dyDescent="0.3">
      <c r="U676" s="61"/>
    </row>
    <row r="677" spans="21:21" ht="15.75" customHeight="1" x14ac:dyDescent="0.3">
      <c r="U677" s="61"/>
    </row>
    <row r="678" spans="21:21" ht="15.75" customHeight="1" x14ac:dyDescent="0.3">
      <c r="U678" s="61"/>
    </row>
    <row r="679" spans="21:21" ht="15.75" customHeight="1" x14ac:dyDescent="0.3">
      <c r="U679" s="61"/>
    </row>
    <row r="680" spans="21:21" ht="15.75" customHeight="1" x14ac:dyDescent="0.3">
      <c r="U680" s="61"/>
    </row>
    <row r="681" spans="21:21" ht="15.75" customHeight="1" x14ac:dyDescent="0.3">
      <c r="U681" s="61"/>
    </row>
    <row r="682" spans="21:21" ht="15.75" customHeight="1" x14ac:dyDescent="0.3">
      <c r="U682" s="61"/>
    </row>
    <row r="683" spans="21:21" ht="15.75" customHeight="1" x14ac:dyDescent="0.3">
      <c r="U683" s="61"/>
    </row>
    <row r="684" spans="21:21" ht="15.75" customHeight="1" x14ac:dyDescent="0.3">
      <c r="U684" s="61"/>
    </row>
    <row r="685" spans="21:21" ht="15.75" customHeight="1" x14ac:dyDescent="0.3">
      <c r="U685" s="61"/>
    </row>
    <row r="686" spans="21:21" ht="15.75" customHeight="1" x14ac:dyDescent="0.3">
      <c r="U686" s="61"/>
    </row>
    <row r="687" spans="21:21" ht="15.75" customHeight="1" x14ac:dyDescent="0.3">
      <c r="U687" s="61"/>
    </row>
    <row r="688" spans="21:21" ht="15.75" customHeight="1" x14ac:dyDescent="0.3">
      <c r="U688" s="61"/>
    </row>
    <row r="689" spans="21:21" ht="15.75" customHeight="1" x14ac:dyDescent="0.3">
      <c r="U689" s="61"/>
    </row>
    <row r="690" spans="21:21" ht="15.75" customHeight="1" x14ac:dyDescent="0.3">
      <c r="U690" s="61"/>
    </row>
    <row r="691" spans="21:21" ht="15.75" customHeight="1" x14ac:dyDescent="0.3">
      <c r="U691" s="61"/>
    </row>
    <row r="692" spans="21:21" ht="15.75" customHeight="1" x14ac:dyDescent="0.3">
      <c r="U692" s="61"/>
    </row>
    <row r="693" spans="21:21" ht="15.75" customHeight="1" x14ac:dyDescent="0.3">
      <c r="U693" s="61"/>
    </row>
    <row r="694" spans="21:21" ht="15.75" customHeight="1" x14ac:dyDescent="0.3">
      <c r="U694" s="61"/>
    </row>
    <row r="695" spans="21:21" ht="15.75" customHeight="1" x14ac:dyDescent="0.3">
      <c r="U695" s="61"/>
    </row>
    <row r="696" spans="21:21" ht="15.75" customHeight="1" x14ac:dyDescent="0.3">
      <c r="U696" s="61"/>
    </row>
    <row r="697" spans="21:21" ht="15.75" customHeight="1" x14ac:dyDescent="0.3">
      <c r="U697" s="61"/>
    </row>
    <row r="698" spans="21:21" ht="15.75" customHeight="1" x14ac:dyDescent="0.3">
      <c r="U698" s="61"/>
    </row>
    <row r="699" spans="21:21" ht="15.75" customHeight="1" x14ac:dyDescent="0.3">
      <c r="U699" s="61"/>
    </row>
    <row r="700" spans="21:21" ht="15.75" customHeight="1" x14ac:dyDescent="0.3">
      <c r="U700" s="61"/>
    </row>
    <row r="701" spans="21:21" ht="15.75" customHeight="1" x14ac:dyDescent="0.3">
      <c r="U701" s="61"/>
    </row>
    <row r="702" spans="21:21" ht="15.75" customHeight="1" x14ac:dyDescent="0.3">
      <c r="U702" s="61"/>
    </row>
    <row r="703" spans="21:21" ht="15.75" customHeight="1" x14ac:dyDescent="0.3">
      <c r="U703" s="61"/>
    </row>
    <row r="704" spans="21:21" ht="15.75" customHeight="1" x14ac:dyDescent="0.3">
      <c r="U704" s="61"/>
    </row>
    <row r="705" spans="21:21" ht="15.75" customHeight="1" x14ac:dyDescent="0.3">
      <c r="U705" s="61"/>
    </row>
    <row r="706" spans="21:21" ht="15.75" customHeight="1" x14ac:dyDescent="0.3">
      <c r="U706" s="61"/>
    </row>
    <row r="707" spans="21:21" ht="15.75" customHeight="1" x14ac:dyDescent="0.3">
      <c r="U707" s="61"/>
    </row>
    <row r="708" spans="21:21" ht="15.75" customHeight="1" x14ac:dyDescent="0.3">
      <c r="U708" s="61"/>
    </row>
    <row r="709" spans="21:21" ht="15.75" customHeight="1" x14ac:dyDescent="0.3">
      <c r="U709" s="61"/>
    </row>
    <row r="710" spans="21:21" ht="15.75" customHeight="1" x14ac:dyDescent="0.3">
      <c r="U710" s="61"/>
    </row>
    <row r="711" spans="21:21" ht="15.75" customHeight="1" x14ac:dyDescent="0.3">
      <c r="U711" s="61"/>
    </row>
    <row r="712" spans="21:21" ht="15.75" customHeight="1" x14ac:dyDescent="0.3">
      <c r="U712" s="61"/>
    </row>
    <row r="713" spans="21:21" ht="15.75" customHeight="1" x14ac:dyDescent="0.3">
      <c r="U713" s="61"/>
    </row>
    <row r="714" spans="21:21" ht="15.75" customHeight="1" x14ac:dyDescent="0.3">
      <c r="U714" s="61"/>
    </row>
    <row r="715" spans="21:21" ht="15.75" customHeight="1" x14ac:dyDescent="0.3">
      <c r="U715" s="61"/>
    </row>
    <row r="716" spans="21:21" ht="15.75" customHeight="1" x14ac:dyDescent="0.3">
      <c r="U716" s="61"/>
    </row>
    <row r="717" spans="21:21" ht="15.75" customHeight="1" x14ac:dyDescent="0.3">
      <c r="U717" s="61"/>
    </row>
    <row r="718" spans="21:21" ht="15.75" customHeight="1" x14ac:dyDescent="0.3">
      <c r="U718" s="61"/>
    </row>
    <row r="719" spans="21:21" ht="15.75" customHeight="1" x14ac:dyDescent="0.3">
      <c r="U719" s="61"/>
    </row>
    <row r="720" spans="21:21" ht="15.75" customHeight="1" x14ac:dyDescent="0.3">
      <c r="U720" s="61"/>
    </row>
    <row r="721" spans="21:21" ht="15.75" customHeight="1" x14ac:dyDescent="0.3">
      <c r="U721" s="61"/>
    </row>
    <row r="722" spans="21:21" ht="15.75" customHeight="1" x14ac:dyDescent="0.3">
      <c r="U722" s="61"/>
    </row>
    <row r="723" spans="21:21" ht="15.75" customHeight="1" x14ac:dyDescent="0.3">
      <c r="U723" s="61"/>
    </row>
    <row r="724" spans="21:21" ht="15.75" customHeight="1" x14ac:dyDescent="0.3">
      <c r="U724" s="61"/>
    </row>
    <row r="725" spans="21:21" ht="15.75" customHeight="1" x14ac:dyDescent="0.3">
      <c r="U725" s="61"/>
    </row>
    <row r="726" spans="21:21" ht="15.75" customHeight="1" x14ac:dyDescent="0.3">
      <c r="U726" s="61"/>
    </row>
    <row r="727" spans="21:21" ht="15.75" customHeight="1" x14ac:dyDescent="0.3">
      <c r="U727" s="61"/>
    </row>
    <row r="728" spans="21:21" ht="15.75" customHeight="1" x14ac:dyDescent="0.3">
      <c r="U728" s="61"/>
    </row>
    <row r="729" spans="21:21" ht="15.75" customHeight="1" x14ac:dyDescent="0.3">
      <c r="U729" s="61"/>
    </row>
    <row r="730" spans="21:21" ht="15.75" customHeight="1" x14ac:dyDescent="0.3">
      <c r="U730" s="61"/>
    </row>
    <row r="731" spans="21:21" ht="15.75" customHeight="1" x14ac:dyDescent="0.3">
      <c r="U731" s="61"/>
    </row>
    <row r="732" spans="21:21" ht="15.75" customHeight="1" x14ac:dyDescent="0.3">
      <c r="U732" s="61"/>
    </row>
    <row r="733" spans="21:21" ht="15.75" customHeight="1" x14ac:dyDescent="0.3">
      <c r="U733" s="61"/>
    </row>
    <row r="734" spans="21:21" ht="15.75" customHeight="1" x14ac:dyDescent="0.3">
      <c r="U734" s="61"/>
    </row>
    <row r="735" spans="21:21" ht="15.75" customHeight="1" x14ac:dyDescent="0.3">
      <c r="U735" s="61"/>
    </row>
    <row r="736" spans="21:21" ht="15.75" customHeight="1" x14ac:dyDescent="0.3">
      <c r="U736" s="61"/>
    </row>
    <row r="737" spans="21:21" ht="15.75" customHeight="1" x14ac:dyDescent="0.3">
      <c r="U737" s="61"/>
    </row>
    <row r="738" spans="21:21" ht="15.75" customHeight="1" x14ac:dyDescent="0.3">
      <c r="U738" s="61"/>
    </row>
    <row r="739" spans="21:21" ht="15.75" customHeight="1" x14ac:dyDescent="0.3">
      <c r="U739" s="61"/>
    </row>
    <row r="740" spans="21:21" ht="15.75" customHeight="1" x14ac:dyDescent="0.3">
      <c r="U740" s="61"/>
    </row>
    <row r="741" spans="21:21" ht="15.75" customHeight="1" x14ac:dyDescent="0.3">
      <c r="U741" s="61"/>
    </row>
    <row r="742" spans="21:21" ht="15.75" customHeight="1" x14ac:dyDescent="0.3">
      <c r="U742" s="61"/>
    </row>
    <row r="743" spans="21:21" ht="15.75" customHeight="1" x14ac:dyDescent="0.3">
      <c r="U743" s="61"/>
    </row>
    <row r="744" spans="21:21" ht="15.75" customHeight="1" x14ac:dyDescent="0.3">
      <c r="U744" s="61"/>
    </row>
    <row r="745" spans="21:21" ht="15.75" customHeight="1" x14ac:dyDescent="0.3">
      <c r="U745" s="61"/>
    </row>
    <row r="746" spans="21:21" ht="15.75" customHeight="1" x14ac:dyDescent="0.3">
      <c r="U746" s="61"/>
    </row>
    <row r="747" spans="21:21" ht="15.75" customHeight="1" x14ac:dyDescent="0.3">
      <c r="U747" s="61"/>
    </row>
    <row r="748" spans="21:21" ht="15.75" customHeight="1" x14ac:dyDescent="0.3">
      <c r="U748" s="61"/>
    </row>
    <row r="749" spans="21:21" ht="15.75" customHeight="1" x14ac:dyDescent="0.3">
      <c r="U749" s="61"/>
    </row>
    <row r="750" spans="21:21" ht="15.75" customHeight="1" x14ac:dyDescent="0.3">
      <c r="U750" s="61"/>
    </row>
    <row r="751" spans="21:21" ht="15.75" customHeight="1" x14ac:dyDescent="0.3">
      <c r="U751" s="61"/>
    </row>
    <row r="752" spans="21:21" ht="15.75" customHeight="1" x14ac:dyDescent="0.3">
      <c r="U752" s="61"/>
    </row>
    <row r="753" spans="21:21" ht="15.75" customHeight="1" x14ac:dyDescent="0.3">
      <c r="U753" s="61"/>
    </row>
    <row r="754" spans="21:21" ht="15.75" customHeight="1" x14ac:dyDescent="0.3">
      <c r="U754" s="61"/>
    </row>
    <row r="755" spans="21:21" ht="15.75" customHeight="1" x14ac:dyDescent="0.3">
      <c r="U755" s="61"/>
    </row>
    <row r="756" spans="21:21" ht="15.75" customHeight="1" x14ac:dyDescent="0.3">
      <c r="U756" s="61"/>
    </row>
    <row r="757" spans="21:21" ht="15.75" customHeight="1" x14ac:dyDescent="0.3">
      <c r="U757" s="61"/>
    </row>
    <row r="758" spans="21:21" ht="15.75" customHeight="1" x14ac:dyDescent="0.3">
      <c r="U758" s="61"/>
    </row>
    <row r="759" spans="21:21" ht="15.75" customHeight="1" x14ac:dyDescent="0.3">
      <c r="U759" s="61"/>
    </row>
    <row r="760" spans="21:21" ht="15.75" customHeight="1" x14ac:dyDescent="0.3">
      <c r="U760" s="61"/>
    </row>
    <row r="761" spans="21:21" ht="15.75" customHeight="1" x14ac:dyDescent="0.3">
      <c r="U761" s="61"/>
    </row>
    <row r="762" spans="21:21" ht="15.75" customHeight="1" x14ac:dyDescent="0.3">
      <c r="U762" s="61"/>
    </row>
    <row r="763" spans="21:21" ht="15.75" customHeight="1" x14ac:dyDescent="0.3">
      <c r="U763" s="61"/>
    </row>
    <row r="764" spans="21:21" ht="15.75" customHeight="1" x14ac:dyDescent="0.3">
      <c r="U764" s="61"/>
    </row>
    <row r="765" spans="21:21" ht="15.75" customHeight="1" x14ac:dyDescent="0.3">
      <c r="U765" s="61"/>
    </row>
    <row r="766" spans="21:21" ht="15.75" customHeight="1" x14ac:dyDescent="0.3">
      <c r="U766" s="61"/>
    </row>
    <row r="767" spans="21:21" ht="15.75" customHeight="1" x14ac:dyDescent="0.3">
      <c r="U767" s="61"/>
    </row>
    <row r="768" spans="21:21" ht="15.75" customHeight="1" x14ac:dyDescent="0.3">
      <c r="U768" s="61"/>
    </row>
    <row r="769" spans="21:21" ht="15.75" customHeight="1" x14ac:dyDescent="0.3">
      <c r="U769" s="61"/>
    </row>
    <row r="770" spans="21:21" ht="15.75" customHeight="1" x14ac:dyDescent="0.3">
      <c r="U770" s="61"/>
    </row>
    <row r="771" spans="21:21" ht="15.75" customHeight="1" x14ac:dyDescent="0.3">
      <c r="U771" s="61"/>
    </row>
    <row r="772" spans="21:21" ht="15.75" customHeight="1" x14ac:dyDescent="0.3">
      <c r="U772" s="61"/>
    </row>
    <row r="773" spans="21:21" ht="15.75" customHeight="1" x14ac:dyDescent="0.3">
      <c r="U773" s="61"/>
    </row>
    <row r="774" spans="21:21" ht="15.75" customHeight="1" x14ac:dyDescent="0.3">
      <c r="U774" s="61"/>
    </row>
    <row r="775" spans="21:21" ht="15.75" customHeight="1" x14ac:dyDescent="0.3">
      <c r="U775" s="61"/>
    </row>
    <row r="776" spans="21:21" ht="15.75" customHeight="1" x14ac:dyDescent="0.3">
      <c r="U776" s="61"/>
    </row>
    <row r="777" spans="21:21" ht="15.75" customHeight="1" x14ac:dyDescent="0.3">
      <c r="U777" s="61"/>
    </row>
    <row r="778" spans="21:21" ht="15.75" customHeight="1" x14ac:dyDescent="0.3">
      <c r="U778" s="61"/>
    </row>
    <row r="779" spans="21:21" ht="15.75" customHeight="1" x14ac:dyDescent="0.3">
      <c r="U779" s="61"/>
    </row>
    <row r="780" spans="21:21" ht="15.75" customHeight="1" x14ac:dyDescent="0.3">
      <c r="U780" s="61"/>
    </row>
    <row r="781" spans="21:21" ht="15.75" customHeight="1" x14ac:dyDescent="0.3">
      <c r="U781" s="61"/>
    </row>
    <row r="782" spans="21:21" ht="15.75" customHeight="1" x14ac:dyDescent="0.3">
      <c r="U782" s="61"/>
    </row>
    <row r="783" spans="21:21" ht="15.75" customHeight="1" x14ac:dyDescent="0.3">
      <c r="U783" s="61"/>
    </row>
    <row r="784" spans="21:21" ht="15.75" customHeight="1" x14ac:dyDescent="0.3">
      <c r="U784" s="61"/>
    </row>
    <row r="785" spans="21:21" ht="15.75" customHeight="1" x14ac:dyDescent="0.3">
      <c r="U785" s="61"/>
    </row>
    <row r="786" spans="21:21" ht="15.75" customHeight="1" x14ac:dyDescent="0.3">
      <c r="U786" s="61"/>
    </row>
    <row r="787" spans="21:21" ht="15.75" customHeight="1" x14ac:dyDescent="0.3">
      <c r="U787" s="61"/>
    </row>
    <row r="788" spans="21:21" ht="15.75" customHeight="1" x14ac:dyDescent="0.3">
      <c r="U788" s="61"/>
    </row>
    <row r="789" spans="21:21" ht="15.75" customHeight="1" x14ac:dyDescent="0.3">
      <c r="U789" s="61"/>
    </row>
    <row r="790" spans="21:21" ht="15.75" customHeight="1" x14ac:dyDescent="0.3">
      <c r="U790" s="61"/>
    </row>
    <row r="791" spans="21:21" ht="15.75" customHeight="1" x14ac:dyDescent="0.3">
      <c r="U791" s="61"/>
    </row>
    <row r="792" spans="21:21" ht="15.75" customHeight="1" x14ac:dyDescent="0.3">
      <c r="U792" s="61"/>
    </row>
    <row r="793" spans="21:21" ht="15.75" customHeight="1" x14ac:dyDescent="0.3">
      <c r="U793" s="61"/>
    </row>
    <row r="794" spans="21:21" ht="15.75" customHeight="1" x14ac:dyDescent="0.3">
      <c r="U794" s="61"/>
    </row>
    <row r="795" spans="21:21" ht="15.75" customHeight="1" x14ac:dyDescent="0.3">
      <c r="U795" s="61"/>
    </row>
    <row r="796" spans="21:21" ht="15.75" customHeight="1" x14ac:dyDescent="0.3">
      <c r="U796" s="61"/>
    </row>
    <row r="797" spans="21:21" ht="15.75" customHeight="1" x14ac:dyDescent="0.3">
      <c r="U797" s="61"/>
    </row>
    <row r="798" spans="21:21" ht="15.75" customHeight="1" x14ac:dyDescent="0.3">
      <c r="U798" s="61"/>
    </row>
    <row r="799" spans="21:21" ht="15.75" customHeight="1" x14ac:dyDescent="0.3">
      <c r="U799" s="61"/>
    </row>
    <row r="800" spans="21:21" ht="15.75" customHeight="1" x14ac:dyDescent="0.3">
      <c r="U800" s="61"/>
    </row>
    <row r="801" spans="21:21" ht="15.75" customHeight="1" x14ac:dyDescent="0.3">
      <c r="U801" s="61"/>
    </row>
    <row r="802" spans="21:21" ht="15.75" customHeight="1" x14ac:dyDescent="0.3">
      <c r="U802" s="61"/>
    </row>
    <row r="803" spans="21:21" ht="15.75" customHeight="1" x14ac:dyDescent="0.3">
      <c r="U803" s="61"/>
    </row>
    <row r="804" spans="21:21" ht="15.75" customHeight="1" x14ac:dyDescent="0.3">
      <c r="U804" s="61"/>
    </row>
    <row r="805" spans="21:21" ht="15.75" customHeight="1" x14ac:dyDescent="0.3">
      <c r="U805" s="61"/>
    </row>
    <row r="806" spans="21:21" ht="15.75" customHeight="1" x14ac:dyDescent="0.3">
      <c r="U806" s="61"/>
    </row>
    <row r="807" spans="21:21" ht="15.75" customHeight="1" x14ac:dyDescent="0.3">
      <c r="U807" s="61"/>
    </row>
    <row r="808" spans="21:21" ht="15.75" customHeight="1" x14ac:dyDescent="0.3">
      <c r="U808" s="61"/>
    </row>
    <row r="809" spans="21:21" ht="15.75" customHeight="1" x14ac:dyDescent="0.3">
      <c r="U809" s="61"/>
    </row>
    <row r="810" spans="21:21" ht="15.75" customHeight="1" x14ac:dyDescent="0.3">
      <c r="U810" s="61"/>
    </row>
    <row r="811" spans="21:21" ht="15.75" customHeight="1" x14ac:dyDescent="0.3">
      <c r="U811" s="61"/>
    </row>
    <row r="812" spans="21:21" ht="15.75" customHeight="1" x14ac:dyDescent="0.3">
      <c r="U812" s="61"/>
    </row>
    <row r="813" spans="21:21" ht="15.75" customHeight="1" x14ac:dyDescent="0.3">
      <c r="U813" s="61"/>
    </row>
    <row r="814" spans="21:21" ht="15.75" customHeight="1" x14ac:dyDescent="0.3">
      <c r="U814" s="61"/>
    </row>
    <row r="815" spans="21:21" ht="15.75" customHeight="1" x14ac:dyDescent="0.3">
      <c r="U815" s="61"/>
    </row>
    <row r="816" spans="21:21" ht="15.75" customHeight="1" x14ac:dyDescent="0.3">
      <c r="U816" s="61"/>
    </row>
    <row r="817" spans="21:21" ht="15.75" customHeight="1" x14ac:dyDescent="0.3">
      <c r="U817" s="61"/>
    </row>
    <row r="818" spans="21:21" ht="15.75" customHeight="1" x14ac:dyDescent="0.3">
      <c r="U818" s="61"/>
    </row>
    <row r="819" spans="21:21" ht="15.75" customHeight="1" x14ac:dyDescent="0.3">
      <c r="U819" s="61"/>
    </row>
    <row r="820" spans="21:21" ht="15.75" customHeight="1" x14ac:dyDescent="0.3">
      <c r="U820" s="61"/>
    </row>
    <row r="821" spans="21:21" ht="15.75" customHeight="1" x14ac:dyDescent="0.3">
      <c r="U821" s="61"/>
    </row>
    <row r="822" spans="21:21" ht="15.75" customHeight="1" x14ac:dyDescent="0.3">
      <c r="U822" s="61"/>
    </row>
    <row r="823" spans="21:21" ht="15.75" customHeight="1" x14ac:dyDescent="0.3">
      <c r="U823" s="61"/>
    </row>
    <row r="824" spans="21:21" ht="15.75" customHeight="1" x14ac:dyDescent="0.3">
      <c r="U824" s="61"/>
    </row>
    <row r="825" spans="21:21" ht="15.75" customHeight="1" x14ac:dyDescent="0.3">
      <c r="U825" s="61"/>
    </row>
    <row r="826" spans="21:21" ht="15.75" customHeight="1" x14ac:dyDescent="0.3">
      <c r="U826" s="61"/>
    </row>
    <row r="827" spans="21:21" ht="15.75" customHeight="1" x14ac:dyDescent="0.3">
      <c r="U827" s="61"/>
    </row>
    <row r="828" spans="21:21" ht="15.75" customHeight="1" x14ac:dyDescent="0.3">
      <c r="U828" s="61"/>
    </row>
    <row r="829" spans="21:21" ht="15.75" customHeight="1" x14ac:dyDescent="0.3">
      <c r="U829" s="61"/>
    </row>
    <row r="830" spans="21:21" ht="15.75" customHeight="1" x14ac:dyDescent="0.3">
      <c r="U830" s="61"/>
    </row>
    <row r="831" spans="21:21" ht="15.75" customHeight="1" x14ac:dyDescent="0.3">
      <c r="U831" s="61"/>
    </row>
    <row r="832" spans="21:21" ht="15.75" customHeight="1" x14ac:dyDescent="0.3">
      <c r="U832" s="61"/>
    </row>
    <row r="833" spans="21:21" ht="15.75" customHeight="1" x14ac:dyDescent="0.3">
      <c r="U833" s="61"/>
    </row>
    <row r="834" spans="21:21" ht="15.75" customHeight="1" x14ac:dyDescent="0.3">
      <c r="U834" s="61"/>
    </row>
    <row r="835" spans="21:21" ht="15.75" customHeight="1" x14ac:dyDescent="0.3">
      <c r="U835" s="61"/>
    </row>
    <row r="836" spans="21:21" ht="15.75" customHeight="1" x14ac:dyDescent="0.3">
      <c r="U836" s="61"/>
    </row>
    <row r="837" spans="21:21" ht="15.75" customHeight="1" x14ac:dyDescent="0.3">
      <c r="U837" s="61"/>
    </row>
    <row r="838" spans="21:21" ht="15.75" customHeight="1" x14ac:dyDescent="0.3">
      <c r="U838" s="61"/>
    </row>
    <row r="839" spans="21:21" ht="15.75" customHeight="1" x14ac:dyDescent="0.3">
      <c r="U839" s="61"/>
    </row>
    <row r="840" spans="21:21" ht="15.75" customHeight="1" x14ac:dyDescent="0.3">
      <c r="U840" s="61"/>
    </row>
    <row r="841" spans="21:21" ht="15.75" customHeight="1" x14ac:dyDescent="0.3">
      <c r="U841" s="61"/>
    </row>
    <row r="842" spans="21:21" ht="15.75" customHeight="1" x14ac:dyDescent="0.3">
      <c r="U842" s="61"/>
    </row>
    <row r="843" spans="21:21" ht="15.75" customHeight="1" x14ac:dyDescent="0.3">
      <c r="U843" s="61"/>
    </row>
    <row r="844" spans="21:21" ht="15.75" customHeight="1" x14ac:dyDescent="0.3">
      <c r="U844" s="61"/>
    </row>
    <row r="845" spans="21:21" ht="15.75" customHeight="1" x14ac:dyDescent="0.3">
      <c r="U845" s="61"/>
    </row>
    <row r="846" spans="21:21" ht="15.75" customHeight="1" x14ac:dyDescent="0.3">
      <c r="U846" s="61"/>
    </row>
    <row r="847" spans="21:21" ht="15.75" customHeight="1" x14ac:dyDescent="0.3">
      <c r="U847" s="61"/>
    </row>
    <row r="848" spans="21:21" ht="15.75" customHeight="1" x14ac:dyDescent="0.3">
      <c r="U848" s="61"/>
    </row>
    <row r="849" spans="21:21" ht="15.75" customHeight="1" x14ac:dyDescent="0.3">
      <c r="U849" s="61"/>
    </row>
    <row r="850" spans="21:21" ht="15.75" customHeight="1" x14ac:dyDescent="0.3">
      <c r="U850" s="61"/>
    </row>
    <row r="851" spans="21:21" ht="15.75" customHeight="1" x14ac:dyDescent="0.3">
      <c r="U851" s="61"/>
    </row>
    <row r="852" spans="21:21" ht="15.75" customHeight="1" x14ac:dyDescent="0.3">
      <c r="U852" s="61"/>
    </row>
    <row r="853" spans="21:21" ht="15.75" customHeight="1" x14ac:dyDescent="0.3">
      <c r="U853" s="61"/>
    </row>
    <row r="854" spans="21:21" ht="15.75" customHeight="1" x14ac:dyDescent="0.3">
      <c r="U854" s="61"/>
    </row>
    <row r="855" spans="21:21" ht="15.75" customHeight="1" x14ac:dyDescent="0.3">
      <c r="U855" s="61"/>
    </row>
    <row r="856" spans="21:21" ht="15.75" customHeight="1" x14ac:dyDescent="0.3">
      <c r="U856" s="61"/>
    </row>
    <row r="857" spans="21:21" ht="15.75" customHeight="1" x14ac:dyDescent="0.3">
      <c r="U857" s="61"/>
    </row>
    <row r="858" spans="21:21" ht="15.75" customHeight="1" x14ac:dyDescent="0.3">
      <c r="U858" s="61"/>
    </row>
    <row r="859" spans="21:21" ht="15.75" customHeight="1" x14ac:dyDescent="0.3">
      <c r="U859" s="61"/>
    </row>
    <row r="860" spans="21:21" ht="15.75" customHeight="1" x14ac:dyDescent="0.3">
      <c r="U860" s="61"/>
    </row>
    <row r="861" spans="21:21" ht="15.75" customHeight="1" x14ac:dyDescent="0.3">
      <c r="U861" s="61"/>
    </row>
    <row r="862" spans="21:21" ht="15.75" customHeight="1" x14ac:dyDescent="0.3">
      <c r="U862" s="61"/>
    </row>
    <row r="863" spans="21:21" ht="15.75" customHeight="1" x14ac:dyDescent="0.3">
      <c r="U863" s="61"/>
    </row>
    <row r="864" spans="21:21" ht="15.75" customHeight="1" x14ac:dyDescent="0.3">
      <c r="U864" s="61"/>
    </row>
    <row r="865" spans="21:21" ht="15.75" customHeight="1" x14ac:dyDescent="0.3">
      <c r="U865" s="61"/>
    </row>
    <row r="866" spans="21:21" ht="15.75" customHeight="1" x14ac:dyDescent="0.3">
      <c r="U866" s="61"/>
    </row>
    <row r="867" spans="21:21" ht="15.75" customHeight="1" x14ac:dyDescent="0.3">
      <c r="U867" s="61"/>
    </row>
    <row r="868" spans="21:21" ht="15.75" customHeight="1" x14ac:dyDescent="0.3">
      <c r="U868" s="61"/>
    </row>
    <row r="869" spans="21:21" ht="15.75" customHeight="1" x14ac:dyDescent="0.3">
      <c r="U869" s="61"/>
    </row>
    <row r="870" spans="21:21" ht="15.75" customHeight="1" x14ac:dyDescent="0.3">
      <c r="U870" s="61"/>
    </row>
    <row r="871" spans="21:21" ht="15.75" customHeight="1" x14ac:dyDescent="0.3">
      <c r="U871" s="61"/>
    </row>
    <row r="872" spans="21:21" ht="15.75" customHeight="1" x14ac:dyDescent="0.3">
      <c r="U872" s="61"/>
    </row>
    <row r="873" spans="21:21" ht="15.75" customHeight="1" x14ac:dyDescent="0.3">
      <c r="U873" s="61"/>
    </row>
    <row r="874" spans="21:21" ht="15.75" customHeight="1" x14ac:dyDescent="0.3">
      <c r="U874" s="61"/>
    </row>
    <row r="875" spans="21:21" ht="15.75" customHeight="1" x14ac:dyDescent="0.3">
      <c r="U875" s="61"/>
    </row>
    <row r="876" spans="21:21" ht="15.75" customHeight="1" x14ac:dyDescent="0.3">
      <c r="U876" s="61"/>
    </row>
    <row r="877" spans="21:21" ht="15.75" customHeight="1" x14ac:dyDescent="0.3">
      <c r="U877" s="61"/>
    </row>
    <row r="878" spans="21:21" ht="15.75" customHeight="1" x14ac:dyDescent="0.3">
      <c r="U878" s="61"/>
    </row>
    <row r="879" spans="21:21" ht="15.75" customHeight="1" x14ac:dyDescent="0.3">
      <c r="U879" s="61"/>
    </row>
    <row r="880" spans="21:21" ht="15.75" customHeight="1" x14ac:dyDescent="0.3">
      <c r="U880" s="61"/>
    </row>
    <row r="881" spans="21:21" ht="15.75" customHeight="1" x14ac:dyDescent="0.3">
      <c r="U881" s="61"/>
    </row>
    <row r="882" spans="21:21" ht="15.75" customHeight="1" x14ac:dyDescent="0.3">
      <c r="U882" s="61"/>
    </row>
    <row r="883" spans="21:21" ht="15.75" customHeight="1" x14ac:dyDescent="0.3">
      <c r="U883" s="61"/>
    </row>
    <row r="884" spans="21:21" ht="15.75" customHeight="1" x14ac:dyDescent="0.3">
      <c r="U884" s="61"/>
    </row>
    <row r="885" spans="21:21" ht="15.75" customHeight="1" x14ac:dyDescent="0.3">
      <c r="U885" s="61"/>
    </row>
    <row r="886" spans="21:21" ht="15.75" customHeight="1" x14ac:dyDescent="0.3">
      <c r="U886" s="61"/>
    </row>
    <row r="887" spans="21:21" ht="15.75" customHeight="1" x14ac:dyDescent="0.3">
      <c r="U887" s="61"/>
    </row>
    <row r="888" spans="21:21" ht="15.75" customHeight="1" x14ac:dyDescent="0.3">
      <c r="U888" s="61"/>
    </row>
    <row r="889" spans="21:21" ht="15.75" customHeight="1" x14ac:dyDescent="0.3">
      <c r="U889" s="61"/>
    </row>
    <row r="890" spans="21:21" ht="15.75" customHeight="1" x14ac:dyDescent="0.3">
      <c r="U890" s="61"/>
    </row>
    <row r="891" spans="21:21" ht="15.75" customHeight="1" x14ac:dyDescent="0.3">
      <c r="U891" s="61"/>
    </row>
    <row r="892" spans="21:21" ht="15.75" customHeight="1" x14ac:dyDescent="0.3">
      <c r="U892" s="61"/>
    </row>
    <row r="893" spans="21:21" ht="15.75" customHeight="1" x14ac:dyDescent="0.3">
      <c r="U893" s="61"/>
    </row>
    <row r="894" spans="21:21" ht="15.75" customHeight="1" x14ac:dyDescent="0.3">
      <c r="U894" s="61"/>
    </row>
    <row r="895" spans="21:21" ht="15.75" customHeight="1" x14ac:dyDescent="0.3">
      <c r="U895" s="61"/>
    </row>
    <row r="896" spans="21:21" ht="15.75" customHeight="1" x14ac:dyDescent="0.3">
      <c r="U896" s="61"/>
    </row>
    <row r="897" spans="21:21" ht="15.75" customHeight="1" x14ac:dyDescent="0.3">
      <c r="U897" s="61"/>
    </row>
    <row r="898" spans="21:21" ht="15.75" customHeight="1" x14ac:dyDescent="0.3">
      <c r="U898" s="61"/>
    </row>
    <row r="899" spans="21:21" ht="15.75" customHeight="1" x14ac:dyDescent="0.3">
      <c r="U899" s="61"/>
    </row>
    <row r="900" spans="21:21" ht="15.75" customHeight="1" x14ac:dyDescent="0.3">
      <c r="U900" s="61"/>
    </row>
    <row r="901" spans="21:21" ht="15.75" customHeight="1" x14ac:dyDescent="0.3">
      <c r="U901" s="61"/>
    </row>
    <row r="902" spans="21:21" ht="15.75" customHeight="1" x14ac:dyDescent="0.3">
      <c r="U902" s="61"/>
    </row>
    <row r="903" spans="21:21" ht="15.75" customHeight="1" x14ac:dyDescent="0.3">
      <c r="U903" s="61"/>
    </row>
    <row r="904" spans="21:21" ht="15.75" customHeight="1" x14ac:dyDescent="0.3">
      <c r="U904" s="61"/>
    </row>
    <row r="905" spans="21:21" ht="15.75" customHeight="1" x14ac:dyDescent="0.3">
      <c r="U905" s="61"/>
    </row>
    <row r="906" spans="21:21" ht="15.75" customHeight="1" x14ac:dyDescent="0.3">
      <c r="U906" s="61"/>
    </row>
    <row r="907" spans="21:21" ht="15.75" customHeight="1" x14ac:dyDescent="0.3">
      <c r="U907" s="61"/>
    </row>
    <row r="908" spans="21:21" ht="15.75" customHeight="1" x14ac:dyDescent="0.3">
      <c r="U908" s="61"/>
    </row>
    <row r="909" spans="21:21" ht="15.75" customHeight="1" x14ac:dyDescent="0.3">
      <c r="U909" s="61"/>
    </row>
    <row r="910" spans="21:21" ht="15.75" customHeight="1" x14ac:dyDescent="0.3">
      <c r="U910" s="61"/>
    </row>
    <row r="911" spans="21:21" ht="15.75" customHeight="1" x14ac:dyDescent="0.3">
      <c r="U911" s="61"/>
    </row>
    <row r="912" spans="21:21" ht="15.75" customHeight="1" x14ac:dyDescent="0.3">
      <c r="U912" s="61"/>
    </row>
    <row r="913" spans="21:21" ht="15.75" customHeight="1" x14ac:dyDescent="0.3">
      <c r="U913" s="61"/>
    </row>
    <row r="914" spans="21:21" ht="15.75" customHeight="1" x14ac:dyDescent="0.3">
      <c r="U914" s="61"/>
    </row>
    <row r="915" spans="21:21" ht="15.75" customHeight="1" x14ac:dyDescent="0.3">
      <c r="U915" s="61"/>
    </row>
    <row r="916" spans="21:21" ht="15.75" customHeight="1" x14ac:dyDescent="0.3">
      <c r="U916" s="61"/>
    </row>
    <row r="917" spans="21:21" ht="15.75" customHeight="1" x14ac:dyDescent="0.3">
      <c r="U917" s="61"/>
    </row>
    <row r="918" spans="21:21" ht="15.75" customHeight="1" x14ac:dyDescent="0.3">
      <c r="U918" s="61"/>
    </row>
    <row r="919" spans="21:21" ht="15.75" customHeight="1" x14ac:dyDescent="0.3">
      <c r="U919" s="61"/>
    </row>
    <row r="920" spans="21:21" ht="15.75" customHeight="1" x14ac:dyDescent="0.3">
      <c r="U920" s="61"/>
    </row>
    <row r="921" spans="21:21" ht="15.75" customHeight="1" x14ac:dyDescent="0.3">
      <c r="U921" s="61"/>
    </row>
    <row r="922" spans="21:21" ht="15.75" customHeight="1" x14ac:dyDescent="0.3">
      <c r="U922" s="61"/>
    </row>
    <row r="923" spans="21:21" ht="15.75" customHeight="1" x14ac:dyDescent="0.3">
      <c r="U923" s="61"/>
    </row>
    <row r="924" spans="21:21" ht="15.75" customHeight="1" x14ac:dyDescent="0.3">
      <c r="U924" s="61"/>
    </row>
    <row r="925" spans="21:21" ht="15.75" customHeight="1" x14ac:dyDescent="0.3">
      <c r="U925" s="61"/>
    </row>
    <row r="926" spans="21:21" ht="15.75" customHeight="1" x14ac:dyDescent="0.3">
      <c r="U926" s="61"/>
    </row>
    <row r="927" spans="21:21" ht="15.75" customHeight="1" x14ac:dyDescent="0.3">
      <c r="U927" s="61"/>
    </row>
    <row r="928" spans="21:21" ht="15.75" customHeight="1" x14ac:dyDescent="0.3">
      <c r="U928" s="61"/>
    </row>
    <row r="929" spans="21:21" ht="15.75" customHeight="1" x14ac:dyDescent="0.3">
      <c r="U929" s="61"/>
    </row>
    <row r="930" spans="21:21" ht="15.75" customHeight="1" x14ac:dyDescent="0.3">
      <c r="U930" s="61"/>
    </row>
    <row r="931" spans="21:21" ht="15.75" customHeight="1" x14ac:dyDescent="0.3">
      <c r="U931" s="61"/>
    </row>
    <row r="932" spans="21:21" ht="15.75" customHeight="1" x14ac:dyDescent="0.3">
      <c r="U932" s="61"/>
    </row>
    <row r="933" spans="21:21" ht="15.75" customHeight="1" x14ac:dyDescent="0.3">
      <c r="U933" s="61"/>
    </row>
    <row r="934" spans="21:21" ht="15.75" customHeight="1" x14ac:dyDescent="0.3">
      <c r="U934" s="61"/>
    </row>
    <row r="935" spans="21:21" ht="15.75" customHeight="1" x14ac:dyDescent="0.3">
      <c r="U935" s="61"/>
    </row>
    <row r="936" spans="21:21" ht="15.75" customHeight="1" x14ac:dyDescent="0.3">
      <c r="U936" s="61"/>
    </row>
    <row r="937" spans="21:21" ht="15.75" customHeight="1" x14ac:dyDescent="0.3">
      <c r="U937" s="61"/>
    </row>
    <row r="938" spans="21:21" ht="15.75" customHeight="1" x14ac:dyDescent="0.3">
      <c r="U938" s="61"/>
    </row>
    <row r="939" spans="21:21" ht="15.75" customHeight="1" x14ac:dyDescent="0.3">
      <c r="U939" s="61"/>
    </row>
    <row r="940" spans="21:21" ht="15.75" customHeight="1" x14ac:dyDescent="0.3">
      <c r="U940" s="61"/>
    </row>
    <row r="941" spans="21:21" ht="15.75" customHeight="1" x14ac:dyDescent="0.3">
      <c r="U941" s="61"/>
    </row>
    <row r="942" spans="21:21" ht="15.75" customHeight="1" x14ac:dyDescent="0.3">
      <c r="U942" s="61"/>
    </row>
    <row r="943" spans="21:21" ht="15.75" customHeight="1" x14ac:dyDescent="0.3">
      <c r="U943" s="61"/>
    </row>
    <row r="944" spans="21:21" ht="15.75" customHeight="1" x14ac:dyDescent="0.3">
      <c r="U944" s="61"/>
    </row>
    <row r="945" spans="21:21" ht="15.75" customHeight="1" x14ac:dyDescent="0.3">
      <c r="U945" s="61"/>
    </row>
    <row r="946" spans="21:21" ht="15.75" customHeight="1" x14ac:dyDescent="0.3">
      <c r="U946" s="61"/>
    </row>
    <row r="947" spans="21:21" ht="15.75" customHeight="1" x14ac:dyDescent="0.3">
      <c r="U947" s="61"/>
    </row>
    <row r="948" spans="21:21" ht="15.75" customHeight="1" x14ac:dyDescent="0.3">
      <c r="U948" s="61"/>
    </row>
    <row r="949" spans="21:21" ht="15.75" customHeight="1" x14ac:dyDescent="0.3">
      <c r="U949" s="61"/>
    </row>
    <row r="950" spans="21:21" ht="15.75" customHeight="1" x14ac:dyDescent="0.3">
      <c r="U950" s="61"/>
    </row>
    <row r="951" spans="21:21" ht="15.75" customHeight="1" x14ac:dyDescent="0.3">
      <c r="U951" s="61"/>
    </row>
    <row r="952" spans="21:21" ht="15.75" customHeight="1" x14ac:dyDescent="0.3">
      <c r="U952" s="61"/>
    </row>
    <row r="953" spans="21:21" ht="15.75" customHeight="1" x14ac:dyDescent="0.3">
      <c r="U953" s="61"/>
    </row>
    <row r="954" spans="21:21" ht="15.75" customHeight="1" x14ac:dyDescent="0.3">
      <c r="U954" s="61"/>
    </row>
    <row r="955" spans="21:21" ht="15.75" customHeight="1" x14ac:dyDescent="0.3">
      <c r="U955" s="61"/>
    </row>
    <row r="956" spans="21:21" ht="15.75" customHeight="1" x14ac:dyDescent="0.3">
      <c r="U956" s="61"/>
    </row>
    <row r="957" spans="21:21" ht="15.75" customHeight="1" x14ac:dyDescent="0.3">
      <c r="U957" s="61"/>
    </row>
    <row r="958" spans="21:21" ht="15.75" customHeight="1" x14ac:dyDescent="0.3">
      <c r="U958" s="61"/>
    </row>
    <row r="959" spans="21:21" ht="15.75" customHeight="1" x14ac:dyDescent="0.3">
      <c r="U959" s="61"/>
    </row>
    <row r="960" spans="21:21" ht="15.75" customHeight="1" x14ac:dyDescent="0.3">
      <c r="U960" s="61"/>
    </row>
    <row r="961" spans="21:21" ht="15.75" customHeight="1" x14ac:dyDescent="0.3">
      <c r="U961" s="61"/>
    </row>
    <row r="962" spans="21:21" ht="15.75" customHeight="1" x14ac:dyDescent="0.3">
      <c r="U962" s="61"/>
    </row>
    <row r="963" spans="21:21" ht="15.75" customHeight="1" x14ac:dyDescent="0.3">
      <c r="U963" s="61"/>
    </row>
    <row r="964" spans="21:21" ht="15.75" customHeight="1" x14ac:dyDescent="0.3">
      <c r="U964" s="61"/>
    </row>
    <row r="965" spans="21:21" ht="15.75" customHeight="1" x14ac:dyDescent="0.3">
      <c r="U965" s="61"/>
    </row>
    <row r="966" spans="21:21" ht="15.75" customHeight="1" x14ac:dyDescent="0.3">
      <c r="U966" s="61"/>
    </row>
    <row r="967" spans="21:21" ht="15.75" customHeight="1" x14ac:dyDescent="0.3">
      <c r="U967" s="61"/>
    </row>
    <row r="968" spans="21:21" ht="15.75" customHeight="1" x14ac:dyDescent="0.3">
      <c r="U968" s="61"/>
    </row>
    <row r="969" spans="21:21" ht="15.75" customHeight="1" x14ac:dyDescent="0.3">
      <c r="U969" s="61"/>
    </row>
    <row r="970" spans="21:21" ht="15.75" customHeight="1" x14ac:dyDescent="0.3">
      <c r="U970" s="61"/>
    </row>
    <row r="971" spans="21:21" ht="15.75" customHeight="1" x14ac:dyDescent="0.3">
      <c r="U971" s="61"/>
    </row>
    <row r="972" spans="21:21" ht="15.75" customHeight="1" x14ac:dyDescent="0.3">
      <c r="U972" s="61"/>
    </row>
    <row r="973" spans="21:21" ht="15.75" customHeight="1" x14ac:dyDescent="0.3">
      <c r="U973" s="61"/>
    </row>
    <row r="974" spans="21:21" ht="15.75" customHeight="1" x14ac:dyDescent="0.3">
      <c r="U974" s="61"/>
    </row>
    <row r="975" spans="21:21" ht="15.75" customHeight="1" x14ac:dyDescent="0.3">
      <c r="U975" s="61"/>
    </row>
    <row r="976" spans="21:21" ht="15.75" customHeight="1" x14ac:dyDescent="0.3">
      <c r="U976" s="61"/>
    </row>
    <row r="977" spans="21:21" ht="15.75" customHeight="1" x14ac:dyDescent="0.3">
      <c r="U977" s="61"/>
    </row>
    <row r="978" spans="21:21" ht="15.75" customHeight="1" x14ac:dyDescent="0.3">
      <c r="U978" s="61"/>
    </row>
    <row r="979" spans="21:21" ht="15.75" customHeight="1" x14ac:dyDescent="0.3">
      <c r="U979" s="61"/>
    </row>
    <row r="980" spans="21:21" ht="15.75" customHeight="1" x14ac:dyDescent="0.3">
      <c r="U980" s="61"/>
    </row>
    <row r="981" spans="21:21" ht="15.75" customHeight="1" x14ac:dyDescent="0.3">
      <c r="U981" s="61"/>
    </row>
    <row r="982" spans="21:21" ht="15.75" customHeight="1" x14ac:dyDescent="0.3">
      <c r="U982" s="61"/>
    </row>
    <row r="983" spans="21:21" ht="15.75" customHeight="1" x14ac:dyDescent="0.3">
      <c r="U983" s="61"/>
    </row>
    <row r="984" spans="21:21" ht="15.75" customHeight="1" x14ac:dyDescent="0.3">
      <c r="U984" s="61"/>
    </row>
    <row r="985" spans="21:21" ht="15.75" customHeight="1" x14ac:dyDescent="0.3">
      <c r="U985" s="61"/>
    </row>
    <row r="986" spans="21:21" ht="15.75" customHeight="1" x14ac:dyDescent="0.3">
      <c r="U986" s="61"/>
    </row>
    <row r="987" spans="21:21" ht="15.75" customHeight="1" x14ac:dyDescent="0.3">
      <c r="U987" s="61"/>
    </row>
    <row r="988" spans="21:21" ht="15.75" customHeight="1" x14ac:dyDescent="0.3">
      <c r="U988" s="61"/>
    </row>
    <row r="989" spans="21:21" ht="15.75" customHeight="1" x14ac:dyDescent="0.3">
      <c r="U989" s="61"/>
    </row>
    <row r="990" spans="21:21" ht="15.75" customHeight="1" x14ac:dyDescent="0.3">
      <c r="U990" s="61"/>
    </row>
    <row r="991" spans="21:21" ht="15.75" customHeight="1" x14ac:dyDescent="0.3">
      <c r="U991" s="61"/>
    </row>
    <row r="992" spans="21:21" ht="15.75" customHeight="1" x14ac:dyDescent="0.3">
      <c r="U992" s="61"/>
    </row>
    <row r="993" spans="21:21" ht="15.75" customHeight="1" x14ac:dyDescent="0.3">
      <c r="U993" s="61"/>
    </row>
    <row r="994" spans="21:21" ht="15.75" customHeight="1" x14ac:dyDescent="0.3">
      <c r="U994" s="61"/>
    </row>
    <row r="995" spans="21:21" ht="15.75" customHeight="1" x14ac:dyDescent="0.3">
      <c r="U995" s="61"/>
    </row>
    <row r="996" spans="21:21" ht="15.75" customHeight="1" x14ac:dyDescent="0.3">
      <c r="U996" s="61"/>
    </row>
    <row r="997" spans="21:21" ht="15.75" customHeight="1" x14ac:dyDescent="0.3">
      <c r="U997" s="61"/>
    </row>
    <row r="998" spans="21:21" ht="15.75" customHeight="1" x14ac:dyDescent="0.3">
      <c r="U998" s="61"/>
    </row>
    <row r="999" spans="21:21" ht="15.75" customHeight="1" x14ac:dyDescent="0.3">
      <c r="U999" s="61"/>
    </row>
    <row r="1000" spans="21:21" ht="15.75" customHeight="1" x14ac:dyDescent="0.3">
      <c r="U1000" s="61"/>
    </row>
  </sheetData>
  <mergeCells count="2">
    <mergeCell ref="J23:J24"/>
    <mergeCell ref="C27:D27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B2" sqref="B2"/>
    </sheetView>
  </sheetViews>
  <sheetFormatPr defaultColWidth="12.69921875" defaultRowHeight="15" customHeight="1" x14ac:dyDescent="0.25"/>
  <cols>
    <col min="1" max="1" width="8.69921875" customWidth="1"/>
    <col min="2" max="2" width="9.19921875" customWidth="1"/>
    <col min="3" max="3" width="9.69921875" customWidth="1"/>
    <col min="4" max="4" width="14.19921875" customWidth="1"/>
    <col min="5" max="24" width="9" customWidth="1"/>
  </cols>
  <sheetData>
    <row r="1" spans="1:4" ht="14.4" x14ac:dyDescent="0.3">
      <c r="A1" s="23" t="s">
        <v>26</v>
      </c>
      <c r="B1" s="23" t="s">
        <v>322</v>
      </c>
      <c r="C1" s="23" t="s">
        <v>38</v>
      </c>
      <c r="D1" s="23" t="s">
        <v>323</v>
      </c>
    </row>
    <row r="2" spans="1:4" ht="14.4" x14ac:dyDescent="0.3">
      <c r="A2" s="23" t="s">
        <v>52</v>
      </c>
      <c r="B2" s="24">
        <v>1600</v>
      </c>
      <c r="C2" s="24">
        <v>75</v>
      </c>
      <c r="D2" s="24">
        <f t="shared" ref="D2:D18" si="0">B2+400</f>
        <v>2000</v>
      </c>
    </row>
    <row r="3" spans="1:4" ht="14.4" x14ac:dyDescent="0.3">
      <c r="A3" s="23" t="s">
        <v>72</v>
      </c>
      <c r="B3" s="24">
        <v>1600</v>
      </c>
      <c r="C3" s="24">
        <v>76</v>
      </c>
      <c r="D3" s="24">
        <f t="shared" si="0"/>
        <v>2000</v>
      </c>
    </row>
    <row r="4" spans="1:4" ht="14.4" x14ac:dyDescent="0.3">
      <c r="A4" s="23" t="s">
        <v>223</v>
      </c>
      <c r="B4" s="24">
        <v>1600</v>
      </c>
      <c r="C4" s="24">
        <v>78</v>
      </c>
      <c r="D4" s="24">
        <f t="shared" si="0"/>
        <v>2000</v>
      </c>
    </row>
    <row r="5" spans="1:4" ht="14.4" x14ac:dyDescent="0.3">
      <c r="A5" s="23" t="s">
        <v>114</v>
      </c>
      <c r="B5" s="24">
        <v>1800</v>
      </c>
      <c r="C5" s="24">
        <v>74</v>
      </c>
      <c r="D5" s="24">
        <f t="shared" si="0"/>
        <v>2200</v>
      </c>
    </row>
    <row r="6" spans="1:4" ht="14.4" x14ac:dyDescent="0.3">
      <c r="A6" s="23" t="s">
        <v>136</v>
      </c>
      <c r="B6" s="24">
        <v>1800</v>
      </c>
      <c r="C6" s="24">
        <v>76</v>
      </c>
      <c r="D6" s="24">
        <f t="shared" si="0"/>
        <v>2200</v>
      </c>
    </row>
    <row r="7" spans="1:4" ht="14.4" x14ac:dyDescent="0.3">
      <c r="A7" s="23" t="s">
        <v>302</v>
      </c>
      <c r="B7" s="24">
        <v>1600</v>
      </c>
      <c r="C7" s="24">
        <v>71</v>
      </c>
      <c r="D7" s="24">
        <f t="shared" si="0"/>
        <v>2000</v>
      </c>
    </row>
    <row r="8" spans="1:4" ht="14.4" x14ac:dyDescent="0.3">
      <c r="A8" s="23" t="s">
        <v>117</v>
      </c>
      <c r="B8" s="24">
        <v>1800</v>
      </c>
      <c r="C8" s="24">
        <v>72</v>
      </c>
      <c r="D8" s="24">
        <f t="shared" si="0"/>
        <v>2200</v>
      </c>
    </row>
    <row r="9" spans="1:4" ht="14.4" x14ac:dyDescent="0.3">
      <c r="A9" s="23" t="s">
        <v>196</v>
      </c>
      <c r="B9" s="24">
        <v>1600</v>
      </c>
      <c r="C9" s="24">
        <v>79</v>
      </c>
      <c r="D9" s="24">
        <f t="shared" si="0"/>
        <v>2000</v>
      </c>
    </row>
    <row r="10" spans="1:4" ht="14.4" x14ac:dyDescent="0.3">
      <c r="A10" s="23" t="s">
        <v>161</v>
      </c>
      <c r="B10" s="24">
        <v>1800</v>
      </c>
      <c r="C10" s="24">
        <v>80</v>
      </c>
      <c r="D10" s="24">
        <f t="shared" si="0"/>
        <v>2200</v>
      </c>
    </row>
    <row r="11" spans="1:4" ht="14.4" x14ac:dyDescent="0.3">
      <c r="A11" s="23" t="s">
        <v>120</v>
      </c>
      <c r="B11" s="24">
        <v>1800</v>
      </c>
      <c r="C11" s="24">
        <v>78</v>
      </c>
      <c r="D11" s="24">
        <f t="shared" si="0"/>
        <v>2200</v>
      </c>
    </row>
    <row r="12" spans="1:4" ht="14.4" x14ac:dyDescent="0.3">
      <c r="A12" s="23" t="s">
        <v>214</v>
      </c>
      <c r="B12" s="24">
        <v>1600</v>
      </c>
      <c r="C12" s="24">
        <v>75</v>
      </c>
      <c r="D12" s="24">
        <f t="shared" si="0"/>
        <v>2000</v>
      </c>
    </row>
    <row r="13" spans="1:4" ht="14.4" x14ac:dyDescent="0.3">
      <c r="A13" s="23" t="s">
        <v>200</v>
      </c>
      <c r="B13" s="24">
        <v>1800</v>
      </c>
      <c r="C13" s="24">
        <v>74</v>
      </c>
      <c r="D13" s="24">
        <f t="shared" si="0"/>
        <v>2200</v>
      </c>
    </row>
    <row r="14" spans="1:4" ht="14.4" x14ac:dyDescent="0.3">
      <c r="A14" s="23" t="s">
        <v>216</v>
      </c>
      <c r="B14" s="24">
        <v>1600</v>
      </c>
      <c r="C14" s="24">
        <v>73</v>
      </c>
      <c r="D14" s="24">
        <f t="shared" si="0"/>
        <v>2000</v>
      </c>
    </row>
    <row r="15" spans="1:4" ht="14.4" x14ac:dyDescent="0.3">
      <c r="A15" s="23" t="s">
        <v>217</v>
      </c>
      <c r="B15" s="24">
        <v>1600</v>
      </c>
      <c r="C15" s="24">
        <v>79</v>
      </c>
      <c r="D15" s="24">
        <f t="shared" si="0"/>
        <v>2000</v>
      </c>
    </row>
    <row r="16" spans="1:4" ht="14.4" x14ac:dyDescent="0.3">
      <c r="A16" s="23" t="s">
        <v>146</v>
      </c>
      <c r="B16" s="24">
        <v>1600</v>
      </c>
      <c r="C16" s="24">
        <v>77</v>
      </c>
      <c r="D16" s="24">
        <f t="shared" si="0"/>
        <v>2000</v>
      </c>
    </row>
    <row r="17" spans="1:4" ht="14.4" x14ac:dyDescent="0.3">
      <c r="A17" s="23" t="s">
        <v>258</v>
      </c>
      <c r="B17" s="24">
        <v>1600</v>
      </c>
      <c r="C17" s="24">
        <v>79</v>
      </c>
      <c r="D17" s="24">
        <f t="shared" si="0"/>
        <v>2000</v>
      </c>
    </row>
    <row r="18" spans="1:4" ht="14.4" x14ac:dyDescent="0.3">
      <c r="A18" s="23" t="s">
        <v>297</v>
      </c>
      <c r="B18" s="24">
        <v>1600</v>
      </c>
      <c r="C18" s="24">
        <v>70</v>
      </c>
      <c r="D18" s="24">
        <f t="shared" si="0"/>
        <v>2000</v>
      </c>
    </row>
    <row r="19" spans="1:4" ht="14.4" x14ac:dyDescent="0.3">
      <c r="A19" s="1"/>
      <c r="B19" s="1"/>
      <c r="C19" s="1"/>
    </row>
    <row r="20" spans="1:4" ht="14.4" x14ac:dyDescent="0.3">
      <c r="A20" s="1"/>
      <c r="B20" s="1"/>
      <c r="C20" s="1"/>
    </row>
    <row r="21" spans="1:4" ht="15.75" customHeight="1" x14ac:dyDescent="0.3">
      <c r="A21" s="1"/>
      <c r="B21" s="1"/>
      <c r="C21" s="1"/>
    </row>
    <row r="22" spans="1:4" ht="15.75" customHeight="1" x14ac:dyDescent="0.3">
      <c r="A22" s="1"/>
      <c r="B22" s="1"/>
      <c r="C22" s="1"/>
    </row>
    <row r="23" spans="1:4" ht="15.75" customHeight="1" x14ac:dyDescent="0.3">
      <c r="A23" s="1"/>
      <c r="B23" s="1"/>
      <c r="C23" s="1"/>
    </row>
    <row r="24" spans="1:4" ht="15.75" customHeight="1" x14ac:dyDescent="0.3">
      <c r="A24" s="1"/>
      <c r="B24" s="1"/>
      <c r="C24" s="1"/>
    </row>
    <row r="25" spans="1:4" ht="15.75" customHeight="1" x14ac:dyDescent="0.3">
      <c r="A25" s="1"/>
      <c r="B25" s="1"/>
      <c r="C25" s="1"/>
    </row>
    <row r="26" spans="1:4" ht="15.75" customHeight="1" x14ac:dyDescent="0.3">
      <c r="A26" s="1"/>
      <c r="B26" s="1"/>
      <c r="C26" s="1"/>
    </row>
    <row r="27" spans="1:4" ht="15.75" customHeight="1" x14ac:dyDescent="0.3">
      <c r="A27" s="1"/>
      <c r="B27" s="1"/>
      <c r="C27" s="1"/>
    </row>
    <row r="28" spans="1:4" ht="15.75" customHeight="1" x14ac:dyDescent="0.3">
      <c r="A28" s="1"/>
      <c r="B28" s="1"/>
      <c r="C28" s="1"/>
    </row>
    <row r="29" spans="1:4" ht="15.75" customHeight="1" x14ac:dyDescent="0.3">
      <c r="A29" s="1"/>
      <c r="B29" s="1"/>
      <c r="C29" s="1"/>
    </row>
    <row r="30" spans="1:4" ht="15.75" customHeight="1" x14ac:dyDescent="0.3">
      <c r="A30" s="1"/>
      <c r="B30" s="1"/>
      <c r="C30" s="1"/>
    </row>
    <row r="31" spans="1:4" ht="15.75" customHeight="1" x14ac:dyDescent="0.3">
      <c r="A31" s="1"/>
      <c r="B31" s="1"/>
      <c r="C31" s="1"/>
    </row>
    <row r="32" spans="1:4" ht="15.75" customHeight="1" x14ac:dyDescent="0.3">
      <c r="A32" s="1"/>
      <c r="B32" s="1"/>
      <c r="C32" s="1"/>
    </row>
    <row r="33" spans="1:3" ht="15.75" customHeight="1" x14ac:dyDescent="0.3">
      <c r="A33" s="1"/>
      <c r="B33" s="1"/>
      <c r="C33" s="1"/>
    </row>
    <row r="34" spans="1:3" ht="15.75" customHeight="1" x14ac:dyDescent="0.3">
      <c r="A34" s="1"/>
      <c r="B34" s="1"/>
      <c r="C34" s="1"/>
    </row>
    <row r="35" spans="1:3" ht="15.75" customHeight="1" x14ac:dyDescent="0.3">
      <c r="A35" s="1"/>
      <c r="B35" s="1"/>
      <c r="C35" s="1"/>
    </row>
    <row r="36" spans="1:3" ht="15.75" customHeight="1" x14ac:dyDescent="0.3">
      <c r="A36" s="1"/>
      <c r="B36" s="1"/>
      <c r="C36" s="1"/>
    </row>
    <row r="37" spans="1:3" ht="15.75" customHeight="1" x14ac:dyDescent="0.3">
      <c r="A37" s="1"/>
      <c r="B37" s="1"/>
      <c r="C37" s="1"/>
    </row>
    <row r="38" spans="1:3" ht="15.75" customHeight="1" x14ac:dyDescent="0.3">
      <c r="A38" s="1"/>
      <c r="B38" s="1"/>
      <c r="C38" s="1"/>
    </row>
    <row r="39" spans="1:3" ht="15.75" customHeight="1" x14ac:dyDescent="0.3">
      <c r="A39" s="1"/>
      <c r="B39" s="1"/>
      <c r="C39" s="1"/>
    </row>
    <row r="40" spans="1:3" ht="15.75" customHeight="1" x14ac:dyDescent="0.3">
      <c r="A40" s="1"/>
      <c r="B40" s="1"/>
      <c r="C40" s="1"/>
    </row>
    <row r="41" spans="1:3" ht="15.75" customHeight="1" x14ac:dyDescent="0.3">
      <c r="A41" s="1"/>
      <c r="B41" s="1"/>
      <c r="C41" s="1"/>
    </row>
    <row r="42" spans="1:3" ht="15.75" customHeight="1" x14ac:dyDescent="0.3">
      <c r="A42" s="1"/>
      <c r="B42" s="1"/>
      <c r="C42" s="1"/>
    </row>
    <row r="43" spans="1:3" ht="15.75" customHeight="1" x14ac:dyDescent="0.3">
      <c r="A43" s="1"/>
      <c r="B43" s="1"/>
      <c r="C43" s="1"/>
    </row>
    <row r="44" spans="1:3" ht="15.75" customHeight="1" x14ac:dyDescent="0.3">
      <c r="A44" s="1"/>
      <c r="B44" s="1"/>
      <c r="C44" s="1"/>
    </row>
    <row r="45" spans="1:3" ht="15.75" customHeight="1" x14ac:dyDescent="0.3">
      <c r="A45" s="1"/>
      <c r="B45" s="1"/>
      <c r="C45" s="1"/>
    </row>
    <row r="46" spans="1:3" ht="15.75" customHeight="1" x14ac:dyDescent="0.3">
      <c r="A46" s="1"/>
      <c r="B46" s="1"/>
      <c r="C46" s="1"/>
    </row>
    <row r="47" spans="1:3" ht="15.75" customHeight="1" x14ac:dyDescent="0.3">
      <c r="A47" s="1"/>
      <c r="B47" s="1"/>
      <c r="C47" s="1"/>
    </row>
    <row r="48" spans="1:3" ht="15.75" customHeight="1" x14ac:dyDescent="0.3">
      <c r="A48" s="1"/>
      <c r="B48" s="1"/>
      <c r="C48" s="1"/>
    </row>
    <row r="49" spans="1:3" ht="15.75" customHeight="1" x14ac:dyDescent="0.3">
      <c r="A49" s="1"/>
      <c r="B49" s="1"/>
      <c r="C49" s="1"/>
    </row>
    <row r="50" spans="1:3" ht="15.75" customHeight="1" x14ac:dyDescent="0.3">
      <c r="A50" s="1"/>
      <c r="B50" s="1"/>
      <c r="C50" s="1"/>
    </row>
    <row r="51" spans="1:3" ht="15.75" customHeight="1" x14ac:dyDescent="0.3">
      <c r="A51" s="1"/>
      <c r="B51" s="1"/>
      <c r="C51" s="1"/>
    </row>
    <row r="52" spans="1:3" ht="15.75" customHeight="1" x14ac:dyDescent="0.3">
      <c r="A52" s="1"/>
      <c r="B52" s="1"/>
      <c r="C52" s="1"/>
    </row>
    <row r="53" spans="1:3" ht="15.75" customHeight="1" x14ac:dyDescent="0.3">
      <c r="A53" s="1"/>
      <c r="B53" s="1"/>
      <c r="C53" s="1"/>
    </row>
    <row r="54" spans="1:3" ht="15.75" customHeight="1" x14ac:dyDescent="0.3">
      <c r="A54" s="1"/>
      <c r="B54" s="1"/>
      <c r="C54" s="1"/>
    </row>
    <row r="55" spans="1:3" ht="15.75" customHeight="1" x14ac:dyDescent="0.3">
      <c r="A55" s="1"/>
      <c r="B55" s="1"/>
      <c r="C55" s="1"/>
    </row>
    <row r="56" spans="1:3" ht="15.75" customHeight="1" x14ac:dyDescent="0.3">
      <c r="A56" s="1"/>
      <c r="B56" s="1"/>
      <c r="C56" s="1"/>
    </row>
    <row r="57" spans="1:3" ht="15.75" customHeight="1" x14ac:dyDescent="0.3">
      <c r="A57" s="1"/>
      <c r="B57" s="1"/>
      <c r="C57" s="1"/>
    </row>
    <row r="58" spans="1:3" ht="15.75" customHeight="1" x14ac:dyDescent="0.3">
      <c r="A58" s="1"/>
      <c r="B58" s="1"/>
      <c r="C58" s="1"/>
    </row>
    <row r="59" spans="1:3" ht="15.75" customHeight="1" x14ac:dyDescent="0.3">
      <c r="A59" s="1"/>
      <c r="B59" s="1"/>
      <c r="C59" s="1"/>
    </row>
    <row r="60" spans="1:3" ht="15.75" customHeight="1" x14ac:dyDescent="0.3">
      <c r="A60" s="1"/>
      <c r="B60" s="1"/>
      <c r="C60" s="1"/>
    </row>
    <row r="61" spans="1:3" ht="15.75" customHeight="1" x14ac:dyDescent="0.3">
      <c r="A61" s="1"/>
      <c r="B61" s="1"/>
      <c r="C61" s="1"/>
    </row>
    <row r="62" spans="1:3" ht="15.75" customHeight="1" x14ac:dyDescent="0.3">
      <c r="A62" s="1"/>
      <c r="B62" s="1"/>
      <c r="C62" s="1"/>
    </row>
    <row r="63" spans="1:3" ht="15.75" customHeight="1" x14ac:dyDescent="0.3">
      <c r="A63" s="1"/>
      <c r="B63" s="1"/>
      <c r="C63" s="1"/>
    </row>
    <row r="64" spans="1:3" ht="15.75" customHeight="1" x14ac:dyDescent="0.3">
      <c r="A64" s="1"/>
      <c r="B64" s="1"/>
      <c r="C64" s="1"/>
    </row>
    <row r="65" spans="1:3" ht="15.75" customHeight="1" x14ac:dyDescent="0.3">
      <c r="A65" s="1"/>
      <c r="B65" s="1"/>
      <c r="C65" s="1"/>
    </row>
    <row r="66" spans="1:3" ht="15.75" customHeight="1" x14ac:dyDescent="0.3">
      <c r="A66" s="1"/>
      <c r="B66" s="1"/>
      <c r="C66" s="1"/>
    </row>
    <row r="67" spans="1:3" ht="15.75" customHeight="1" x14ac:dyDescent="0.3">
      <c r="A67" s="1"/>
      <c r="B67" s="1"/>
      <c r="C67" s="1"/>
    </row>
    <row r="68" spans="1:3" ht="15.75" customHeight="1" x14ac:dyDescent="0.3">
      <c r="A68" s="1"/>
      <c r="B68" s="1"/>
      <c r="C68" s="1"/>
    </row>
    <row r="69" spans="1:3" ht="15.75" customHeight="1" x14ac:dyDescent="0.3">
      <c r="A69" s="1"/>
      <c r="B69" s="1"/>
      <c r="C69" s="1"/>
    </row>
    <row r="70" spans="1:3" ht="15.75" customHeight="1" x14ac:dyDescent="0.3">
      <c r="A70" s="1"/>
      <c r="B70" s="1"/>
      <c r="C70" s="1"/>
    </row>
    <row r="71" spans="1:3" ht="15.75" customHeight="1" x14ac:dyDescent="0.3">
      <c r="A71" s="1"/>
      <c r="B71" s="1"/>
      <c r="C71" s="1"/>
    </row>
    <row r="72" spans="1:3" ht="15.75" customHeight="1" x14ac:dyDescent="0.3">
      <c r="A72" s="1"/>
      <c r="B72" s="1"/>
      <c r="C72" s="1"/>
    </row>
    <row r="73" spans="1:3" ht="15.75" customHeight="1" x14ac:dyDescent="0.3">
      <c r="A73" s="1"/>
      <c r="B73" s="1"/>
      <c r="C73" s="1"/>
    </row>
    <row r="74" spans="1:3" ht="15.75" customHeight="1" x14ac:dyDescent="0.3">
      <c r="A74" s="1"/>
      <c r="B74" s="1"/>
      <c r="C74" s="1"/>
    </row>
    <row r="75" spans="1:3" ht="15.75" customHeight="1" x14ac:dyDescent="0.3">
      <c r="A75" s="1"/>
      <c r="B75" s="1"/>
      <c r="C75" s="1"/>
    </row>
    <row r="76" spans="1:3" ht="15.75" customHeight="1" x14ac:dyDescent="0.3">
      <c r="A76" s="1"/>
      <c r="B76" s="1"/>
      <c r="C76" s="1"/>
    </row>
    <row r="77" spans="1:3" ht="15.75" customHeight="1" x14ac:dyDescent="0.3">
      <c r="A77" s="1"/>
      <c r="B77" s="1"/>
      <c r="C77" s="1"/>
    </row>
    <row r="78" spans="1:3" ht="15.75" customHeight="1" x14ac:dyDescent="0.3">
      <c r="A78" s="1"/>
      <c r="B78" s="1"/>
      <c r="C78" s="1"/>
    </row>
    <row r="79" spans="1:3" ht="15.75" customHeight="1" x14ac:dyDescent="0.3">
      <c r="A79" s="1"/>
      <c r="B79" s="1"/>
      <c r="C79" s="1"/>
    </row>
    <row r="80" spans="1:3" ht="15.75" customHeight="1" x14ac:dyDescent="0.3">
      <c r="A80" s="1"/>
      <c r="B80" s="1"/>
      <c r="C80" s="1"/>
    </row>
    <row r="81" spans="1:3" ht="15.75" customHeight="1" x14ac:dyDescent="0.3">
      <c r="A81" s="1"/>
      <c r="B81" s="1"/>
      <c r="C81" s="1"/>
    </row>
    <row r="82" spans="1:3" ht="15.75" customHeight="1" x14ac:dyDescent="0.3">
      <c r="A82" s="1"/>
      <c r="B82" s="1"/>
      <c r="C82" s="1"/>
    </row>
    <row r="83" spans="1:3" ht="15.75" customHeight="1" x14ac:dyDescent="0.3">
      <c r="A83" s="1"/>
      <c r="B83" s="1"/>
      <c r="C83" s="1"/>
    </row>
    <row r="84" spans="1:3" ht="15.75" customHeight="1" x14ac:dyDescent="0.3">
      <c r="A84" s="1"/>
      <c r="B84" s="1"/>
      <c r="C84" s="1"/>
    </row>
    <row r="85" spans="1:3" ht="15.75" customHeight="1" x14ac:dyDescent="0.3">
      <c r="A85" s="1"/>
      <c r="B85" s="1"/>
      <c r="C85" s="1"/>
    </row>
    <row r="86" spans="1:3" ht="15.75" customHeight="1" x14ac:dyDescent="0.3">
      <c r="A86" s="1"/>
      <c r="B86" s="1"/>
      <c r="C86" s="1"/>
    </row>
    <row r="87" spans="1:3" ht="15.75" customHeight="1" x14ac:dyDescent="0.3">
      <c r="A87" s="1"/>
      <c r="B87" s="1"/>
      <c r="C87" s="1"/>
    </row>
    <row r="88" spans="1:3" ht="15.75" customHeight="1" x14ac:dyDescent="0.3">
      <c r="A88" s="1"/>
      <c r="B88" s="1"/>
      <c r="C88" s="1"/>
    </row>
    <row r="89" spans="1:3" ht="15.75" customHeight="1" x14ac:dyDescent="0.3">
      <c r="A89" s="1"/>
      <c r="B89" s="1"/>
      <c r="C89" s="1"/>
    </row>
    <row r="90" spans="1:3" ht="15.75" customHeight="1" x14ac:dyDescent="0.3">
      <c r="A90" s="1"/>
      <c r="B90" s="1"/>
      <c r="C90" s="1"/>
    </row>
    <row r="91" spans="1:3" ht="15.75" customHeight="1" x14ac:dyDescent="0.3">
      <c r="A91" s="1"/>
      <c r="B91" s="1"/>
      <c r="C91" s="1"/>
    </row>
    <row r="92" spans="1:3" ht="15.75" customHeight="1" x14ac:dyDescent="0.3">
      <c r="A92" s="1"/>
      <c r="B92" s="1"/>
      <c r="C92" s="1"/>
    </row>
    <row r="93" spans="1:3" ht="15.75" customHeight="1" x14ac:dyDescent="0.3">
      <c r="A93" s="1"/>
      <c r="B93" s="1"/>
      <c r="C93" s="1"/>
    </row>
    <row r="94" spans="1:3" ht="15.75" customHeight="1" x14ac:dyDescent="0.3">
      <c r="A94" s="1"/>
      <c r="B94" s="1"/>
      <c r="C94" s="1"/>
    </row>
    <row r="95" spans="1:3" ht="15.75" customHeight="1" x14ac:dyDescent="0.3">
      <c r="A95" s="1"/>
      <c r="B95" s="1"/>
      <c r="C95" s="1"/>
    </row>
    <row r="96" spans="1:3" ht="15.75" customHeight="1" x14ac:dyDescent="0.3">
      <c r="A96" s="1"/>
      <c r="B96" s="1"/>
      <c r="C96" s="1"/>
    </row>
    <row r="97" spans="1:3" ht="15.75" customHeight="1" x14ac:dyDescent="0.3">
      <c r="A97" s="1"/>
      <c r="B97" s="1"/>
      <c r="C97" s="1"/>
    </row>
    <row r="98" spans="1:3" ht="15.75" customHeight="1" x14ac:dyDescent="0.3">
      <c r="A98" s="1"/>
      <c r="B98" s="1"/>
      <c r="C98" s="1"/>
    </row>
    <row r="99" spans="1:3" ht="15.75" customHeight="1" x14ac:dyDescent="0.3">
      <c r="A99" s="1"/>
      <c r="B99" s="1"/>
      <c r="C99" s="1"/>
    </row>
    <row r="100" spans="1:3" ht="15.75" customHeight="1" x14ac:dyDescent="0.3">
      <c r="A100" s="1"/>
      <c r="B100" s="1"/>
      <c r="C100" s="1"/>
    </row>
    <row r="101" spans="1:3" ht="15.75" customHeight="1" x14ac:dyDescent="0.3">
      <c r="A101" s="1"/>
      <c r="B101" s="1"/>
      <c r="C101" s="1"/>
    </row>
    <row r="102" spans="1:3" ht="15.75" customHeight="1" x14ac:dyDescent="0.3">
      <c r="A102" s="1"/>
      <c r="B102" s="1"/>
      <c r="C102" s="1"/>
    </row>
    <row r="103" spans="1:3" ht="15.75" customHeight="1" x14ac:dyDescent="0.3">
      <c r="A103" s="1"/>
      <c r="B103" s="1"/>
      <c r="C103" s="1"/>
    </row>
    <row r="104" spans="1:3" ht="15.75" customHeight="1" x14ac:dyDescent="0.3">
      <c r="A104" s="1"/>
      <c r="B104" s="1"/>
      <c r="C104" s="1"/>
    </row>
    <row r="105" spans="1:3" ht="15.75" customHeight="1" x14ac:dyDescent="0.3">
      <c r="A105" s="1"/>
      <c r="B105" s="1"/>
      <c r="C105" s="1"/>
    </row>
    <row r="106" spans="1:3" ht="15.75" customHeight="1" x14ac:dyDescent="0.3">
      <c r="A106" s="1"/>
      <c r="B106" s="1"/>
      <c r="C106" s="1"/>
    </row>
    <row r="107" spans="1:3" ht="15.75" customHeight="1" x14ac:dyDescent="0.3">
      <c r="A107" s="1"/>
      <c r="B107" s="1"/>
      <c r="C107" s="1"/>
    </row>
    <row r="108" spans="1:3" ht="15.75" customHeight="1" x14ac:dyDescent="0.3">
      <c r="A108" s="1"/>
      <c r="B108" s="1"/>
      <c r="C108" s="1"/>
    </row>
    <row r="109" spans="1:3" ht="15.75" customHeight="1" x14ac:dyDescent="0.3">
      <c r="A109" s="1"/>
      <c r="B109" s="1"/>
      <c r="C109" s="1"/>
    </row>
    <row r="110" spans="1:3" ht="15.75" customHeight="1" x14ac:dyDescent="0.3">
      <c r="A110" s="1"/>
      <c r="B110" s="1"/>
      <c r="C110" s="1"/>
    </row>
    <row r="111" spans="1:3" ht="15.75" customHeight="1" x14ac:dyDescent="0.3">
      <c r="A111" s="1"/>
      <c r="B111" s="1"/>
      <c r="C111" s="1"/>
    </row>
    <row r="112" spans="1:3" ht="15.75" customHeight="1" x14ac:dyDescent="0.3">
      <c r="A112" s="1"/>
      <c r="B112" s="1"/>
      <c r="C112" s="1"/>
    </row>
    <row r="113" spans="1:3" ht="15.75" customHeight="1" x14ac:dyDescent="0.3">
      <c r="A113" s="1"/>
      <c r="B113" s="1"/>
      <c r="C113" s="1"/>
    </row>
    <row r="114" spans="1:3" ht="15.75" customHeight="1" x14ac:dyDescent="0.3">
      <c r="A114" s="1"/>
      <c r="B114" s="1"/>
      <c r="C114" s="1"/>
    </row>
    <row r="115" spans="1:3" ht="15.75" customHeight="1" x14ac:dyDescent="0.3">
      <c r="A115" s="1"/>
      <c r="B115" s="1"/>
      <c r="C115" s="1"/>
    </row>
    <row r="116" spans="1:3" ht="15.75" customHeight="1" x14ac:dyDescent="0.3">
      <c r="A116" s="1"/>
      <c r="B116" s="1"/>
      <c r="C116" s="1"/>
    </row>
    <row r="117" spans="1:3" ht="15.75" customHeight="1" x14ac:dyDescent="0.3">
      <c r="A117" s="1"/>
      <c r="B117" s="1"/>
      <c r="C117" s="1"/>
    </row>
    <row r="118" spans="1:3" ht="15.75" customHeight="1" x14ac:dyDescent="0.3">
      <c r="A118" s="1"/>
      <c r="B118" s="1"/>
      <c r="C118" s="1"/>
    </row>
    <row r="119" spans="1:3" ht="15.75" customHeight="1" x14ac:dyDescent="0.3">
      <c r="A119" s="1"/>
      <c r="B119" s="1"/>
      <c r="C119" s="1"/>
    </row>
    <row r="120" spans="1:3" ht="15.75" customHeight="1" x14ac:dyDescent="0.3">
      <c r="A120" s="1"/>
      <c r="B120" s="1"/>
      <c r="C120" s="1"/>
    </row>
    <row r="121" spans="1:3" ht="15.75" customHeight="1" x14ac:dyDescent="0.3">
      <c r="A121" s="1"/>
      <c r="B121" s="1"/>
      <c r="C121" s="1"/>
    </row>
    <row r="122" spans="1:3" ht="15.75" customHeight="1" x14ac:dyDescent="0.3">
      <c r="A122" s="1"/>
      <c r="B122" s="1"/>
      <c r="C122" s="1"/>
    </row>
    <row r="123" spans="1:3" ht="15.75" customHeight="1" x14ac:dyDescent="0.3">
      <c r="A123" s="1"/>
      <c r="B123" s="1"/>
      <c r="C123" s="1"/>
    </row>
    <row r="124" spans="1:3" ht="15.75" customHeight="1" x14ac:dyDescent="0.3">
      <c r="A124" s="1"/>
      <c r="B124" s="1"/>
      <c r="C124" s="1"/>
    </row>
    <row r="125" spans="1:3" ht="15.75" customHeight="1" x14ac:dyDescent="0.3">
      <c r="A125" s="1"/>
      <c r="B125" s="1"/>
      <c r="C125" s="1"/>
    </row>
    <row r="126" spans="1:3" ht="15.75" customHeight="1" x14ac:dyDescent="0.3">
      <c r="A126" s="1"/>
      <c r="B126" s="1"/>
      <c r="C126" s="1"/>
    </row>
    <row r="127" spans="1:3" ht="15.75" customHeight="1" x14ac:dyDescent="0.3">
      <c r="A127" s="1"/>
      <c r="B127" s="1"/>
      <c r="C127" s="1"/>
    </row>
    <row r="128" spans="1:3" ht="15.75" customHeight="1" x14ac:dyDescent="0.3">
      <c r="A128" s="1"/>
      <c r="B128" s="1"/>
      <c r="C128" s="1"/>
    </row>
    <row r="129" spans="1:3" ht="15.75" customHeight="1" x14ac:dyDescent="0.3">
      <c r="A129" s="1"/>
      <c r="B129" s="1"/>
      <c r="C129" s="1"/>
    </row>
    <row r="130" spans="1:3" ht="15.75" customHeight="1" x14ac:dyDescent="0.3">
      <c r="A130" s="1"/>
      <c r="B130" s="1"/>
      <c r="C130" s="1"/>
    </row>
    <row r="131" spans="1:3" ht="15.75" customHeight="1" x14ac:dyDescent="0.3">
      <c r="A131" s="1"/>
      <c r="B131" s="1"/>
      <c r="C131" s="1"/>
    </row>
    <row r="132" spans="1:3" ht="15.75" customHeight="1" x14ac:dyDescent="0.3">
      <c r="A132" s="1"/>
      <c r="B132" s="1"/>
      <c r="C132" s="1"/>
    </row>
    <row r="133" spans="1:3" ht="15.75" customHeight="1" x14ac:dyDescent="0.3">
      <c r="A133" s="1"/>
      <c r="B133" s="1"/>
      <c r="C133" s="1"/>
    </row>
    <row r="134" spans="1:3" ht="15.75" customHeight="1" x14ac:dyDescent="0.3">
      <c r="A134" s="1"/>
      <c r="B134" s="1"/>
      <c r="C134" s="1"/>
    </row>
    <row r="135" spans="1:3" ht="15.75" customHeight="1" x14ac:dyDescent="0.3">
      <c r="A135" s="1"/>
      <c r="B135" s="1"/>
      <c r="C135" s="1"/>
    </row>
    <row r="136" spans="1:3" ht="15.75" customHeight="1" x14ac:dyDescent="0.3">
      <c r="A136" s="1"/>
      <c r="B136" s="1"/>
      <c r="C136" s="1"/>
    </row>
    <row r="137" spans="1:3" ht="15.75" customHeight="1" x14ac:dyDescent="0.3">
      <c r="A137" s="1"/>
      <c r="B137" s="1"/>
      <c r="C137" s="1"/>
    </row>
    <row r="138" spans="1:3" ht="15.75" customHeight="1" x14ac:dyDescent="0.3">
      <c r="A138" s="1"/>
      <c r="B138" s="1"/>
      <c r="C138" s="1"/>
    </row>
    <row r="139" spans="1:3" ht="15.75" customHeight="1" x14ac:dyDescent="0.3">
      <c r="A139" s="1"/>
      <c r="B139" s="1"/>
      <c r="C139" s="1"/>
    </row>
    <row r="140" spans="1:3" ht="15.75" customHeight="1" x14ac:dyDescent="0.3">
      <c r="A140" s="1"/>
      <c r="B140" s="1"/>
      <c r="C140" s="1"/>
    </row>
    <row r="141" spans="1:3" ht="15.75" customHeight="1" x14ac:dyDescent="0.3">
      <c r="A141" s="1"/>
      <c r="B141" s="1"/>
      <c r="C141" s="1"/>
    </row>
    <row r="142" spans="1:3" ht="15.75" customHeight="1" x14ac:dyDescent="0.3">
      <c r="A142" s="1"/>
      <c r="B142" s="1"/>
      <c r="C142" s="1"/>
    </row>
    <row r="143" spans="1:3" ht="15.75" customHeight="1" x14ac:dyDescent="0.3">
      <c r="A143" s="1"/>
      <c r="B143" s="1"/>
      <c r="C143" s="1"/>
    </row>
    <row r="144" spans="1:3" ht="15.75" customHeight="1" x14ac:dyDescent="0.3">
      <c r="A144" s="1"/>
      <c r="B144" s="1"/>
      <c r="C144" s="1"/>
    </row>
    <row r="145" spans="1:3" ht="15.75" customHeight="1" x14ac:dyDescent="0.3">
      <c r="A145" s="1"/>
      <c r="B145" s="1"/>
      <c r="C145" s="1"/>
    </row>
    <row r="146" spans="1:3" ht="15.75" customHeight="1" x14ac:dyDescent="0.3">
      <c r="A146" s="1"/>
      <c r="B146" s="1"/>
      <c r="C146" s="1"/>
    </row>
    <row r="147" spans="1:3" ht="15.75" customHeight="1" x14ac:dyDescent="0.3">
      <c r="A147" s="1"/>
      <c r="B147" s="1"/>
      <c r="C147" s="1"/>
    </row>
    <row r="148" spans="1:3" ht="15.75" customHeight="1" x14ac:dyDescent="0.3">
      <c r="A148" s="1"/>
      <c r="B148" s="1"/>
      <c r="C148" s="1"/>
    </row>
    <row r="149" spans="1:3" ht="15.75" customHeight="1" x14ac:dyDescent="0.3">
      <c r="A149" s="1"/>
      <c r="B149" s="1"/>
      <c r="C149" s="1"/>
    </row>
    <row r="150" spans="1:3" ht="15.75" customHeight="1" x14ac:dyDescent="0.3">
      <c r="A150" s="1"/>
      <c r="B150" s="1"/>
      <c r="C150" s="1"/>
    </row>
    <row r="151" spans="1:3" ht="15.75" customHeight="1" x14ac:dyDescent="0.3">
      <c r="A151" s="1"/>
      <c r="B151" s="1"/>
      <c r="C151" s="1"/>
    </row>
    <row r="152" spans="1:3" ht="15.75" customHeight="1" x14ac:dyDescent="0.3">
      <c r="A152" s="1"/>
      <c r="B152" s="1"/>
      <c r="C152" s="1"/>
    </row>
    <row r="153" spans="1:3" ht="15.75" customHeight="1" x14ac:dyDescent="0.3">
      <c r="A153" s="1"/>
      <c r="B153" s="1"/>
      <c r="C153" s="1"/>
    </row>
    <row r="154" spans="1:3" ht="15.75" customHeight="1" x14ac:dyDescent="0.3">
      <c r="A154" s="1"/>
      <c r="B154" s="1"/>
      <c r="C154" s="1"/>
    </row>
    <row r="155" spans="1:3" ht="15.75" customHeight="1" x14ac:dyDescent="0.3">
      <c r="A155" s="1"/>
      <c r="B155" s="1"/>
      <c r="C155" s="1"/>
    </row>
    <row r="156" spans="1:3" ht="15.75" customHeight="1" x14ac:dyDescent="0.3">
      <c r="A156" s="1"/>
      <c r="B156" s="1"/>
      <c r="C156" s="1"/>
    </row>
    <row r="157" spans="1:3" ht="15.75" customHeight="1" x14ac:dyDescent="0.3">
      <c r="A157" s="1"/>
      <c r="B157" s="1"/>
      <c r="C157" s="1"/>
    </row>
    <row r="158" spans="1:3" ht="15.75" customHeight="1" x14ac:dyDescent="0.3">
      <c r="A158" s="1"/>
      <c r="B158" s="1"/>
      <c r="C158" s="1"/>
    </row>
    <row r="159" spans="1:3" ht="15.75" customHeight="1" x14ac:dyDescent="0.3">
      <c r="A159" s="1"/>
      <c r="B159" s="1"/>
      <c r="C159" s="1"/>
    </row>
    <row r="160" spans="1:3" ht="15.75" customHeight="1" x14ac:dyDescent="0.3">
      <c r="A160" s="1"/>
      <c r="B160" s="1"/>
      <c r="C160" s="1"/>
    </row>
    <row r="161" spans="1:3" ht="15.75" customHeight="1" x14ac:dyDescent="0.3">
      <c r="A161" s="1"/>
      <c r="B161" s="1"/>
      <c r="C161" s="1"/>
    </row>
    <row r="162" spans="1:3" ht="15.75" customHeight="1" x14ac:dyDescent="0.3">
      <c r="A162" s="1"/>
      <c r="B162" s="1"/>
      <c r="C162" s="1"/>
    </row>
    <row r="163" spans="1:3" ht="15.75" customHeight="1" x14ac:dyDescent="0.3">
      <c r="A163" s="1"/>
      <c r="B163" s="1"/>
      <c r="C163" s="1"/>
    </row>
    <row r="164" spans="1:3" ht="15.75" customHeight="1" x14ac:dyDescent="0.3">
      <c r="A164" s="1"/>
      <c r="B164" s="1"/>
      <c r="C164" s="1"/>
    </row>
    <row r="165" spans="1:3" ht="15.75" customHeight="1" x14ac:dyDescent="0.3">
      <c r="A165" s="1"/>
      <c r="B165" s="1"/>
      <c r="C165" s="1"/>
    </row>
    <row r="166" spans="1:3" ht="15.75" customHeight="1" x14ac:dyDescent="0.3">
      <c r="A166" s="1"/>
      <c r="B166" s="1"/>
      <c r="C166" s="1"/>
    </row>
    <row r="167" spans="1:3" ht="15.75" customHeight="1" x14ac:dyDescent="0.3">
      <c r="A167" s="1"/>
      <c r="B167" s="1"/>
      <c r="C167" s="1"/>
    </row>
    <row r="168" spans="1:3" ht="15.75" customHeight="1" x14ac:dyDescent="0.3">
      <c r="A168" s="1"/>
      <c r="B168" s="1"/>
      <c r="C168" s="1"/>
    </row>
    <row r="169" spans="1:3" ht="15.75" customHeight="1" x14ac:dyDescent="0.3">
      <c r="A169" s="1"/>
      <c r="B169" s="1"/>
      <c r="C169" s="1"/>
    </row>
    <row r="170" spans="1:3" ht="15.75" customHeight="1" x14ac:dyDescent="0.3">
      <c r="A170" s="1"/>
      <c r="B170" s="1"/>
      <c r="C170" s="1"/>
    </row>
    <row r="171" spans="1:3" ht="15.75" customHeight="1" x14ac:dyDescent="0.3">
      <c r="A171" s="1"/>
      <c r="B171" s="1"/>
      <c r="C171" s="1"/>
    </row>
    <row r="172" spans="1:3" ht="15.75" customHeight="1" x14ac:dyDescent="0.3">
      <c r="A172" s="1"/>
      <c r="B172" s="1"/>
      <c r="C172" s="1"/>
    </row>
    <row r="173" spans="1:3" ht="15.75" customHeight="1" x14ac:dyDescent="0.3">
      <c r="A173" s="1"/>
      <c r="B173" s="1"/>
      <c r="C173" s="1"/>
    </row>
    <row r="174" spans="1:3" ht="15.75" customHeight="1" x14ac:dyDescent="0.3">
      <c r="A174" s="1"/>
      <c r="B174" s="1"/>
      <c r="C174" s="1"/>
    </row>
    <row r="175" spans="1:3" ht="15.75" customHeight="1" x14ac:dyDescent="0.3">
      <c r="A175" s="1"/>
      <c r="B175" s="1"/>
      <c r="C175" s="1"/>
    </row>
    <row r="176" spans="1:3" ht="15.75" customHeight="1" x14ac:dyDescent="0.3">
      <c r="A176" s="1"/>
      <c r="B176" s="1"/>
      <c r="C176" s="1"/>
    </row>
    <row r="177" spans="1:3" ht="15.75" customHeight="1" x14ac:dyDescent="0.3">
      <c r="A177" s="1"/>
      <c r="B177" s="1"/>
      <c r="C177" s="1"/>
    </row>
    <row r="178" spans="1:3" ht="15.75" customHeight="1" x14ac:dyDescent="0.3">
      <c r="A178" s="1"/>
      <c r="B178" s="1"/>
      <c r="C178" s="1"/>
    </row>
    <row r="179" spans="1:3" ht="15.75" customHeight="1" x14ac:dyDescent="0.3">
      <c r="A179" s="1"/>
      <c r="B179" s="1"/>
      <c r="C179" s="1"/>
    </row>
    <row r="180" spans="1:3" ht="15.75" customHeight="1" x14ac:dyDescent="0.3">
      <c r="A180" s="1"/>
      <c r="B180" s="1"/>
      <c r="C180" s="1"/>
    </row>
    <row r="181" spans="1:3" ht="15.75" customHeight="1" x14ac:dyDescent="0.3">
      <c r="A181" s="1"/>
      <c r="B181" s="1"/>
      <c r="C181" s="1"/>
    </row>
    <row r="182" spans="1:3" ht="15.75" customHeight="1" x14ac:dyDescent="0.3">
      <c r="A182" s="1"/>
      <c r="B182" s="1"/>
      <c r="C182" s="1"/>
    </row>
    <row r="183" spans="1:3" ht="15.75" customHeight="1" x14ac:dyDescent="0.3">
      <c r="A183" s="1"/>
      <c r="B183" s="1"/>
      <c r="C183" s="1"/>
    </row>
    <row r="184" spans="1:3" ht="15.75" customHeight="1" x14ac:dyDescent="0.3">
      <c r="A184" s="1"/>
      <c r="B184" s="1"/>
      <c r="C184" s="1"/>
    </row>
    <row r="185" spans="1:3" ht="15.75" customHeight="1" x14ac:dyDescent="0.3">
      <c r="A185" s="1"/>
      <c r="B185" s="1"/>
      <c r="C185" s="1"/>
    </row>
    <row r="186" spans="1:3" ht="15.75" customHeight="1" x14ac:dyDescent="0.3">
      <c r="A186" s="1"/>
      <c r="B186" s="1"/>
      <c r="C186" s="1"/>
    </row>
    <row r="187" spans="1:3" ht="15.75" customHeight="1" x14ac:dyDescent="0.3">
      <c r="A187" s="1"/>
      <c r="B187" s="1"/>
      <c r="C187" s="1"/>
    </row>
    <row r="188" spans="1:3" ht="15.75" customHeight="1" x14ac:dyDescent="0.3">
      <c r="A188" s="1"/>
      <c r="B188" s="1"/>
      <c r="C188" s="1"/>
    </row>
    <row r="189" spans="1:3" ht="15.75" customHeight="1" x14ac:dyDescent="0.3">
      <c r="A189" s="1"/>
      <c r="B189" s="1"/>
      <c r="C189" s="1"/>
    </row>
    <row r="190" spans="1:3" ht="15.75" customHeight="1" x14ac:dyDescent="0.3">
      <c r="A190" s="1"/>
      <c r="B190" s="1"/>
      <c r="C190" s="1"/>
    </row>
    <row r="191" spans="1:3" ht="15.75" customHeight="1" x14ac:dyDescent="0.3">
      <c r="A191" s="1"/>
      <c r="B191" s="1"/>
      <c r="C191" s="1"/>
    </row>
    <row r="192" spans="1:3" ht="15.75" customHeight="1" x14ac:dyDescent="0.3">
      <c r="A192" s="1"/>
      <c r="B192" s="1"/>
      <c r="C192" s="1"/>
    </row>
    <row r="193" spans="1:3" ht="15.75" customHeight="1" x14ac:dyDescent="0.3">
      <c r="A193" s="1"/>
      <c r="B193" s="1"/>
      <c r="C193" s="1"/>
    </row>
    <row r="194" spans="1:3" ht="15.75" customHeight="1" x14ac:dyDescent="0.3">
      <c r="A194" s="1"/>
      <c r="B194" s="1"/>
      <c r="C194" s="1"/>
    </row>
    <row r="195" spans="1:3" ht="15.75" customHeight="1" x14ac:dyDescent="0.3">
      <c r="A195" s="1"/>
      <c r="B195" s="1"/>
      <c r="C195" s="1"/>
    </row>
    <row r="196" spans="1:3" ht="15.75" customHeight="1" x14ac:dyDescent="0.3">
      <c r="A196" s="1"/>
      <c r="B196" s="1"/>
      <c r="C196" s="1"/>
    </row>
    <row r="197" spans="1:3" ht="15.75" customHeight="1" x14ac:dyDescent="0.3">
      <c r="A197" s="1"/>
      <c r="B197" s="1"/>
      <c r="C197" s="1"/>
    </row>
    <row r="198" spans="1:3" ht="15.75" customHeight="1" x14ac:dyDescent="0.3">
      <c r="A198" s="1"/>
      <c r="B198" s="1"/>
      <c r="C198" s="1"/>
    </row>
    <row r="199" spans="1:3" ht="15.75" customHeight="1" x14ac:dyDescent="0.3">
      <c r="A199" s="1"/>
      <c r="B199" s="1"/>
      <c r="C199" s="1"/>
    </row>
    <row r="200" spans="1:3" ht="15.75" customHeight="1" x14ac:dyDescent="0.3">
      <c r="A200" s="1"/>
      <c r="B200" s="1"/>
      <c r="C200" s="1"/>
    </row>
    <row r="201" spans="1:3" ht="15.75" customHeight="1" x14ac:dyDescent="0.3">
      <c r="A201" s="1"/>
      <c r="B201" s="1"/>
      <c r="C201" s="1"/>
    </row>
    <row r="202" spans="1:3" ht="15.75" customHeight="1" x14ac:dyDescent="0.3">
      <c r="A202" s="1"/>
      <c r="B202" s="1"/>
      <c r="C202" s="1"/>
    </row>
    <row r="203" spans="1:3" ht="15.75" customHeight="1" x14ac:dyDescent="0.3">
      <c r="A203" s="1"/>
      <c r="B203" s="1"/>
      <c r="C203" s="1"/>
    </row>
    <row r="204" spans="1:3" ht="15.75" customHeight="1" x14ac:dyDescent="0.3">
      <c r="A204" s="1"/>
      <c r="B204" s="1"/>
      <c r="C204" s="1"/>
    </row>
    <row r="205" spans="1:3" ht="15.75" customHeight="1" x14ac:dyDescent="0.3">
      <c r="A205" s="1"/>
      <c r="B205" s="1"/>
      <c r="C205" s="1"/>
    </row>
    <row r="206" spans="1:3" ht="15.75" customHeight="1" x14ac:dyDescent="0.3">
      <c r="A206" s="1"/>
      <c r="B206" s="1"/>
      <c r="C206" s="1"/>
    </row>
    <row r="207" spans="1:3" ht="15.75" customHeight="1" x14ac:dyDescent="0.3">
      <c r="A207" s="1"/>
      <c r="B207" s="1"/>
      <c r="C207" s="1"/>
    </row>
    <row r="208" spans="1:3" ht="15.75" customHeight="1" x14ac:dyDescent="0.3">
      <c r="A208" s="1"/>
      <c r="B208" s="1"/>
      <c r="C208" s="1"/>
    </row>
    <row r="209" spans="1:3" ht="15.75" customHeight="1" x14ac:dyDescent="0.3">
      <c r="A209" s="1"/>
      <c r="B209" s="1"/>
      <c r="C209" s="1"/>
    </row>
    <row r="210" spans="1:3" ht="15.75" customHeight="1" x14ac:dyDescent="0.3">
      <c r="A210" s="1"/>
      <c r="B210" s="1"/>
      <c r="C210" s="1"/>
    </row>
    <row r="211" spans="1:3" ht="15.75" customHeight="1" x14ac:dyDescent="0.3">
      <c r="A211" s="1"/>
      <c r="B211" s="1"/>
      <c r="C211" s="1"/>
    </row>
    <row r="212" spans="1:3" ht="15.75" customHeight="1" x14ac:dyDescent="0.3">
      <c r="A212" s="1"/>
      <c r="B212" s="1"/>
      <c r="C212" s="1"/>
    </row>
    <row r="213" spans="1:3" ht="15.75" customHeight="1" x14ac:dyDescent="0.3">
      <c r="A213" s="1"/>
      <c r="B213" s="1"/>
      <c r="C213" s="1"/>
    </row>
    <row r="214" spans="1:3" ht="15.75" customHeight="1" x14ac:dyDescent="0.3">
      <c r="A214" s="1"/>
      <c r="B214" s="1"/>
      <c r="C214" s="1"/>
    </row>
    <row r="215" spans="1:3" ht="15.75" customHeight="1" x14ac:dyDescent="0.3">
      <c r="A215" s="1"/>
      <c r="B215" s="1"/>
      <c r="C215" s="1"/>
    </row>
    <row r="216" spans="1:3" ht="15.75" customHeight="1" x14ac:dyDescent="0.3">
      <c r="A216" s="1"/>
      <c r="B216" s="1"/>
      <c r="C216" s="1"/>
    </row>
    <row r="217" spans="1:3" ht="15.75" customHeight="1" x14ac:dyDescent="0.3">
      <c r="A217" s="1"/>
      <c r="B217" s="1"/>
      <c r="C217" s="1"/>
    </row>
    <row r="218" spans="1:3" ht="15.75" customHeight="1" x14ac:dyDescent="0.3">
      <c r="A218" s="1"/>
      <c r="B218" s="1"/>
      <c r="C218" s="1"/>
    </row>
    <row r="219" spans="1:3" ht="15.75" customHeight="1" x14ac:dyDescent="0.3">
      <c r="A219" s="1"/>
      <c r="B219" s="1"/>
      <c r="C219" s="1"/>
    </row>
    <row r="220" spans="1:3" ht="15.75" customHeight="1" x14ac:dyDescent="0.3">
      <c r="A220" s="1"/>
      <c r="B220" s="1"/>
      <c r="C220" s="1"/>
    </row>
    <row r="221" spans="1:3" ht="15.75" customHeight="1" x14ac:dyDescent="0.3">
      <c r="A221" s="1"/>
    </row>
    <row r="222" spans="1:3" ht="15.75" customHeight="1" x14ac:dyDescent="0.3">
      <c r="A222" s="1"/>
    </row>
    <row r="223" spans="1:3" ht="15.75" customHeight="1" x14ac:dyDescent="0.3">
      <c r="A223" s="1"/>
    </row>
    <row r="224" spans="1:3" ht="15.75" customHeight="1" x14ac:dyDescent="0.3">
      <c r="A224" s="1"/>
    </row>
    <row r="225" spans="1:1" ht="15.75" customHeight="1" x14ac:dyDescent="0.3">
      <c r="A225" s="1"/>
    </row>
    <row r="226" spans="1:1" ht="15.75" customHeight="1" x14ac:dyDescent="0.3">
      <c r="A226" s="1"/>
    </row>
    <row r="227" spans="1:1" ht="15.75" customHeight="1" x14ac:dyDescent="0.3">
      <c r="A227" s="1"/>
    </row>
    <row r="228" spans="1:1" ht="15.75" customHeight="1" x14ac:dyDescent="0.3">
      <c r="A228" s="1"/>
    </row>
    <row r="229" spans="1:1" ht="15.75" customHeight="1" x14ac:dyDescent="0.3">
      <c r="A229" s="1"/>
    </row>
    <row r="230" spans="1:1" ht="15.75" customHeight="1" x14ac:dyDescent="0.3">
      <c r="A230" s="1"/>
    </row>
    <row r="231" spans="1:1" ht="15.75" customHeight="1" x14ac:dyDescent="0.3">
      <c r="A231" s="1"/>
    </row>
    <row r="232" spans="1:1" ht="15.75" customHeight="1" x14ac:dyDescent="0.3">
      <c r="A232" s="1"/>
    </row>
    <row r="233" spans="1:1" ht="15.75" customHeight="1" x14ac:dyDescent="0.3">
      <c r="A233" s="1"/>
    </row>
    <row r="234" spans="1:1" ht="15.75" customHeight="1" x14ac:dyDescent="0.3">
      <c r="A234" s="1"/>
    </row>
    <row r="235" spans="1:1" ht="15.75" customHeight="1" x14ac:dyDescent="0.3">
      <c r="A235" s="1"/>
    </row>
    <row r="236" spans="1:1" ht="15.75" customHeight="1" x14ac:dyDescent="0.3">
      <c r="A236" s="1"/>
    </row>
    <row r="237" spans="1:1" ht="15.75" customHeight="1" x14ac:dyDescent="0.3">
      <c r="A237" s="1"/>
    </row>
    <row r="238" spans="1:1" ht="15.75" customHeight="1" x14ac:dyDescent="0.3">
      <c r="A238" s="1"/>
    </row>
    <row r="239" spans="1:1" ht="15.75" customHeight="1" x14ac:dyDescent="0.3">
      <c r="A239" s="1"/>
    </row>
    <row r="240" spans="1:1" ht="15.75" customHeight="1" x14ac:dyDescent="0.3">
      <c r="A240" s="1"/>
    </row>
    <row r="241" spans="1:1" ht="15.75" customHeight="1" x14ac:dyDescent="0.3">
      <c r="A241" s="1"/>
    </row>
    <row r="242" spans="1:1" ht="15.75" customHeight="1" x14ac:dyDescent="0.3">
      <c r="A242" s="1"/>
    </row>
    <row r="243" spans="1:1" ht="15.75" customHeight="1" x14ac:dyDescent="0.3">
      <c r="A243" s="1"/>
    </row>
    <row r="244" spans="1:1" ht="15.75" customHeight="1" x14ac:dyDescent="0.3">
      <c r="A244" s="1"/>
    </row>
    <row r="245" spans="1:1" ht="15.75" customHeight="1" x14ac:dyDescent="0.3">
      <c r="A245" s="1"/>
    </row>
    <row r="246" spans="1:1" ht="15.75" customHeight="1" x14ac:dyDescent="0.3">
      <c r="A246" s="1"/>
    </row>
    <row r="247" spans="1:1" ht="15.75" customHeight="1" x14ac:dyDescent="0.3">
      <c r="A247" s="1"/>
    </row>
    <row r="248" spans="1:1" ht="15.75" customHeight="1" x14ac:dyDescent="0.3">
      <c r="A248" s="1"/>
    </row>
    <row r="249" spans="1:1" ht="15.75" customHeight="1" x14ac:dyDescent="0.3">
      <c r="A249" s="1"/>
    </row>
    <row r="250" spans="1:1" ht="15.75" customHeight="1" x14ac:dyDescent="0.3">
      <c r="A250" s="1"/>
    </row>
    <row r="251" spans="1:1" ht="15.75" customHeight="1" x14ac:dyDescent="0.3">
      <c r="A251" s="1"/>
    </row>
    <row r="252" spans="1:1" ht="15.75" customHeight="1" x14ac:dyDescent="0.3">
      <c r="A252" s="1"/>
    </row>
    <row r="253" spans="1:1" ht="15.75" customHeight="1" x14ac:dyDescent="0.3">
      <c r="A253" s="1"/>
    </row>
    <row r="254" spans="1:1" ht="15.75" customHeight="1" x14ac:dyDescent="0.3">
      <c r="A254" s="1"/>
    </row>
    <row r="255" spans="1:1" ht="15.75" customHeight="1" x14ac:dyDescent="0.3">
      <c r="A255" s="1"/>
    </row>
    <row r="256" spans="1:1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topLeftCell="L1" workbookViewId="0">
      <selection activeCell="O29" sqref="O29"/>
    </sheetView>
  </sheetViews>
  <sheetFormatPr defaultColWidth="12.69921875" defaultRowHeight="15" customHeight="1" x14ac:dyDescent="0.25"/>
  <cols>
    <col min="1" max="1" width="18.296875" customWidth="1"/>
    <col min="2" max="2" width="9.296875" customWidth="1"/>
    <col min="3" max="3" width="8.296875" customWidth="1"/>
    <col min="4" max="4" width="7" customWidth="1"/>
    <col min="5" max="5" width="10" customWidth="1"/>
    <col min="6" max="6" width="7.69921875" customWidth="1"/>
    <col min="7" max="7" width="8.296875" customWidth="1"/>
    <col min="8" max="8" width="7.69921875" customWidth="1"/>
    <col min="9" max="9" width="7" customWidth="1"/>
    <col min="10" max="10" width="10.69921875" customWidth="1"/>
    <col min="11" max="12" width="11.69921875" customWidth="1"/>
    <col min="13" max="13" width="6" customWidth="1"/>
    <col min="14" max="14" width="9.69921875" customWidth="1"/>
    <col min="15" max="15" width="7" customWidth="1"/>
    <col min="16" max="16" width="11.69921875" customWidth="1"/>
    <col min="17" max="17" width="7" customWidth="1"/>
    <col min="18" max="18" width="8.69921875" customWidth="1"/>
    <col min="19" max="19" width="10.296875" customWidth="1"/>
    <col min="20" max="20" width="8.296875" customWidth="1"/>
    <col min="21" max="21" width="16.19921875" customWidth="1"/>
    <col min="22" max="22" width="11.296875" customWidth="1"/>
    <col min="23" max="23" width="13" customWidth="1"/>
    <col min="24" max="24" width="9" customWidth="1"/>
    <col min="25" max="25" width="9" hidden="1" customWidth="1"/>
    <col min="26" max="26" width="29.19921875" hidden="1" customWidth="1"/>
    <col min="27" max="27" width="9.69921875" hidden="1" customWidth="1"/>
  </cols>
  <sheetData>
    <row r="1" spans="1:27" ht="14.4" x14ac:dyDescent="0.3">
      <c r="U1" s="18">
        <f>COLUMN()</f>
        <v>21</v>
      </c>
      <c r="Z1" s="25" t="s">
        <v>324</v>
      </c>
      <c r="AA1" s="25" t="s">
        <v>325</v>
      </c>
    </row>
    <row r="2" spans="1:27" ht="15" customHeight="1" x14ac:dyDescent="0.3">
      <c r="A2" s="23" t="s">
        <v>326</v>
      </c>
      <c r="B2" s="23" t="s">
        <v>327</v>
      </c>
      <c r="C2" s="24" t="s">
        <v>65</v>
      </c>
      <c r="D2" s="24" t="s">
        <v>57</v>
      </c>
      <c r="E2" s="24" t="s">
        <v>54</v>
      </c>
      <c r="F2" s="24" t="s">
        <v>63</v>
      </c>
      <c r="G2" s="24" t="s">
        <v>55</v>
      </c>
      <c r="H2" s="24" t="s">
        <v>53</v>
      </c>
      <c r="I2" s="24" t="s">
        <v>67</v>
      </c>
      <c r="J2" s="24" t="s">
        <v>59</v>
      </c>
      <c r="K2" s="24" t="s">
        <v>56</v>
      </c>
      <c r="L2" s="24" t="s">
        <v>33</v>
      </c>
      <c r="M2" s="24" t="s">
        <v>68</v>
      </c>
      <c r="N2" s="24" t="s">
        <v>58</v>
      </c>
      <c r="O2" s="24" t="s">
        <v>60</v>
      </c>
      <c r="P2" s="24" t="s">
        <v>62</v>
      </c>
      <c r="Q2" s="24" t="s">
        <v>61</v>
      </c>
      <c r="R2" s="24" t="s">
        <v>64</v>
      </c>
      <c r="S2" s="24" t="s">
        <v>328</v>
      </c>
      <c r="T2" s="26" t="s">
        <v>329</v>
      </c>
      <c r="U2" s="24" t="s">
        <v>330</v>
      </c>
      <c r="V2" s="27"/>
      <c r="W2" s="28"/>
      <c r="Z2" s="24" t="s">
        <v>331</v>
      </c>
      <c r="AA2" s="24" t="s">
        <v>332</v>
      </c>
    </row>
    <row r="3" spans="1:27" ht="14.4" x14ac:dyDescent="0.3">
      <c r="A3" s="23" t="s">
        <v>12</v>
      </c>
      <c r="B3" s="29">
        <v>0.75</v>
      </c>
      <c r="C3" s="30">
        <v>14</v>
      </c>
      <c r="D3" s="30">
        <v>13</v>
      </c>
      <c r="E3" s="30">
        <v>15</v>
      </c>
      <c r="F3" s="30">
        <v>14</v>
      </c>
      <c r="G3" s="30">
        <v>14</v>
      </c>
      <c r="H3" s="30">
        <v>10</v>
      </c>
      <c r="I3" s="30">
        <v>14</v>
      </c>
      <c r="J3" s="30">
        <v>16</v>
      </c>
      <c r="K3" s="30"/>
      <c r="L3" s="30"/>
      <c r="M3" s="30"/>
      <c r="N3" s="30">
        <v>12</v>
      </c>
      <c r="O3" s="30">
        <v>12</v>
      </c>
      <c r="P3" s="30">
        <v>16</v>
      </c>
      <c r="Q3" s="30"/>
      <c r="R3" s="30">
        <v>13</v>
      </c>
      <c r="S3" s="30"/>
      <c r="T3" s="29"/>
      <c r="U3" s="29">
        <f t="shared" ref="U3:U22" si="0">SUMIF(C3:T3,"&gt;0")/COUNTIF(C3:T3,"&gt;0")</f>
        <v>13.583333333333334</v>
      </c>
      <c r="Z3" s="24" t="s">
        <v>333</v>
      </c>
      <c r="AA3" s="24" t="s">
        <v>334</v>
      </c>
    </row>
    <row r="4" spans="1:27" ht="14.4" x14ac:dyDescent="0.3">
      <c r="A4" s="23" t="s">
        <v>14</v>
      </c>
      <c r="B4" s="29">
        <v>1.5</v>
      </c>
      <c r="C4" s="30">
        <v>11</v>
      </c>
      <c r="D4" s="30">
        <v>12</v>
      </c>
      <c r="E4" s="30">
        <v>14</v>
      </c>
      <c r="F4" s="30">
        <v>14</v>
      </c>
      <c r="G4" s="30">
        <v>14</v>
      </c>
      <c r="H4" s="30"/>
      <c r="I4" s="30"/>
      <c r="J4" s="30">
        <v>12</v>
      </c>
      <c r="K4" s="30"/>
      <c r="L4" s="30"/>
      <c r="M4" s="30"/>
      <c r="N4" s="30">
        <v>10</v>
      </c>
      <c r="O4" s="30">
        <v>8</v>
      </c>
      <c r="P4" s="30">
        <v>14</v>
      </c>
      <c r="Q4" s="30">
        <v>10</v>
      </c>
      <c r="R4" s="30"/>
      <c r="S4" s="30"/>
      <c r="T4" s="29"/>
      <c r="U4" s="29">
        <f t="shared" si="0"/>
        <v>11.9</v>
      </c>
      <c r="Z4" s="24" t="s">
        <v>335</v>
      </c>
      <c r="AA4" s="24" t="s">
        <v>336</v>
      </c>
    </row>
    <row r="5" spans="1:27" ht="14.4" x14ac:dyDescent="0.3">
      <c r="A5" s="23" t="s">
        <v>128</v>
      </c>
      <c r="B5" s="29">
        <v>3.5</v>
      </c>
      <c r="C5" s="30">
        <v>7</v>
      </c>
      <c r="D5" s="30">
        <v>9</v>
      </c>
      <c r="E5" s="30">
        <v>10</v>
      </c>
      <c r="F5" s="30">
        <v>10</v>
      </c>
      <c r="G5" s="30">
        <v>10</v>
      </c>
      <c r="H5" s="30"/>
      <c r="I5" s="30"/>
      <c r="J5" s="30">
        <v>10</v>
      </c>
      <c r="K5" s="30"/>
      <c r="L5" s="30"/>
      <c r="M5" s="30"/>
      <c r="N5" s="30">
        <v>10</v>
      </c>
      <c r="O5" s="30"/>
      <c r="P5" s="30"/>
      <c r="Q5" s="30">
        <v>9</v>
      </c>
      <c r="R5" s="30"/>
      <c r="S5" s="30"/>
      <c r="T5" s="29"/>
      <c r="U5" s="29">
        <f t="shared" si="0"/>
        <v>9.375</v>
      </c>
      <c r="Z5" s="24" t="s">
        <v>337</v>
      </c>
      <c r="AA5" s="24" t="s">
        <v>338</v>
      </c>
    </row>
    <row r="6" spans="1:27" ht="14.4" x14ac:dyDescent="0.3">
      <c r="A6" s="23" t="s">
        <v>149</v>
      </c>
      <c r="B6" s="29">
        <v>2.5</v>
      </c>
      <c r="C6" s="30">
        <v>9</v>
      </c>
      <c r="D6" s="30">
        <v>8</v>
      </c>
      <c r="E6" s="30">
        <v>9</v>
      </c>
      <c r="F6" s="30">
        <v>9</v>
      </c>
      <c r="G6" s="30">
        <v>9</v>
      </c>
      <c r="H6" s="30"/>
      <c r="I6" s="30">
        <v>7</v>
      </c>
      <c r="J6" s="30">
        <v>6</v>
      </c>
      <c r="K6" s="30"/>
      <c r="L6" s="30"/>
      <c r="M6" s="30"/>
      <c r="N6" s="30"/>
      <c r="O6" s="30">
        <v>7</v>
      </c>
      <c r="P6" s="30">
        <v>9</v>
      </c>
      <c r="Q6" s="30">
        <v>7</v>
      </c>
      <c r="R6" s="30">
        <v>9</v>
      </c>
      <c r="S6" s="30"/>
      <c r="T6" s="29"/>
      <c r="U6" s="29">
        <f t="shared" si="0"/>
        <v>8.0909090909090917</v>
      </c>
      <c r="Z6" s="24" t="s">
        <v>339</v>
      </c>
      <c r="AA6" s="24" t="s">
        <v>340</v>
      </c>
    </row>
    <row r="7" spans="1:27" ht="14.4" x14ac:dyDescent="0.3">
      <c r="A7" s="23" t="s">
        <v>170</v>
      </c>
      <c r="B7" s="29">
        <v>4.5</v>
      </c>
      <c r="C7" s="30">
        <v>7</v>
      </c>
      <c r="D7" s="30">
        <v>7</v>
      </c>
      <c r="E7" s="30">
        <v>7</v>
      </c>
      <c r="F7" s="30">
        <v>7</v>
      </c>
      <c r="G7" s="30">
        <v>7</v>
      </c>
      <c r="H7" s="30">
        <v>8</v>
      </c>
      <c r="I7" s="30"/>
      <c r="J7" s="30">
        <v>6</v>
      </c>
      <c r="K7" s="30"/>
      <c r="L7" s="30"/>
      <c r="M7" s="30"/>
      <c r="N7" s="30"/>
      <c r="O7" s="30">
        <v>6</v>
      </c>
      <c r="P7" s="30"/>
      <c r="Q7" s="30">
        <v>7</v>
      </c>
      <c r="R7" s="30">
        <v>7</v>
      </c>
      <c r="S7" s="30"/>
      <c r="T7" s="29"/>
      <c r="U7" s="29">
        <f t="shared" si="0"/>
        <v>6.9</v>
      </c>
      <c r="Z7" s="24" t="s">
        <v>341</v>
      </c>
      <c r="AA7" s="24" t="s">
        <v>342</v>
      </c>
    </row>
    <row r="8" spans="1:27" ht="14.4" x14ac:dyDescent="0.3">
      <c r="A8" s="23" t="s">
        <v>187</v>
      </c>
      <c r="B8" s="29">
        <v>6.5</v>
      </c>
      <c r="C8" s="30">
        <v>7</v>
      </c>
      <c r="D8" s="30">
        <v>7</v>
      </c>
      <c r="E8" s="30">
        <v>7</v>
      </c>
      <c r="F8" s="30">
        <v>7</v>
      </c>
      <c r="G8" s="30">
        <v>7</v>
      </c>
      <c r="H8" s="30"/>
      <c r="I8" s="30"/>
      <c r="J8" s="30">
        <v>6</v>
      </c>
      <c r="K8" s="30"/>
      <c r="L8" s="30"/>
      <c r="M8" s="30"/>
      <c r="N8" s="30">
        <v>7</v>
      </c>
      <c r="O8" s="30">
        <v>7</v>
      </c>
      <c r="P8" s="30">
        <v>7</v>
      </c>
      <c r="Q8" s="30">
        <v>7</v>
      </c>
      <c r="R8" s="30">
        <v>7</v>
      </c>
      <c r="S8" s="30"/>
      <c r="T8" s="29"/>
      <c r="U8" s="29">
        <f t="shared" si="0"/>
        <v>6.9090909090909092</v>
      </c>
      <c r="Z8" s="24" t="s">
        <v>343</v>
      </c>
      <c r="AA8" s="24" t="s">
        <v>332</v>
      </c>
    </row>
    <row r="9" spans="1:27" ht="14.4" x14ac:dyDescent="0.3">
      <c r="A9" s="23" t="s">
        <v>344</v>
      </c>
      <c r="B9" s="29">
        <v>6.8</v>
      </c>
      <c r="C9" s="30">
        <v>5</v>
      </c>
      <c r="D9" s="30">
        <v>6</v>
      </c>
      <c r="E9" s="30">
        <v>6</v>
      </c>
      <c r="F9" s="30">
        <v>6</v>
      </c>
      <c r="G9" s="30">
        <v>6</v>
      </c>
      <c r="H9" s="30"/>
      <c r="I9" s="30">
        <v>6</v>
      </c>
      <c r="J9" s="30">
        <v>5</v>
      </c>
      <c r="K9" s="30"/>
      <c r="L9" s="30"/>
      <c r="M9" s="30"/>
      <c r="N9" s="30"/>
      <c r="O9" s="30">
        <v>6</v>
      </c>
      <c r="P9" s="30"/>
      <c r="Q9" s="30">
        <v>6</v>
      </c>
      <c r="R9" s="30"/>
      <c r="S9" s="30"/>
      <c r="T9" s="29"/>
      <c r="U9" s="29">
        <f t="shared" si="0"/>
        <v>5.7777777777777777</v>
      </c>
      <c r="Z9" s="24" t="s">
        <v>345</v>
      </c>
      <c r="AA9" s="24" t="s">
        <v>346</v>
      </c>
    </row>
    <row r="10" spans="1:27" ht="14.4" x14ac:dyDescent="0.3">
      <c r="A10" s="23" t="s">
        <v>220</v>
      </c>
      <c r="B10" s="29">
        <v>6.5</v>
      </c>
      <c r="C10" s="30">
        <v>7</v>
      </c>
      <c r="D10" s="30">
        <v>7</v>
      </c>
      <c r="E10" s="30">
        <v>6</v>
      </c>
      <c r="F10" s="30">
        <v>6</v>
      </c>
      <c r="G10" s="30">
        <v>6</v>
      </c>
      <c r="H10" s="30">
        <v>7</v>
      </c>
      <c r="I10" s="30"/>
      <c r="J10" s="30"/>
      <c r="K10" s="30"/>
      <c r="L10" s="30"/>
      <c r="M10" s="30"/>
      <c r="N10" s="30">
        <v>7</v>
      </c>
      <c r="O10" s="30">
        <v>7</v>
      </c>
      <c r="P10" s="30">
        <v>6</v>
      </c>
      <c r="Q10" s="30">
        <v>6</v>
      </c>
      <c r="R10" s="30">
        <v>6</v>
      </c>
      <c r="S10" s="30"/>
      <c r="T10" s="29"/>
      <c r="U10" s="29">
        <f t="shared" si="0"/>
        <v>6.4545454545454541</v>
      </c>
      <c r="Z10" s="24" t="s">
        <v>347</v>
      </c>
      <c r="AA10" s="24" t="s">
        <v>348</v>
      </c>
    </row>
    <row r="11" spans="1:27" ht="14.4" x14ac:dyDescent="0.3">
      <c r="A11" s="23" t="s">
        <v>13</v>
      </c>
      <c r="B11" s="29">
        <v>8</v>
      </c>
      <c r="C11" s="30">
        <v>3</v>
      </c>
      <c r="D11" s="30">
        <v>3</v>
      </c>
      <c r="E11" s="30">
        <v>3</v>
      </c>
      <c r="F11" s="30">
        <v>3</v>
      </c>
      <c r="G11" s="30">
        <v>3</v>
      </c>
      <c r="H11" s="30"/>
      <c r="I11" s="30"/>
      <c r="J11" s="30">
        <v>3</v>
      </c>
      <c r="K11" s="30"/>
      <c r="L11" s="30"/>
      <c r="M11" s="30"/>
      <c r="N11" s="30"/>
      <c r="O11" s="30">
        <v>3</v>
      </c>
      <c r="P11" s="30"/>
      <c r="Q11" s="30"/>
      <c r="R11" s="30"/>
      <c r="S11" s="30"/>
      <c r="T11" s="29"/>
      <c r="U11" s="29">
        <f t="shared" si="0"/>
        <v>3</v>
      </c>
      <c r="Z11" s="24" t="s">
        <v>349</v>
      </c>
      <c r="AA11" s="24" t="s">
        <v>350</v>
      </c>
    </row>
    <row r="12" spans="1:27" ht="14.4" x14ac:dyDescent="0.3">
      <c r="A12" s="23" t="s">
        <v>248</v>
      </c>
      <c r="B12" s="29">
        <v>0.8</v>
      </c>
      <c r="C12" s="30">
        <v>10</v>
      </c>
      <c r="D12" s="30">
        <v>10</v>
      </c>
      <c r="E12" s="30">
        <v>10</v>
      </c>
      <c r="F12" s="30">
        <v>10</v>
      </c>
      <c r="G12" s="30">
        <v>10</v>
      </c>
      <c r="H12" s="30"/>
      <c r="I12" s="30"/>
      <c r="J12" s="30">
        <v>10</v>
      </c>
      <c r="K12" s="30"/>
      <c r="L12" s="30"/>
      <c r="M12" s="30"/>
      <c r="N12" s="30"/>
      <c r="O12" s="30">
        <v>10</v>
      </c>
      <c r="P12" s="30">
        <v>10</v>
      </c>
      <c r="Q12" s="30">
        <v>10</v>
      </c>
      <c r="R12" s="30"/>
      <c r="S12" s="30"/>
      <c r="T12" s="29"/>
      <c r="U12" s="29">
        <f t="shared" si="0"/>
        <v>10</v>
      </c>
      <c r="Z12" s="24" t="s">
        <v>351</v>
      </c>
      <c r="AA12" s="24" t="s">
        <v>352</v>
      </c>
    </row>
    <row r="13" spans="1:27" ht="14.4" x14ac:dyDescent="0.3">
      <c r="A13" s="23" t="s">
        <v>260</v>
      </c>
      <c r="B13" s="29">
        <v>6.8</v>
      </c>
      <c r="C13" s="30">
        <v>7</v>
      </c>
      <c r="D13" s="30">
        <v>7</v>
      </c>
      <c r="E13" s="30">
        <v>7</v>
      </c>
      <c r="F13" s="30">
        <v>7</v>
      </c>
      <c r="G13" s="30">
        <v>7</v>
      </c>
      <c r="H13" s="30">
        <v>7</v>
      </c>
      <c r="I13" s="30">
        <v>7</v>
      </c>
      <c r="J13" s="30">
        <v>7</v>
      </c>
      <c r="K13" s="30">
        <v>7</v>
      </c>
      <c r="L13" s="30">
        <v>7</v>
      </c>
      <c r="M13" s="30">
        <v>7</v>
      </c>
      <c r="N13" s="30">
        <v>7</v>
      </c>
      <c r="O13" s="30">
        <v>7</v>
      </c>
      <c r="P13" s="30">
        <v>7</v>
      </c>
      <c r="Q13" s="30">
        <v>7</v>
      </c>
      <c r="R13" s="30">
        <v>7</v>
      </c>
      <c r="S13" s="30">
        <v>7</v>
      </c>
      <c r="T13" s="29"/>
      <c r="U13" s="29">
        <f t="shared" si="0"/>
        <v>7</v>
      </c>
      <c r="Z13" s="24" t="s">
        <v>353</v>
      </c>
      <c r="AA13" s="24" t="s">
        <v>354</v>
      </c>
    </row>
    <row r="14" spans="1:27" ht="14.4" x14ac:dyDescent="0.3">
      <c r="A14" s="23" t="s">
        <v>271</v>
      </c>
      <c r="B14" s="29">
        <v>7.5</v>
      </c>
      <c r="C14" s="30">
        <v>6</v>
      </c>
      <c r="D14" s="30">
        <v>6</v>
      </c>
      <c r="E14" s="30">
        <v>6</v>
      </c>
      <c r="F14" s="30">
        <v>6</v>
      </c>
      <c r="G14" s="30">
        <v>6</v>
      </c>
      <c r="H14" s="30">
        <v>6</v>
      </c>
      <c r="I14" s="30">
        <v>6</v>
      </c>
      <c r="J14" s="30">
        <v>6</v>
      </c>
      <c r="K14" s="30">
        <v>6</v>
      </c>
      <c r="L14" s="30">
        <v>6</v>
      </c>
      <c r="M14" s="30">
        <v>6</v>
      </c>
      <c r="N14" s="30">
        <v>8</v>
      </c>
      <c r="O14" s="30">
        <v>6</v>
      </c>
      <c r="P14" s="30">
        <v>6</v>
      </c>
      <c r="Q14" s="30">
        <v>6</v>
      </c>
      <c r="R14" s="30">
        <v>6</v>
      </c>
      <c r="S14" s="30">
        <v>6</v>
      </c>
      <c r="T14" s="29"/>
      <c r="U14" s="29">
        <f t="shared" si="0"/>
        <v>6.117647058823529</v>
      </c>
      <c r="Z14" s="24" t="s">
        <v>355</v>
      </c>
      <c r="AA14" s="24" t="s">
        <v>356</v>
      </c>
    </row>
    <row r="15" spans="1:27" ht="14.4" x14ac:dyDescent="0.3">
      <c r="A15" s="23" t="s">
        <v>281</v>
      </c>
      <c r="B15" s="29">
        <v>1.5</v>
      </c>
      <c r="C15" s="30">
        <v>12</v>
      </c>
      <c r="D15" s="30">
        <v>12</v>
      </c>
      <c r="E15" s="30">
        <v>12</v>
      </c>
      <c r="F15" s="30">
        <v>12</v>
      </c>
      <c r="G15" s="30">
        <v>12</v>
      </c>
      <c r="H15" s="30"/>
      <c r="I15" s="30"/>
      <c r="J15" s="30">
        <v>12</v>
      </c>
      <c r="K15" s="30"/>
      <c r="L15" s="30"/>
      <c r="M15" s="30"/>
      <c r="N15" s="30"/>
      <c r="O15" s="30">
        <v>12</v>
      </c>
      <c r="P15" s="30">
        <v>12</v>
      </c>
      <c r="Q15" s="30">
        <v>12</v>
      </c>
      <c r="R15" s="30"/>
      <c r="S15" s="30"/>
      <c r="T15" s="29"/>
      <c r="U15" s="29">
        <f t="shared" si="0"/>
        <v>12</v>
      </c>
      <c r="Z15" s="24" t="s">
        <v>357</v>
      </c>
      <c r="AA15" s="24" t="s">
        <v>358</v>
      </c>
    </row>
    <row r="16" spans="1:27" ht="14.4" x14ac:dyDescent="0.3">
      <c r="A16" s="23" t="s">
        <v>290</v>
      </c>
      <c r="B16" s="29">
        <v>0.75</v>
      </c>
      <c r="C16" s="30">
        <v>10</v>
      </c>
      <c r="D16" s="30">
        <v>10</v>
      </c>
      <c r="E16" s="30">
        <v>10</v>
      </c>
      <c r="F16" s="30">
        <v>10</v>
      </c>
      <c r="G16" s="30">
        <v>10</v>
      </c>
      <c r="H16" s="30"/>
      <c r="I16" s="30"/>
      <c r="J16" s="30">
        <v>10</v>
      </c>
      <c r="K16" s="30"/>
      <c r="L16" s="30"/>
      <c r="M16" s="30"/>
      <c r="N16" s="30"/>
      <c r="O16" s="30">
        <v>10</v>
      </c>
      <c r="P16" s="30">
        <v>10</v>
      </c>
      <c r="Q16" s="30">
        <v>10</v>
      </c>
      <c r="R16" s="30"/>
      <c r="S16" s="30"/>
      <c r="T16" s="29"/>
      <c r="U16" s="29">
        <f t="shared" si="0"/>
        <v>10</v>
      </c>
      <c r="Z16" s="24" t="s">
        <v>359</v>
      </c>
      <c r="AA16" s="24" t="s">
        <v>360</v>
      </c>
    </row>
    <row r="17" spans="1:27" ht="14.4" x14ac:dyDescent="0.3">
      <c r="A17" s="23" t="s">
        <v>298</v>
      </c>
      <c r="B17" s="29">
        <v>1</v>
      </c>
      <c r="C17" s="30">
        <v>15</v>
      </c>
      <c r="D17" s="30">
        <v>15</v>
      </c>
      <c r="E17" s="30">
        <v>15</v>
      </c>
      <c r="F17" s="30">
        <v>15</v>
      </c>
      <c r="G17" s="30">
        <v>15</v>
      </c>
      <c r="H17" s="30"/>
      <c r="I17" s="30">
        <v>15</v>
      </c>
      <c r="J17" s="30">
        <v>15</v>
      </c>
      <c r="K17" s="30">
        <v>15</v>
      </c>
      <c r="L17" s="30">
        <v>15</v>
      </c>
      <c r="M17" s="30"/>
      <c r="N17" s="30"/>
      <c r="O17" s="30">
        <v>15</v>
      </c>
      <c r="P17" s="30">
        <v>15</v>
      </c>
      <c r="Q17" s="30">
        <v>15</v>
      </c>
      <c r="R17" s="30"/>
      <c r="S17" s="30"/>
      <c r="T17" s="29"/>
      <c r="U17" s="29">
        <f t="shared" si="0"/>
        <v>15</v>
      </c>
      <c r="Z17" s="24" t="s">
        <v>361</v>
      </c>
      <c r="AA17" s="24" t="s">
        <v>362</v>
      </c>
    </row>
    <row r="18" spans="1:27" ht="14.4" x14ac:dyDescent="0.3">
      <c r="A18" s="23" t="s">
        <v>305</v>
      </c>
      <c r="B18" s="29">
        <v>1.2</v>
      </c>
      <c r="C18" s="30">
        <v>15</v>
      </c>
      <c r="D18" s="30">
        <v>15</v>
      </c>
      <c r="E18" s="30">
        <v>15</v>
      </c>
      <c r="F18" s="30">
        <v>15</v>
      </c>
      <c r="G18" s="30">
        <v>15</v>
      </c>
      <c r="H18" s="30"/>
      <c r="I18" s="30">
        <v>15</v>
      </c>
      <c r="J18" s="30">
        <v>15</v>
      </c>
      <c r="K18" s="30">
        <v>15</v>
      </c>
      <c r="L18" s="30">
        <v>15</v>
      </c>
      <c r="M18" s="30"/>
      <c r="N18" s="30">
        <v>13</v>
      </c>
      <c r="O18" s="30">
        <v>15</v>
      </c>
      <c r="P18" s="30">
        <v>15</v>
      </c>
      <c r="Q18" s="30">
        <v>15</v>
      </c>
      <c r="R18" s="30"/>
      <c r="S18" s="30"/>
      <c r="T18" s="29"/>
      <c r="U18" s="29">
        <f t="shared" si="0"/>
        <v>14.846153846153847</v>
      </c>
      <c r="Z18" s="24" t="s">
        <v>363</v>
      </c>
      <c r="AA18" s="24" t="s">
        <v>364</v>
      </c>
    </row>
    <row r="19" spans="1:27" ht="14.4" x14ac:dyDescent="0.3">
      <c r="A19" s="23" t="s">
        <v>15</v>
      </c>
      <c r="B19" s="29">
        <v>2.5</v>
      </c>
      <c r="C19" s="30">
        <v>10</v>
      </c>
      <c r="D19" s="30">
        <v>10</v>
      </c>
      <c r="E19" s="30">
        <v>10</v>
      </c>
      <c r="F19" s="30">
        <v>10</v>
      </c>
      <c r="G19" s="30">
        <v>10</v>
      </c>
      <c r="H19" s="30"/>
      <c r="I19" s="30">
        <v>10</v>
      </c>
      <c r="J19" s="30">
        <v>10</v>
      </c>
      <c r="K19" s="30">
        <v>10</v>
      </c>
      <c r="L19" s="30">
        <v>10</v>
      </c>
      <c r="M19" s="30"/>
      <c r="N19" s="30"/>
      <c r="O19" s="30">
        <v>10</v>
      </c>
      <c r="P19" s="30">
        <v>10</v>
      </c>
      <c r="Q19" s="30">
        <v>10</v>
      </c>
      <c r="R19" s="30"/>
      <c r="S19" s="30"/>
      <c r="T19" s="29"/>
      <c r="U19" s="29">
        <f t="shared" si="0"/>
        <v>10</v>
      </c>
      <c r="Z19" s="24" t="s">
        <v>365</v>
      </c>
      <c r="AA19" s="24" t="s">
        <v>366</v>
      </c>
    </row>
    <row r="20" spans="1:27" ht="14.4" x14ac:dyDescent="0.3">
      <c r="A20" s="23" t="s">
        <v>313</v>
      </c>
      <c r="B20" s="29">
        <v>7.5</v>
      </c>
      <c r="C20" s="30">
        <v>4</v>
      </c>
      <c r="D20" s="30">
        <v>4</v>
      </c>
      <c r="E20" s="30">
        <v>4</v>
      </c>
      <c r="F20" s="30">
        <v>4</v>
      </c>
      <c r="G20" s="30">
        <v>4</v>
      </c>
      <c r="H20" s="30">
        <v>4</v>
      </c>
      <c r="I20" s="30">
        <v>4</v>
      </c>
      <c r="J20" s="30"/>
      <c r="K20" s="30">
        <v>4</v>
      </c>
      <c r="L20" s="30">
        <v>4</v>
      </c>
      <c r="M20" s="30"/>
      <c r="N20" s="30"/>
      <c r="O20" s="30">
        <v>4</v>
      </c>
      <c r="P20" s="30">
        <v>4</v>
      </c>
      <c r="Q20" s="30">
        <v>4</v>
      </c>
      <c r="R20" s="30"/>
      <c r="S20" s="30"/>
      <c r="T20" s="29"/>
      <c r="U20" s="29">
        <f t="shared" si="0"/>
        <v>4</v>
      </c>
      <c r="Z20" s="24" t="s">
        <v>367</v>
      </c>
      <c r="AA20" s="24" t="s">
        <v>368</v>
      </c>
    </row>
    <row r="21" spans="1:27" ht="15.75" customHeight="1" x14ac:dyDescent="0.3">
      <c r="A21" s="23" t="s">
        <v>316</v>
      </c>
      <c r="B21" s="29">
        <v>1.25</v>
      </c>
      <c r="C21" s="30">
        <v>12</v>
      </c>
      <c r="D21" s="30">
        <v>12</v>
      </c>
      <c r="E21" s="30">
        <v>12</v>
      </c>
      <c r="F21" s="30">
        <v>12</v>
      </c>
      <c r="G21" s="30">
        <v>12</v>
      </c>
      <c r="H21" s="30">
        <v>12</v>
      </c>
      <c r="I21" s="30">
        <v>12</v>
      </c>
      <c r="J21" s="30"/>
      <c r="K21" s="30">
        <v>12</v>
      </c>
      <c r="L21" s="30">
        <v>12</v>
      </c>
      <c r="M21" s="30"/>
      <c r="N21" s="30"/>
      <c r="O21" s="30">
        <v>12</v>
      </c>
      <c r="P21" s="30">
        <v>12</v>
      </c>
      <c r="Q21" s="30">
        <v>12</v>
      </c>
      <c r="R21" s="30"/>
      <c r="S21" s="30"/>
      <c r="T21" s="29"/>
      <c r="U21" s="29">
        <f t="shared" si="0"/>
        <v>12</v>
      </c>
      <c r="Z21" s="24" t="s">
        <v>369</v>
      </c>
      <c r="AA21" s="24" t="s">
        <v>370</v>
      </c>
    </row>
    <row r="22" spans="1:27" ht="15.75" customHeight="1" x14ac:dyDescent="0.3">
      <c r="A22" s="23" t="s">
        <v>319</v>
      </c>
      <c r="B22" s="29">
        <v>16</v>
      </c>
      <c r="C22" s="30"/>
      <c r="D22" s="30">
        <v>6</v>
      </c>
      <c r="E22" s="30"/>
      <c r="F22" s="30"/>
      <c r="G22" s="30"/>
      <c r="H22" s="30">
        <v>6</v>
      </c>
      <c r="I22" s="30"/>
      <c r="J22" s="30"/>
      <c r="K22" s="30"/>
      <c r="L22" s="30"/>
      <c r="M22" s="30"/>
      <c r="N22" s="30"/>
      <c r="O22" s="30">
        <v>6</v>
      </c>
      <c r="P22" s="30"/>
      <c r="Q22" s="30"/>
      <c r="R22" s="30"/>
      <c r="S22" s="30"/>
      <c r="T22" s="29"/>
      <c r="U22" s="29">
        <f t="shared" si="0"/>
        <v>6</v>
      </c>
      <c r="Z22" s="24" t="s">
        <v>371</v>
      </c>
      <c r="AA22" s="24" t="s">
        <v>372</v>
      </c>
    </row>
    <row r="23" spans="1:27" ht="15.75" customHeight="1" x14ac:dyDescent="0.3">
      <c r="Z23" s="24" t="s">
        <v>373</v>
      </c>
      <c r="AA23" s="24" t="s">
        <v>374</v>
      </c>
    </row>
    <row r="24" spans="1:27" ht="15.75" customHeight="1" x14ac:dyDescent="0.3">
      <c r="Z24" s="24" t="s">
        <v>375</v>
      </c>
      <c r="AA24" s="24" t="s">
        <v>376</v>
      </c>
    </row>
    <row r="25" spans="1:27" ht="15.75" customHeight="1" x14ac:dyDescent="0.3">
      <c r="Z25" s="24" t="s">
        <v>377</v>
      </c>
      <c r="AA25" s="24" t="s">
        <v>378</v>
      </c>
    </row>
    <row r="26" spans="1:27" ht="15.75" customHeight="1" x14ac:dyDescent="0.3">
      <c r="Z26" s="24" t="s">
        <v>379</v>
      </c>
      <c r="AA26" s="24" t="s">
        <v>380</v>
      </c>
    </row>
    <row r="27" spans="1:27" ht="15.75" customHeight="1" x14ac:dyDescent="0.3">
      <c r="Z27" s="24" t="s">
        <v>381</v>
      </c>
      <c r="AA27" s="24" t="s">
        <v>382</v>
      </c>
    </row>
    <row r="28" spans="1:27" ht="15.75" customHeight="1" x14ac:dyDescent="0.3">
      <c r="Z28" s="24" t="s">
        <v>383</v>
      </c>
      <c r="AA28" s="24" t="s">
        <v>384</v>
      </c>
    </row>
    <row r="29" spans="1:27" ht="15.75" customHeight="1" x14ac:dyDescent="0.3">
      <c r="Z29" s="24" t="s">
        <v>385</v>
      </c>
      <c r="AA29" s="24" t="s">
        <v>386</v>
      </c>
    </row>
    <row r="30" spans="1:27" ht="15.75" customHeight="1" x14ac:dyDescent="0.3">
      <c r="Z30" s="24" t="s">
        <v>387</v>
      </c>
      <c r="AA30" s="24" t="s">
        <v>388</v>
      </c>
    </row>
    <row r="31" spans="1:27" ht="15.75" customHeight="1" x14ac:dyDescent="0.3">
      <c r="Z31" s="24" t="s">
        <v>389</v>
      </c>
      <c r="AA31" s="24" t="s">
        <v>390</v>
      </c>
    </row>
    <row r="32" spans="1:2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H29" sqref="H29"/>
    </sheetView>
  </sheetViews>
  <sheetFormatPr defaultColWidth="12.69921875" defaultRowHeight="15" customHeight="1" x14ac:dyDescent="0.25"/>
  <cols>
    <col min="1" max="1" width="12.69921875" customWidth="1"/>
    <col min="2" max="2" width="8.69921875" customWidth="1"/>
    <col min="3" max="3" width="14.19921875" customWidth="1"/>
    <col min="4" max="5" width="16.19921875" customWidth="1"/>
    <col min="6" max="7" width="9" customWidth="1"/>
    <col min="8" max="8" width="39.69921875" customWidth="1"/>
    <col min="9" max="26" width="9" customWidth="1"/>
  </cols>
  <sheetData>
    <row r="1" spans="1:8" ht="14.4" x14ac:dyDescent="0.3">
      <c r="A1" s="23" t="s">
        <v>326</v>
      </c>
      <c r="B1" s="23" t="s">
        <v>327</v>
      </c>
      <c r="C1" s="23" t="s">
        <v>391</v>
      </c>
      <c r="D1" s="23" t="s">
        <v>392</v>
      </c>
      <c r="E1" s="23" t="s">
        <v>393</v>
      </c>
      <c r="F1" s="31"/>
    </row>
    <row r="2" spans="1:8" ht="14.4" x14ac:dyDescent="0.3">
      <c r="A2" s="23" t="s">
        <v>12</v>
      </c>
      <c r="B2" s="24">
        <v>0.75</v>
      </c>
      <c r="C2" s="24">
        <f t="shared" ref="C2:C21" si="0">D2+E2</f>
        <v>2</v>
      </c>
      <c r="D2" s="24">
        <v>1</v>
      </c>
      <c r="E2" s="24">
        <v>1</v>
      </c>
      <c r="H2" s="32" t="s">
        <v>394</v>
      </c>
    </row>
    <row r="3" spans="1:8" ht="14.4" x14ac:dyDescent="0.3">
      <c r="A3" s="23" t="s">
        <v>290</v>
      </c>
      <c r="B3" s="24">
        <v>0.75</v>
      </c>
      <c r="C3" s="24">
        <f t="shared" si="0"/>
        <v>2</v>
      </c>
      <c r="D3" s="24">
        <v>1</v>
      </c>
      <c r="E3" s="24">
        <v>1</v>
      </c>
    </row>
    <row r="4" spans="1:8" ht="14.4" x14ac:dyDescent="0.3">
      <c r="A4" s="23" t="s">
        <v>248</v>
      </c>
      <c r="B4" s="24">
        <v>0.8</v>
      </c>
      <c r="C4" s="24">
        <f t="shared" si="0"/>
        <v>2</v>
      </c>
      <c r="D4" s="24">
        <v>1</v>
      </c>
      <c r="E4" s="24">
        <v>1</v>
      </c>
    </row>
    <row r="5" spans="1:8" ht="14.4" x14ac:dyDescent="0.3">
      <c r="A5" s="23" t="s">
        <v>298</v>
      </c>
      <c r="B5" s="24">
        <v>1</v>
      </c>
      <c r="C5" s="24">
        <f t="shared" si="0"/>
        <v>2</v>
      </c>
      <c r="D5" s="24">
        <v>1</v>
      </c>
      <c r="E5" s="24">
        <v>1</v>
      </c>
    </row>
    <row r="6" spans="1:8" ht="14.4" x14ac:dyDescent="0.3">
      <c r="A6" s="23" t="s">
        <v>305</v>
      </c>
      <c r="B6" s="24">
        <v>1.2</v>
      </c>
      <c r="C6" s="24">
        <f t="shared" si="0"/>
        <v>2</v>
      </c>
      <c r="D6" s="24">
        <v>1</v>
      </c>
      <c r="E6" s="24">
        <v>1</v>
      </c>
    </row>
    <row r="7" spans="1:8" ht="14.4" x14ac:dyDescent="0.3">
      <c r="A7" s="23" t="s">
        <v>316</v>
      </c>
      <c r="B7" s="24">
        <v>1.25</v>
      </c>
      <c r="C7" s="24">
        <f t="shared" si="0"/>
        <v>2</v>
      </c>
      <c r="D7" s="24">
        <v>1</v>
      </c>
      <c r="E7" s="24">
        <v>1</v>
      </c>
    </row>
    <row r="8" spans="1:8" ht="14.4" x14ac:dyDescent="0.3">
      <c r="A8" s="23" t="s">
        <v>14</v>
      </c>
      <c r="B8" s="24">
        <v>1.5</v>
      </c>
      <c r="C8" s="24">
        <f t="shared" si="0"/>
        <v>2</v>
      </c>
      <c r="D8" s="24">
        <v>1</v>
      </c>
      <c r="E8" s="24">
        <v>1</v>
      </c>
    </row>
    <row r="9" spans="1:8" ht="14.4" x14ac:dyDescent="0.3">
      <c r="A9" s="23" t="s">
        <v>281</v>
      </c>
      <c r="B9" s="24">
        <v>1.5</v>
      </c>
      <c r="C9" s="24">
        <f t="shared" si="0"/>
        <v>2</v>
      </c>
      <c r="D9" s="24">
        <v>1</v>
      </c>
      <c r="E9" s="24">
        <v>1</v>
      </c>
    </row>
    <row r="10" spans="1:8" ht="14.4" x14ac:dyDescent="0.3">
      <c r="A10" s="23" t="s">
        <v>149</v>
      </c>
      <c r="B10" s="24">
        <v>2.5</v>
      </c>
      <c r="C10" s="24">
        <f t="shared" si="0"/>
        <v>3</v>
      </c>
      <c r="D10" s="24">
        <v>1</v>
      </c>
      <c r="E10" s="24">
        <v>2</v>
      </c>
    </row>
    <row r="11" spans="1:8" ht="14.4" x14ac:dyDescent="0.3">
      <c r="A11" s="23" t="s">
        <v>15</v>
      </c>
      <c r="B11" s="24">
        <v>2.5</v>
      </c>
      <c r="C11" s="24">
        <f t="shared" si="0"/>
        <v>3</v>
      </c>
      <c r="D11" s="24">
        <v>1</v>
      </c>
      <c r="E11" s="24">
        <v>2</v>
      </c>
    </row>
    <row r="12" spans="1:8" ht="14.4" x14ac:dyDescent="0.3">
      <c r="A12" s="23" t="s">
        <v>128</v>
      </c>
      <c r="B12" s="24">
        <v>3.5</v>
      </c>
      <c r="C12" s="24">
        <f t="shared" si="0"/>
        <v>3</v>
      </c>
      <c r="D12" s="24">
        <v>1</v>
      </c>
      <c r="E12" s="24">
        <v>2</v>
      </c>
    </row>
    <row r="13" spans="1:8" ht="14.4" x14ac:dyDescent="0.3">
      <c r="A13" s="23" t="s">
        <v>170</v>
      </c>
      <c r="B13" s="24">
        <v>5.5</v>
      </c>
      <c r="C13" s="24">
        <f t="shared" si="0"/>
        <v>3</v>
      </c>
      <c r="D13" s="24">
        <v>1</v>
      </c>
      <c r="E13" s="24">
        <v>2</v>
      </c>
    </row>
    <row r="14" spans="1:8" ht="14.4" x14ac:dyDescent="0.3">
      <c r="A14" s="23" t="s">
        <v>187</v>
      </c>
      <c r="B14" s="24">
        <v>6.5</v>
      </c>
      <c r="C14" s="24">
        <f t="shared" si="0"/>
        <v>3</v>
      </c>
      <c r="D14" s="24">
        <v>1</v>
      </c>
      <c r="E14" s="24">
        <v>2</v>
      </c>
    </row>
    <row r="15" spans="1:8" ht="14.4" x14ac:dyDescent="0.3">
      <c r="A15" s="23" t="s">
        <v>220</v>
      </c>
      <c r="B15" s="24">
        <v>6.5</v>
      </c>
      <c r="C15" s="24">
        <f t="shared" si="0"/>
        <v>3</v>
      </c>
      <c r="D15" s="24">
        <v>1</v>
      </c>
      <c r="E15" s="24">
        <v>2</v>
      </c>
    </row>
    <row r="16" spans="1:8" ht="14.4" x14ac:dyDescent="0.3">
      <c r="A16" s="23" t="s">
        <v>205</v>
      </c>
      <c r="B16" s="24">
        <v>6.8</v>
      </c>
      <c r="C16" s="24">
        <f t="shared" si="0"/>
        <v>3</v>
      </c>
      <c r="D16" s="24">
        <v>1</v>
      </c>
      <c r="E16" s="24">
        <v>2</v>
      </c>
    </row>
    <row r="17" spans="1:5" ht="14.4" x14ac:dyDescent="0.3">
      <c r="A17" s="23" t="s">
        <v>260</v>
      </c>
      <c r="B17" s="24">
        <v>6.8</v>
      </c>
      <c r="C17" s="24">
        <f t="shared" si="0"/>
        <v>3</v>
      </c>
      <c r="D17" s="24">
        <v>1</v>
      </c>
      <c r="E17" s="24">
        <v>2</v>
      </c>
    </row>
    <row r="18" spans="1:5" ht="14.4" x14ac:dyDescent="0.3">
      <c r="A18" s="23" t="s">
        <v>271</v>
      </c>
      <c r="B18" s="24">
        <v>7.5</v>
      </c>
      <c r="C18" s="24">
        <f t="shared" si="0"/>
        <v>3</v>
      </c>
      <c r="D18" s="24">
        <v>1</v>
      </c>
      <c r="E18" s="24">
        <v>2</v>
      </c>
    </row>
    <row r="19" spans="1:5" ht="14.4" x14ac:dyDescent="0.3">
      <c r="A19" s="23" t="s">
        <v>313</v>
      </c>
      <c r="B19" s="24">
        <v>7.5</v>
      </c>
      <c r="C19" s="24">
        <f t="shared" si="0"/>
        <v>3</v>
      </c>
      <c r="D19" s="24">
        <v>1</v>
      </c>
      <c r="E19" s="24">
        <v>2</v>
      </c>
    </row>
    <row r="20" spans="1:5" ht="14.4" x14ac:dyDescent="0.3">
      <c r="A20" s="23" t="s">
        <v>13</v>
      </c>
      <c r="B20" s="24">
        <v>8</v>
      </c>
      <c r="C20" s="24">
        <f t="shared" si="0"/>
        <v>3</v>
      </c>
      <c r="D20" s="24">
        <v>1</v>
      </c>
      <c r="E20" s="24">
        <v>2</v>
      </c>
    </row>
    <row r="21" spans="1:5" ht="15.75" customHeight="1" x14ac:dyDescent="0.3">
      <c r="A21" s="23" t="s">
        <v>319</v>
      </c>
      <c r="B21" s="24">
        <v>16</v>
      </c>
      <c r="C21" s="24">
        <f t="shared" si="0"/>
        <v>3</v>
      </c>
      <c r="D21" s="24">
        <v>1</v>
      </c>
      <c r="E21" s="24">
        <v>2</v>
      </c>
    </row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G19" sqref="G19"/>
    </sheetView>
  </sheetViews>
  <sheetFormatPr defaultColWidth="12.69921875" defaultRowHeight="15" customHeight="1" x14ac:dyDescent="0.25"/>
  <cols>
    <col min="1" max="1" width="9" customWidth="1"/>
    <col min="2" max="2" width="13.19921875" customWidth="1"/>
    <col min="3" max="3" width="15.69921875" customWidth="1"/>
    <col min="4" max="4" width="12.69921875" customWidth="1"/>
    <col min="5" max="5" width="9.296875" customWidth="1"/>
    <col min="6" max="6" width="14.296875" customWidth="1"/>
    <col min="7" max="7" width="12.19921875" customWidth="1"/>
    <col min="8" max="8" width="13" customWidth="1"/>
    <col min="9" max="9" width="15.296875" customWidth="1"/>
    <col min="10" max="10" width="9" customWidth="1"/>
    <col min="11" max="11" width="49.296875" customWidth="1"/>
    <col min="12" max="26" width="9" customWidth="1"/>
  </cols>
  <sheetData>
    <row r="1" spans="1:11" ht="14.4" x14ac:dyDescent="0.3">
      <c r="A1" s="23" t="s">
        <v>26</v>
      </c>
      <c r="B1" s="23" t="s">
        <v>395</v>
      </c>
      <c r="C1" s="23" t="s">
        <v>396</v>
      </c>
      <c r="D1" s="23" t="s">
        <v>397</v>
      </c>
      <c r="E1" s="23" t="s">
        <v>398</v>
      </c>
      <c r="F1" s="23" t="s">
        <v>399</v>
      </c>
      <c r="G1" s="23" t="s">
        <v>400</v>
      </c>
      <c r="H1" s="23" t="s">
        <v>401</v>
      </c>
      <c r="I1" s="23" t="s">
        <v>402</v>
      </c>
    </row>
    <row r="2" spans="1:11" ht="14.4" x14ac:dyDescent="0.3">
      <c r="A2" s="23" t="s">
        <v>52</v>
      </c>
      <c r="B2" s="24" t="s">
        <v>33</v>
      </c>
      <c r="C2" s="24" t="s">
        <v>403</v>
      </c>
      <c r="D2" s="24">
        <v>10809.6</v>
      </c>
      <c r="E2" s="24">
        <v>11917.8</v>
      </c>
      <c r="F2" s="24">
        <v>12513.6</v>
      </c>
      <c r="G2" s="24">
        <f t="shared" ref="G2:I2" si="0">ROUNDUP(D2,-2)+1000</f>
        <v>11900</v>
      </c>
      <c r="H2" s="24">
        <f t="shared" si="0"/>
        <v>13000</v>
      </c>
      <c r="I2" s="24">
        <f t="shared" si="0"/>
        <v>13600</v>
      </c>
      <c r="K2" s="18" t="s">
        <v>404</v>
      </c>
    </row>
    <row r="3" spans="1:11" ht="14.4" x14ac:dyDescent="0.3">
      <c r="A3" s="23" t="s">
        <v>72</v>
      </c>
      <c r="B3" s="24" t="s">
        <v>53</v>
      </c>
      <c r="C3" s="24" t="s">
        <v>405</v>
      </c>
      <c r="D3" s="24">
        <v>9972.3000000000011</v>
      </c>
      <c r="E3" s="24">
        <v>11007.300000000001</v>
      </c>
      <c r="F3" s="24">
        <v>12198.300000000001</v>
      </c>
      <c r="G3" s="24">
        <f t="shared" ref="G3:I3" si="1">ROUNDUP(D3,-2)+1000</f>
        <v>11000</v>
      </c>
      <c r="H3" s="24">
        <f t="shared" si="1"/>
        <v>12100</v>
      </c>
      <c r="I3" s="24">
        <f t="shared" si="1"/>
        <v>13200</v>
      </c>
      <c r="K3" s="18" t="s">
        <v>406</v>
      </c>
    </row>
    <row r="4" spans="1:11" ht="14.4" x14ac:dyDescent="0.3">
      <c r="A4" s="23" t="s">
        <v>223</v>
      </c>
      <c r="B4" s="24" t="s">
        <v>54</v>
      </c>
      <c r="C4" s="24" t="s">
        <v>407</v>
      </c>
      <c r="D4" s="24">
        <v>13429.41</v>
      </c>
      <c r="E4" s="24">
        <v>14704.07</v>
      </c>
      <c r="F4" s="24">
        <v>16106.2</v>
      </c>
      <c r="G4" s="24">
        <f t="shared" ref="G4:I4" si="2">ROUNDUP(D4,-2)+1000</f>
        <v>14500</v>
      </c>
      <c r="H4" s="24">
        <f t="shared" si="2"/>
        <v>15800</v>
      </c>
      <c r="I4" s="24">
        <f t="shared" si="2"/>
        <v>17200</v>
      </c>
      <c r="K4" s="18" t="s">
        <v>408</v>
      </c>
    </row>
    <row r="5" spans="1:11" ht="14.4" x14ac:dyDescent="0.3">
      <c r="A5" s="23" t="s">
        <v>114</v>
      </c>
      <c r="B5" s="24" t="s">
        <v>55</v>
      </c>
      <c r="C5" s="24" t="s">
        <v>409</v>
      </c>
      <c r="D5" s="24">
        <v>13429.41</v>
      </c>
      <c r="E5" s="24">
        <v>14704.07</v>
      </c>
      <c r="F5" s="24">
        <v>16106.2</v>
      </c>
      <c r="G5" s="24">
        <f t="shared" ref="G5:I5" si="3">ROUNDUP(D5,-2)+1000</f>
        <v>14500</v>
      </c>
      <c r="H5" s="24">
        <f t="shared" si="3"/>
        <v>15800</v>
      </c>
      <c r="I5" s="24">
        <f t="shared" si="3"/>
        <v>17200</v>
      </c>
    </row>
    <row r="6" spans="1:11" ht="14.4" x14ac:dyDescent="0.3">
      <c r="A6" s="23" t="s">
        <v>136</v>
      </c>
      <c r="B6" s="24" t="s">
        <v>56</v>
      </c>
      <c r="C6" s="24" t="s">
        <v>409</v>
      </c>
      <c r="D6" s="24">
        <v>13429.41</v>
      </c>
      <c r="E6" s="24">
        <v>14704.07</v>
      </c>
      <c r="F6" s="24">
        <v>16106.2</v>
      </c>
      <c r="G6" s="24">
        <f t="shared" ref="G6:I6" si="4">ROUNDUP(D6,-2)+1000</f>
        <v>14500</v>
      </c>
      <c r="H6" s="24">
        <f t="shared" si="4"/>
        <v>15800</v>
      </c>
      <c r="I6" s="24">
        <f t="shared" si="4"/>
        <v>17200</v>
      </c>
      <c r="K6" s="18" t="s">
        <v>410</v>
      </c>
    </row>
    <row r="7" spans="1:11" ht="14.4" x14ac:dyDescent="0.3">
      <c r="A7" s="23" t="s">
        <v>302</v>
      </c>
      <c r="B7" s="24" t="s">
        <v>57</v>
      </c>
      <c r="C7" s="24" t="s">
        <v>57</v>
      </c>
      <c r="D7" s="24">
        <v>15296</v>
      </c>
      <c r="E7" s="24">
        <v>16858</v>
      </c>
      <c r="F7" s="24">
        <v>18332</v>
      </c>
      <c r="G7" s="24">
        <f t="shared" ref="G7:I7" si="5">ROUNDUP(D7,-2)+1000</f>
        <v>16300</v>
      </c>
      <c r="H7" s="24">
        <f t="shared" si="5"/>
        <v>17900</v>
      </c>
      <c r="I7" s="24">
        <f t="shared" si="5"/>
        <v>19400</v>
      </c>
    </row>
    <row r="8" spans="1:11" ht="14.4" x14ac:dyDescent="0.3">
      <c r="A8" s="23" t="s">
        <v>117</v>
      </c>
      <c r="B8" s="24" t="s">
        <v>58</v>
      </c>
      <c r="C8" s="24" t="s">
        <v>411</v>
      </c>
      <c r="D8" s="24">
        <v>8700</v>
      </c>
      <c r="E8" s="24">
        <v>11100</v>
      </c>
      <c r="F8" s="24">
        <v>13800</v>
      </c>
      <c r="G8" s="24">
        <f t="shared" ref="G8:I8" si="6">ROUNDUP(D8,-2)+1000</f>
        <v>9700</v>
      </c>
      <c r="H8" s="24">
        <f t="shared" si="6"/>
        <v>12100</v>
      </c>
      <c r="I8" s="24">
        <f t="shared" si="6"/>
        <v>14800</v>
      </c>
    </row>
    <row r="9" spans="1:11" ht="14.4" x14ac:dyDescent="0.3">
      <c r="A9" s="23" t="s">
        <v>196</v>
      </c>
      <c r="B9" s="24" t="s">
        <v>59</v>
      </c>
      <c r="C9" s="24" t="s">
        <v>412</v>
      </c>
      <c r="D9" s="24">
        <v>8366</v>
      </c>
      <c r="E9" s="24">
        <v>9618</v>
      </c>
      <c r="F9" s="24">
        <v>10037</v>
      </c>
      <c r="G9" s="24">
        <f t="shared" ref="G9:I9" si="7">ROUNDUP(D9,-2)+1000</f>
        <v>9400</v>
      </c>
      <c r="H9" s="24">
        <f t="shared" si="7"/>
        <v>10700</v>
      </c>
      <c r="I9" s="24">
        <f t="shared" si="7"/>
        <v>11100</v>
      </c>
    </row>
    <row r="10" spans="1:11" ht="14.4" x14ac:dyDescent="0.3">
      <c r="A10" s="23" t="s">
        <v>161</v>
      </c>
      <c r="B10" s="24" t="s">
        <v>60</v>
      </c>
      <c r="C10" s="24" t="s">
        <v>413</v>
      </c>
      <c r="D10" s="24">
        <v>8182</v>
      </c>
      <c r="E10" s="24">
        <v>9560</v>
      </c>
      <c r="F10" s="24">
        <v>10860</v>
      </c>
      <c r="G10" s="24">
        <f t="shared" ref="G10:I10" si="8">ROUNDUP(D10,-2)+1000</f>
        <v>9200</v>
      </c>
      <c r="H10" s="24">
        <f t="shared" si="8"/>
        <v>10600</v>
      </c>
      <c r="I10" s="24">
        <f t="shared" si="8"/>
        <v>11900</v>
      </c>
    </row>
    <row r="11" spans="1:11" ht="14.4" x14ac:dyDescent="0.3">
      <c r="A11" s="23" t="s">
        <v>120</v>
      </c>
      <c r="B11" s="24" t="s">
        <v>61</v>
      </c>
      <c r="C11" s="24" t="s">
        <v>414</v>
      </c>
      <c r="D11" s="24">
        <v>5798</v>
      </c>
      <c r="E11" s="24">
        <v>6058</v>
      </c>
      <c r="F11" s="24">
        <v>7358</v>
      </c>
      <c r="G11" s="24">
        <f t="shared" ref="G11:I11" si="9">ROUNDUP(D11,-2)+1000</f>
        <v>6800</v>
      </c>
      <c r="H11" s="24">
        <f t="shared" si="9"/>
        <v>7100</v>
      </c>
      <c r="I11" s="24">
        <f t="shared" si="9"/>
        <v>8400</v>
      </c>
    </row>
    <row r="12" spans="1:11" ht="14.4" x14ac:dyDescent="0.3">
      <c r="A12" s="23" t="s">
        <v>214</v>
      </c>
      <c r="B12" s="24" t="s">
        <v>62</v>
      </c>
      <c r="C12" s="24" t="s">
        <v>415</v>
      </c>
      <c r="D12" s="24">
        <v>6465.88</v>
      </c>
      <c r="E12" s="24">
        <v>8523.2099999999991</v>
      </c>
      <c r="F12" s="24">
        <v>9845.7800000000007</v>
      </c>
      <c r="G12" s="24">
        <f t="shared" ref="G12:I12" si="10">ROUNDUP(D12,-2)+1000</f>
        <v>7500</v>
      </c>
      <c r="H12" s="24">
        <f t="shared" si="10"/>
        <v>9600</v>
      </c>
      <c r="I12" s="24">
        <f t="shared" si="10"/>
        <v>10900</v>
      </c>
    </row>
    <row r="13" spans="1:11" ht="14.4" x14ac:dyDescent="0.3">
      <c r="A13" s="23" t="s">
        <v>200</v>
      </c>
      <c r="B13" s="24" t="s">
        <v>63</v>
      </c>
      <c r="C13" s="24" t="s">
        <v>416</v>
      </c>
      <c r="D13" s="24">
        <v>7030</v>
      </c>
      <c r="E13" s="24">
        <v>7038</v>
      </c>
      <c r="F13" s="24">
        <v>7109</v>
      </c>
      <c r="G13" s="24">
        <f t="shared" ref="G13:I13" si="11">ROUNDUP(D13,-2)+1000</f>
        <v>8100</v>
      </c>
      <c r="H13" s="24">
        <f t="shared" si="11"/>
        <v>8100</v>
      </c>
      <c r="I13" s="24">
        <f t="shared" si="11"/>
        <v>8200</v>
      </c>
    </row>
    <row r="14" spans="1:11" ht="14.4" x14ac:dyDescent="0.3">
      <c r="A14" s="23" t="s">
        <v>216</v>
      </c>
      <c r="B14" s="24" t="s">
        <v>64</v>
      </c>
      <c r="C14" s="24" t="s">
        <v>417</v>
      </c>
      <c r="D14" s="24">
        <v>8374.77</v>
      </c>
      <c r="E14" s="24">
        <v>9381.06</v>
      </c>
      <c r="F14" s="24">
        <v>14000</v>
      </c>
      <c r="G14" s="24">
        <f t="shared" ref="G14:I14" si="12">ROUNDUP(D14,-2)+1000</f>
        <v>9400</v>
      </c>
      <c r="H14" s="24">
        <f t="shared" si="12"/>
        <v>10400</v>
      </c>
      <c r="I14" s="24">
        <f t="shared" si="12"/>
        <v>15000</v>
      </c>
    </row>
    <row r="15" spans="1:11" ht="14.4" x14ac:dyDescent="0.3">
      <c r="A15" s="23" t="s">
        <v>217</v>
      </c>
      <c r="B15" s="24" t="s">
        <v>65</v>
      </c>
      <c r="C15" s="24" t="s">
        <v>418</v>
      </c>
      <c r="D15" s="24">
        <v>8527</v>
      </c>
      <c r="E15" s="24">
        <v>9627</v>
      </c>
      <c r="F15" s="24">
        <v>14000</v>
      </c>
      <c r="G15" s="24">
        <f t="shared" ref="G15:I15" si="13">ROUNDUP(D15,-2)+1000</f>
        <v>9600</v>
      </c>
      <c r="H15" s="24">
        <f t="shared" si="13"/>
        <v>10700</v>
      </c>
      <c r="I15" s="24">
        <f t="shared" si="13"/>
        <v>15000</v>
      </c>
    </row>
    <row r="16" spans="1:11" ht="14.4" x14ac:dyDescent="0.3">
      <c r="A16" s="23" t="s">
        <v>146</v>
      </c>
      <c r="B16" s="24" t="s">
        <v>66</v>
      </c>
      <c r="C16" s="24" t="s">
        <v>418</v>
      </c>
      <c r="D16" s="24">
        <v>8527</v>
      </c>
      <c r="E16" s="24">
        <v>9627</v>
      </c>
      <c r="F16" s="24">
        <v>14000</v>
      </c>
      <c r="G16" s="24">
        <f t="shared" ref="G16:I16" si="14">ROUNDUP(D16,-2)+1000</f>
        <v>9600</v>
      </c>
      <c r="H16" s="24">
        <f t="shared" si="14"/>
        <v>10700</v>
      </c>
      <c r="I16" s="24">
        <f t="shared" si="14"/>
        <v>15000</v>
      </c>
    </row>
    <row r="17" spans="1:9" ht="14.4" x14ac:dyDescent="0.3">
      <c r="A17" s="23" t="s">
        <v>258</v>
      </c>
      <c r="B17" s="24" t="s">
        <v>67</v>
      </c>
      <c r="C17" s="24" t="s">
        <v>417</v>
      </c>
      <c r="D17" s="24">
        <v>8374.77</v>
      </c>
      <c r="E17" s="24">
        <v>9381.06</v>
      </c>
      <c r="F17" s="24">
        <v>14000</v>
      </c>
      <c r="G17" s="24">
        <f t="shared" ref="G17:I17" si="15">ROUNDUP(D17,-2)+1000</f>
        <v>9400</v>
      </c>
      <c r="H17" s="24">
        <f t="shared" si="15"/>
        <v>10400</v>
      </c>
      <c r="I17" s="24">
        <f t="shared" si="15"/>
        <v>15000</v>
      </c>
    </row>
    <row r="18" spans="1:9" ht="14.4" x14ac:dyDescent="0.3">
      <c r="A18" s="23" t="s">
        <v>297</v>
      </c>
      <c r="B18" s="24" t="s">
        <v>68</v>
      </c>
      <c r="C18" s="24" t="s">
        <v>418</v>
      </c>
      <c r="D18" s="24">
        <v>8527</v>
      </c>
      <c r="E18" s="24">
        <v>9627</v>
      </c>
      <c r="F18" s="24">
        <v>14000</v>
      </c>
      <c r="G18" s="24">
        <f t="shared" ref="G18:I18" si="16">ROUNDUP(D18,-2)+1000</f>
        <v>9600</v>
      </c>
      <c r="H18" s="24">
        <f t="shared" si="16"/>
        <v>10700</v>
      </c>
      <c r="I18" s="24">
        <f t="shared" si="16"/>
        <v>15000</v>
      </c>
    </row>
    <row r="19" spans="1:9" ht="14.4" x14ac:dyDescent="0.3">
      <c r="A19" s="23" t="s">
        <v>304</v>
      </c>
      <c r="B19" s="24" t="s">
        <v>68</v>
      </c>
      <c r="C19" s="24" t="s">
        <v>418</v>
      </c>
      <c r="D19" s="24">
        <v>8527</v>
      </c>
      <c r="E19" s="24">
        <v>9627</v>
      </c>
      <c r="F19" s="24">
        <v>14000</v>
      </c>
      <c r="G19" s="24">
        <f t="shared" ref="G19:I19" si="17">ROUNDUP(D19,-2)+1000</f>
        <v>9600</v>
      </c>
      <c r="H19" s="24">
        <f t="shared" si="17"/>
        <v>10700</v>
      </c>
      <c r="I19" s="24">
        <f t="shared" si="17"/>
        <v>15000</v>
      </c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topLeftCell="B1" workbookViewId="0">
      <selection activeCell="F29" sqref="F29"/>
    </sheetView>
  </sheetViews>
  <sheetFormatPr defaultColWidth="12.69921875" defaultRowHeight="15" customHeight="1" x14ac:dyDescent="0.25"/>
  <cols>
    <col min="1" max="1" width="18.296875" customWidth="1"/>
    <col min="2" max="2" width="47.69921875" customWidth="1"/>
    <col min="3" max="3" width="16.69921875" customWidth="1"/>
    <col min="4" max="4" width="22.69921875" customWidth="1"/>
    <col min="5" max="5" width="15.19921875" customWidth="1"/>
    <col min="6" max="6" width="13.69921875" customWidth="1"/>
    <col min="7" max="7" width="20.19921875" customWidth="1"/>
    <col min="8" max="8" width="13.69921875" customWidth="1"/>
    <col min="9" max="9" width="20.19921875" customWidth="1"/>
    <col min="10" max="10" width="13.69921875" customWidth="1"/>
    <col min="11" max="11" width="20.19921875" customWidth="1"/>
    <col min="12" max="12" width="13.69921875" customWidth="1"/>
    <col min="13" max="13" width="20.19921875" customWidth="1"/>
    <col min="14" max="26" width="9" customWidth="1"/>
  </cols>
  <sheetData>
    <row r="1" spans="1:13" ht="14.4" x14ac:dyDescent="0.3">
      <c r="A1" s="23" t="s">
        <v>419</v>
      </c>
      <c r="B1" s="23" t="s">
        <v>420</v>
      </c>
      <c r="C1" s="23" t="s">
        <v>421</v>
      </c>
      <c r="D1" s="23" t="s">
        <v>422</v>
      </c>
      <c r="E1" s="23" t="s">
        <v>423</v>
      </c>
      <c r="F1" s="33" t="s">
        <v>424</v>
      </c>
      <c r="G1" s="34">
        <v>5</v>
      </c>
      <c r="H1" s="35" t="s">
        <v>426</v>
      </c>
      <c r="I1" s="36">
        <v>4</v>
      </c>
      <c r="J1" s="35" t="s">
        <v>427</v>
      </c>
      <c r="K1" s="36">
        <v>3</v>
      </c>
      <c r="L1" s="35" t="s">
        <v>428</v>
      </c>
      <c r="M1" s="36">
        <v>8</v>
      </c>
    </row>
    <row r="2" spans="1:13" ht="14.4" x14ac:dyDescent="0.3">
      <c r="A2" s="23" t="s">
        <v>12</v>
      </c>
      <c r="B2" s="30">
        <v>400000</v>
      </c>
      <c r="C2" s="37">
        <v>0.2</v>
      </c>
      <c r="D2" s="24">
        <f t="shared" ref="D2:D21" si="0">C2*B2</f>
        <v>80000</v>
      </c>
      <c r="E2" s="38">
        <v>0.105</v>
      </c>
      <c r="F2" s="24">
        <v>60</v>
      </c>
      <c r="G2" s="30">
        <f t="shared" ref="G2:G21" si="1">(1-C2)*B2*(E2/12)*((1+E2/12)^F2)/(((1+E2/12)^F2)-1)</f>
        <v>6878.0481209975387</v>
      </c>
      <c r="H2" s="24">
        <v>48</v>
      </c>
      <c r="I2" s="30">
        <f t="shared" ref="I2:I21" si="2">(1-C2)*B2*(E2/12)*((1+E2/12)^H2)/(((1+E2/12)^H2)-1)</f>
        <v>8193.0815206092302</v>
      </c>
      <c r="J2" s="24">
        <v>36</v>
      </c>
      <c r="K2" s="30">
        <f t="shared" ref="K2:K21" si="3">(1-C2)*B2*(E2/12)*((1+E2/12)^J2)/(((1+E2/12)^J2)-1)</f>
        <v>10400.781921499731</v>
      </c>
      <c r="L2" s="30">
        <f t="shared" ref="L2:L21" si="4">12*8</f>
        <v>96</v>
      </c>
      <c r="M2" s="30">
        <f t="shared" ref="M2:M21" si="5">(1-C2)*B2*(E2/12)*((1+E2/12)^L2)/(((1+E2/12)^L2)-1)</f>
        <v>4940.8051853710322</v>
      </c>
    </row>
    <row r="3" spans="1:13" ht="14.4" x14ac:dyDescent="0.3">
      <c r="A3" s="23" t="s">
        <v>14</v>
      </c>
      <c r="B3" s="30">
        <v>650000</v>
      </c>
      <c r="C3" s="37">
        <v>0.2</v>
      </c>
      <c r="D3" s="24">
        <f t="shared" si="0"/>
        <v>130000</v>
      </c>
      <c r="E3" s="38">
        <v>0.105</v>
      </c>
      <c r="F3" s="24">
        <v>60</v>
      </c>
      <c r="G3" s="30">
        <f t="shared" si="1"/>
        <v>11176.828196621002</v>
      </c>
      <c r="H3" s="24">
        <v>48</v>
      </c>
      <c r="I3" s="30">
        <f t="shared" si="2"/>
        <v>13313.757470989996</v>
      </c>
      <c r="J3" s="24">
        <v>36</v>
      </c>
      <c r="K3" s="30">
        <f t="shared" si="3"/>
        <v>16901.270622437063</v>
      </c>
      <c r="L3" s="30">
        <f t="shared" si="4"/>
        <v>96</v>
      </c>
      <c r="M3" s="30">
        <f t="shared" si="5"/>
        <v>8028.8084262279272</v>
      </c>
    </row>
    <row r="4" spans="1:13" ht="14.4" x14ac:dyDescent="0.3">
      <c r="A4" s="23" t="s">
        <v>128</v>
      </c>
      <c r="B4" s="30">
        <v>600000</v>
      </c>
      <c r="C4" s="37">
        <v>0.2</v>
      </c>
      <c r="D4" s="24">
        <f t="shared" si="0"/>
        <v>120000</v>
      </c>
      <c r="E4" s="38">
        <v>0.105</v>
      </c>
      <c r="F4" s="24">
        <v>60</v>
      </c>
      <c r="G4" s="30">
        <f t="shared" si="1"/>
        <v>10317.072181496311</v>
      </c>
      <c r="H4" s="24">
        <v>48</v>
      </c>
      <c r="I4" s="30">
        <f t="shared" si="2"/>
        <v>12289.622280913847</v>
      </c>
      <c r="J4" s="24">
        <v>36</v>
      </c>
      <c r="K4" s="30">
        <f t="shared" si="3"/>
        <v>15601.172882249597</v>
      </c>
      <c r="L4" s="30">
        <f t="shared" si="4"/>
        <v>96</v>
      </c>
      <c r="M4" s="30">
        <f t="shared" si="5"/>
        <v>7411.2077780565505</v>
      </c>
    </row>
    <row r="5" spans="1:13" ht="14.4" x14ac:dyDescent="0.3">
      <c r="A5" s="23" t="s">
        <v>149</v>
      </c>
      <c r="B5" s="30">
        <v>750000</v>
      </c>
      <c r="C5" s="37">
        <v>0.2</v>
      </c>
      <c r="D5" s="24">
        <f t="shared" si="0"/>
        <v>150000</v>
      </c>
      <c r="E5" s="38">
        <v>0.105</v>
      </c>
      <c r="F5" s="24">
        <v>60</v>
      </c>
      <c r="G5" s="30">
        <f t="shared" si="1"/>
        <v>12896.340226870387</v>
      </c>
      <c r="H5" s="24">
        <v>48</v>
      </c>
      <c r="I5" s="30">
        <f t="shared" si="2"/>
        <v>15362.027851142304</v>
      </c>
      <c r="J5" s="24">
        <v>36</v>
      </c>
      <c r="K5" s="30">
        <f t="shared" si="3"/>
        <v>19501.466102811992</v>
      </c>
      <c r="L5" s="30">
        <f t="shared" si="4"/>
        <v>96</v>
      </c>
      <c r="M5" s="30">
        <f t="shared" si="5"/>
        <v>9264.0097225706868</v>
      </c>
    </row>
    <row r="6" spans="1:13" ht="14.4" x14ac:dyDescent="0.3">
      <c r="A6" s="23" t="s">
        <v>170</v>
      </c>
      <c r="B6" s="30">
        <v>1150000</v>
      </c>
      <c r="C6" s="37">
        <v>0.2</v>
      </c>
      <c r="D6" s="24">
        <f t="shared" si="0"/>
        <v>230000</v>
      </c>
      <c r="E6" s="38">
        <v>0.105</v>
      </c>
      <c r="F6" s="24">
        <v>60</v>
      </c>
      <c r="G6" s="30">
        <f t="shared" si="1"/>
        <v>19774.388347867927</v>
      </c>
      <c r="H6" s="24">
        <v>48</v>
      </c>
      <c r="I6" s="30">
        <f t="shared" si="2"/>
        <v>23555.109371751536</v>
      </c>
      <c r="J6" s="24">
        <v>36</v>
      </c>
      <c r="K6" s="30">
        <f t="shared" si="3"/>
        <v>29902.248024311724</v>
      </c>
      <c r="L6" s="30">
        <f t="shared" si="4"/>
        <v>96</v>
      </c>
      <c r="M6" s="30">
        <f t="shared" si="5"/>
        <v>14204.814907941718</v>
      </c>
    </row>
    <row r="7" spans="1:13" ht="14.4" x14ac:dyDescent="0.3">
      <c r="A7" s="23" t="s">
        <v>187</v>
      </c>
      <c r="B7" s="30">
        <v>1150000</v>
      </c>
      <c r="C7" s="37">
        <v>0.2</v>
      </c>
      <c r="D7" s="24">
        <f t="shared" si="0"/>
        <v>230000</v>
      </c>
      <c r="E7" s="38">
        <v>0.105</v>
      </c>
      <c r="F7" s="24">
        <v>60</v>
      </c>
      <c r="G7" s="30">
        <f t="shared" si="1"/>
        <v>19774.388347867927</v>
      </c>
      <c r="H7" s="24">
        <v>48</v>
      </c>
      <c r="I7" s="30">
        <f t="shared" si="2"/>
        <v>23555.109371751536</v>
      </c>
      <c r="J7" s="24">
        <v>36</v>
      </c>
      <c r="K7" s="30">
        <f t="shared" si="3"/>
        <v>29902.248024311724</v>
      </c>
      <c r="L7" s="30">
        <f t="shared" si="4"/>
        <v>96</v>
      </c>
      <c r="M7" s="30">
        <f t="shared" si="5"/>
        <v>14204.814907941718</v>
      </c>
    </row>
    <row r="8" spans="1:13" ht="14.4" x14ac:dyDescent="0.3">
      <c r="A8" s="23" t="s">
        <v>205</v>
      </c>
      <c r="B8" s="30">
        <v>1400000</v>
      </c>
      <c r="C8" s="37">
        <v>0.2</v>
      </c>
      <c r="D8" s="24">
        <f t="shared" si="0"/>
        <v>280000</v>
      </c>
      <c r="E8" s="38">
        <v>0.105</v>
      </c>
      <c r="F8" s="24">
        <v>60</v>
      </c>
      <c r="G8" s="30">
        <f t="shared" si="1"/>
        <v>24073.168423491388</v>
      </c>
      <c r="H8" s="24">
        <v>48</v>
      </c>
      <c r="I8" s="30">
        <f t="shared" si="2"/>
        <v>28675.785322132302</v>
      </c>
      <c r="J8" s="24">
        <v>36</v>
      </c>
      <c r="K8" s="30">
        <f t="shared" si="3"/>
        <v>36402.736725249059</v>
      </c>
      <c r="L8" s="30">
        <f t="shared" si="4"/>
        <v>96</v>
      </c>
      <c r="M8" s="30">
        <f t="shared" si="5"/>
        <v>17292.818148798615</v>
      </c>
    </row>
    <row r="9" spans="1:13" ht="14.4" x14ac:dyDescent="0.3">
      <c r="A9" s="23" t="s">
        <v>220</v>
      </c>
      <c r="B9" s="30">
        <v>1250000</v>
      </c>
      <c r="C9" s="37">
        <v>0.2</v>
      </c>
      <c r="D9" s="24">
        <f t="shared" si="0"/>
        <v>250000</v>
      </c>
      <c r="E9" s="38">
        <v>0.105</v>
      </c>
      <c r="F9" s="24">
        <v>60</v>
      </c>
      <c r="G9" s="30">
        <f t="shared" si="1"/>
        <v>21493.900378117312</v>
      </c>
      <c r="H9" s="24">
        <v>48</v>
      </c>
      <c r="I9" s="30">
        <f t="shared" si="2"/>
        <v>25603.379751903845</v>
      </c>
      <c r="J9" s="24">
        <v>36</v>
      </c>
      <c r="K9" s="30">
        <f t="shared" si="3"/>
        <v>32502.443504686664</v>
      </c>
      <c r="L9" s="30">
        <f t="shared" si="4"/>
        <v>96</v>
      </c>
      <c r="M9" s="30">
        <f t="shared" si="5"/>
        <v>15440.016204284477</v>
      </c>
    </row>
    <row r="10" spans="1:13" ht="14.4" x14ac:dyDescent="0.3">
      <c r="A10" s="23" t="s">
        <v>13</v>
      </c>
      <c r="B10" s="30">
        <v>1450000</v>
      </c>
      <c r="C10" s="37">
        <v>0.2</v>
      </c>
      <c r="D10" s="24">
        <f t="shared" si="0"/>
        <v>290000</v>
      </c>
      <c r="E10" s="38">
        <v>0.105</v>
      </c>
      <c r="F10" s="24">
        <v>60</v>
      </c>
      <c r="G10" s="30">
        <f t="shared" si="1"/>
        <v>24932.924438616079</v>
      </c>
      <c r="H10" s="24">
        <v>48</v>
      </c>
      <c r="I10" s="30">
        <f t="shared" si="2"/>
        <v>29699.920512208453</v>
      </c>
      <c r="J10" s="24">
        <v>36</v>
      </c>
      <c r="K10" s="30">
        <f t="shared" si="3"/>
        <v>37702.834465436521</v>
      </c>
      <c r="L10" s="30">
        <f t="shared" si="4"/>
        <v>96</v>
      </c>
      <c r="M10" s="30">
        <f t="shared" si="5"/>
        <v>17910.418796969992</v>
      </c>
    </row>
    <row r="11" spans="1:13" ht="14.4" x14ac:dyDescent="0.3">
      <c r="A11" s="23" t="s">
        <v>248</v>
      </c>
      <c r="B11" s="30">
        <v>250000</v>
      </c>
      <c r="C11" s="37">
        <v>0.2</v>
      </c>
      <c r="D11" s="24">
        <f t="shared" si="0"/>
        <v>50000</v>
      </c>
      <c r="E11" s="38">
        <v>0.105</v>
      </c>
      <c r="F11" s="24">
        <v>60</v>
      </c>
      <c r="G11" s="30">
        <f t="shared" si="1"/>
        <v>4298.7800756234619</v>
      </c>
      <c r="H11" s="24">
        <v>48</v>
      </c>
      <c r="I11" s="30">
        <f t="shared" si="2"/>
        <v>5120.6759503807689</v>
      </c>
      <c r="J11" s="24">
        <v>36</v>
      </c>
      <c r="K11" s="30">
        <f t="shared" si="3"/>
        <v>6500.4887009373315</v>
      </c>
      <c r="L11" s="30">
        <f t="shared" si="4"/>
        <v>96</v>
      </c>
      <c r="M11" s="30">
        <f t="shared" si="5"/>
        <v>3088.0032408568954</v>
      </c>
    </row>
    <row r="12" spans="1:13" ht="14.4" x14ac:dyDescent="0.3">
      <c r="A12" s="23" t="s">
        <v>260</v>
      </c>
      <c r="B12" s="30">
        <v>1200000</v>
      </c>
      <c r="C12" s="37">
        <v>0.2</v>
      </c>
      <c r="D12" s="24">
        <f t="shared" si="0"/>
        <v>240000</v>
      </c>
      <c r="E12" s="38">
        <v>0.105</v>
      </c>
      <c r="F12" s="24">
        <v>60</v>
      </c>
      <c r="G12" s="30">
        <f t="shared" si="1"/>
        <v>20634.144362992622</v>
      </c>
      <c r="H12" s="24">
        <v>48</v>
      </c>
      <c r="I12" s="30">
        <f t="shared" si="2"/>
        <v>24579.244561827694</v>
      </c>
      <c r="J12" s="24">
        <v>36</v>
      </c>
      <c r="K12" s="30">
        <f t="shared" si="3"/>
        <v>31202.345764499194</v>
      </c>
      <c r="L12" s="30">
        <f t="shared" si="4"/>
        <v>96</v>
      </c>
      <c r="M12" s="30">
        <f t="shared" si="5"/>
        <v>14822.415556113101</v>
      </c>
    </row>
    <row r="13" spans="1:13" ht="14.4" x14ac:dyDescent="0.3">
      <c r="A13" s="23" t="s">
        <v>271</v>
      </c>
      <c r="B13" s="30">
        <v>1400000</v>
      </c>
      <c r="C13" s="37">
        <v>0.2</v>
      </c>
      <c r="D13" s="24">
        <f t="shared" si="0"/>
        <v>280000</v>
      </c>
      <c r="E13" s="38">
        <v>0.105</v>
      </c>
      <c r="F13" s="24">
        <v>60</v>
      </c>
      <c r="G13" s="30">
        <f t="shared" si="1"/>
        <v>24073.168423491388</v>
      </c>
      <c r="H13" s="24">
        <v>48</v>
      </c>
      <c r="I13" s="30">
        <f t="shared" si="2"/>
        <v>28675.785322132302</v>
      </c>
      <c r="J13" s="24">
        <v>36</v>
      </c>
      <c r="K13" s="30">
        <f t="shared" si="3"/>
        <v>36402.736725249059</v>
      </c>
      <c r="L13" s="30">
        <f t="shared" si="4"/>
        <v>96</v>
      </c>
      <c r="M13" s="30">
        <f t="shared" si="5"/>
        <v>17292.818148798615</v>
      </c>
    </row>
    <row r="14" spans="1:13" ht="14.4" x14ac:dyDescent="0.3">
      <c r="A14" s="23" t="s">
        <v>281</v>
      </c>
      <c r="B14" s="30">
        <v>750000</v>
      </c>
      <c r="C14" s="37">
        <v>0.2</v>
      </c>
      <c r="D14" s="24">
        <f t="shared" si="0"/>
        <v>150000</v>
      </c>
      <c r="E14" s="38">
        <v>0.105</v>
      </c>
      <c r="F14" s="24">
        <v>60</v>
      </c>
      <c r="G14" s="30">
        <f t="shared" si="1"/>
        <v>12896.340226870387</v>
      </c>
      <c r="H14" s="24">
        <v>48</v>
      </c>
      <c r="I14" s="30">
        <f t="shared" si="2"/>
        <v>15362.027851142304</v>
      </c>
      <c r="J14" s="24">
        <v>36</v>
      </c>
      <c r="K14" s="30">
        <f t="shared" si="3"/>
        <v>19501.466102811992</v>
      </c>
      <c r="L14" s="30">
        <f t="shared" si="4"/>
        <v>96</v>
      </c>
      <c r="M14" s="30">
        <f t="shared" si="5"/>
        <v>9264.0097225706868</v>
      </c>
    </row>
    <row r="15" spans="1:13" ht="14.4" x14ac:dyDescent="0.3">
      <c r="A15" s="23" t="s">
        <v>290</v>
      </c>
      <c r="B15" s="30">
        <v>300000</v>
      </c>
      <c r="C15" s="37">
        <v>0.2</v>
      </c>
      <c r="D15" s="24">
        <f t="shared" si="0"/>
        <v>60000</v>
      </c>
      <c r="E15" s="38">
        <v>0.105</v>
      </c>
      <c r="F15" s="24">
        <v>60</v>
      </c>
      <c r="G15" s="30">
        <f t="shared" si="1"/>
        <v>5158.5360907481554</v>
      </c>
      <c r="H15" s="24">
        <v>48</v>
      </c>
      <c r="I15" s="30">
        <f t="shared" si="2"/>
        <v>6144.8111404569236</v>
      </c>
      <c r="J15" s="24">
        <v>36</v>
      </c>
      <c r="K15" s="30">
        <f t="shared" si="3"/>
        <v>7800.5864411247985</v>
      </c>
      <c r="L15" s="30">
        <f t="shared" si="4"/>
        <v>96</v>
      </c>
      <c r="M15" s="30">
        <f t="shared" si="5"/>
        <v>3705.6038890282753</v>
      </c>
    </row>
    <row r="16" spans="1:13" ht="14.4" x14ac:dyDescent="0.3">
      <c r="A16" s="23" t="s">
        <v>298</v>
      </c>
      <c r="B16" s="30">
        <v>450000</v>
      </c>
      <c r="C16" s="37">
        <v>0.2</v>
      </c>
      <c r="D16" s="24">
        <f t="shared" si="0"/>
        <v>90000</v>
      </c>
      <c r="E16" s="38">
        <v>0.105</v>
      </c>
      <c r="F16" s="24">
        <v>60</v>
      </c>
      <c r="G16" s="30">
        <f t="shared" si="1"/>
        <v>7737.8041361222322</v>
      </c>
      <c r="H16" s="24">
        <v>48</v>
      </c>
      <c r="I16" s="30">
        <f t="shared" si="2"/>
        <v>9217.2167106853831</v>
      </c>
      <c r="J16" s="24">
        <v>36</v>
      </c>
      <c r="K16" s="30">
        <f t="shared" si="3"/>
        <v>11700.879661687197</v>
      </c>
      <c r="L16" s="30">
        <f t="shared" si="4"/>
        <v>96</v>
      </c>
      <c r="M16" s="30">
        <f t="shared" si="5"/>
        <v>5558.4058335424115</v>
      </c>
    </row>
    <row r="17" spans="1:13" ht="14.4" x14ac:dyDescent="0.3">
      <c r="A17" s="23" t="s">
        <v>305</v>
      </c>
      <c r="B17" s="30">
        <v>550000</v>
      </c>
      <c r="C17" s="37">
        <v>0.2</v>
      </c>
      <c r="D17" s="24">
        <f t="shared" si="0"/>
        <v>110000</v>
      </c>
      <c r="E17" s="38">
        <v>0.105</v>
      </c>
      <c r="F17" s="24">
        <v>60</v>
      </c>
      <c r="G17" s="30">
        <f t="shared" si="1"/>
        <v>9457.3161663716182</v>
      </c>
      <c r="H17" s="24">
        <v>48</v>
      </c>
      <c r="I17" s="30">
        <f t="shared" si="2"/>
        <v>11265.487090837691</v>
      </c>
      <c r="J17" s="24">
        <v>36</v>
      </c>
      <c r="K17" s="30">
        <f t="shared" si="3"/>
        <v>14301.075142062131</v>
      </c>
      <c r="L17" s="30">
        <f t="shared" si="4"/>
        <v>96</v>
      </c>
      <c r="M17" s="30">
        <f t="shared" si="5"/>
        <v>6793.6071298851693</v>
      </c>
    </row>
    <row r="18" spans="1:13" ht="14.4" x14ac:dyDescent="0.3">
      <c r="A18" s="23" t="s">
        <v>15</v>
      </c>
      <c r="B18" s="30">
        <v>700000</v>
      </c>
      <c r="C18" s="37">
        <v>0.2</v>
      </c>
      <c r="D18" s="24">
        <f t="shared" si="0"/>
        <v>140000</v>
      </c>
      <c r="E18" s="38">
        <v>0.105</v>
      </c>
      <c r="F18" s="24">
        <v>60</v>
      </c>
      <c r="G18" s="30">
        <f t="shared" si="1"/>
        <v>12036.584211745694</v>
      </c>
      <c r="H18" s="24">
        <v>48</v>
      </c>
      <c r="I18" s="30">
        <f t="shared" si="2"/>
        <v>14337.892661066151</v>
      </c>
      <c r="J18" s="24">
        <v>36</v>
      </c>
      <c r="K18" s="30">
        <f t="shared" si="3"/>
        <v>18201.368362624529</v>
      </c>
      <c r="L18" s="30">
        <f t="shared" si="4"/>
        <v>96</v>
      </c>
      <c r="M18" s="30">
        <f t="shared" si="5"/>
        <v>8646.4090743993074</v>
      </c>
    </row>
    <row r="19" spans="1:13" ht="14.4" x14ac:dyDescent="0.3">
      <c r="A19" s="23" t="s">
        <v>313</v>
      </c>
      <c r="B19" s="30">
        <v>1200000</v>
      </c>
      <c r="C19" s="37">
        <v>0.2</v>
      </c>
      <c r="D19" s="24">
        <f t="shared" si="0"/>
        <v>240000</v>
      </c>
      <c r="E19" s="38">
        <v>0.105</v>
      </c>
      <c r="F19" s="24">
        <v>60</v>
      </c>
      <c r="G19" s="30">
        <f t="shared" si="1"/>
        <v>20634.144362992622</v>
      </c>
      <c r="H19" s="24">
        <v>48</v>
      </c>
      <c r="I19" s="30">
        <f t="shared" si="2"/>
        <v>24579.244561827694</v>
      </c>
      <c r="J19" s="24">
        <v>36</v>
      </c>
      <c r="K19" s="30">
        <f t="shared" si="3"/>
        <v>31202.345764499194</v>
      </c>
      <c r="L19" s="30">
        <f t="shared" si="4"/>
        <v>96</v>
      </c>
      <c r="M19" s="30">
        <f t="shared" si="5"/>
        <v>14822.415556113101</v>
      </c>
    </row>
    <row r="20" spans="1:13" ht="14.4" x14ac:dyDescent="0.3">
      <c r="A20" s="23" t="s">
        <v>316</v>
      </c>
      <c r="B20" s="30">
        <v>500000</v>
      </c>
      <c r="C20" s="37">
        <v>0.2</v>
      </c>
      <c r="D20" s="24">
        <f t="shared" si="0"/>
        <v>100000</v>
      </c>
      <c r="E20" s="38">
        <v>0.105</v>
      </c>
      <c r="F20" s="24">
        <v>60</v>
      </c>
      <c r="G20" s="30">
        <f t="shared" si="1"/>
        <v>8597.5601512469239</v>
      </c>
      <c r="H20" s="24">
        <v>48</v>
      </c>
      <c r="I20" s="30">
        <f t="shared" si="2"/>
        <v>10241.351900761538</v>
      </c>
      <c r="J20" s="24">
        <v>36</v>
      </c>
      <c r="K20" s="30">
        <f t="shared" si="3"/>
        <v>13000.977401874663</v>
      </c>
      <c r="L20" s="30">
        <f t="shared" si="4"/>
        <v>96</v>
      </c>
      <c r="M20" s="30">
        <f t="shared" si="5"/>
        <v>6176.0064817137909</v>
      </c>
    </row>
    <row r="21" spans="1:13" ht="15.75" customHeight="1" x14ac:dyDescent="0.3">
      <c r="A21" s="23" t="s">
        <v>319</v>
      </c>
      <c r="B21" s="30">
        <v>2000000</v>
      </c>
      <c r="C21" s="37">
        <v>0.2</v>
      </c>
      <c r="D21" s="24">
        <f t="shared" si="0"/>
        <v>400000</v>
      </c>
      <c r="E21" s="38">
        <v>0.105</v>
      </c>
      <c r="F21" s="24">
        <v>60</v>
      </c>
      <c r="G21" s="30">
        <f t="shared" si="1"/>
        <v>34390.240604987695</v>
      </c>
      <c r="H21" s="24">
        <v>48</v>
      </c>
      <c r="I21" s="30">
        <f t="shared" si="2"/>
        <v>40965.407603046151</v>
      </c>
      <c r="J21" s="24">
        <v>36</v>
      </c>
      <c r="K21" s="30">
        <f t="shared" si="3"/>
        <v>52003.909607498652</v>
      </c>
      <c r="L21" s="30">
        <f t="shared" si="4"/>
        <v>96</v>
      </c>
      <c r="M21" s="30">
        <f t="shared" si="5"/>
        <v>24704.025926855164</v>
      </c>
    </row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selection activeCell="H27" sqref="H27"/>
    </sheetView>
  </sheetViews>
  <sheetFormatPr defaultColWidth="12.69921875" defaultRowHeight="15" customHeight="1" x14ac:dyDescent="0.25"/>
  <cols>
    <col min="1" max="1" width="18.296875" customWidth="1"/>
    <col min="2" max="2" width="17" customWidth="1"/>
    <col min="3" max="3" width="16.69921875" customWidth="1"/>
    <col min="4" max="4" width="22.69921875" customWidth="1"/>
    <col min="5" max="5" width="26.69921875" customWidth="1"/>
    <col min="6" max="6" width="15.19921875" customWidth="1"/>
    <col min="7" max="7" width="20.19921875" customWidth="1"/>
    <col min="8" max="8" width="22.09765625" bestFit="1" customWidth="1"/>
    <col min="9" max="26" width="9" customWidth="1"/>
  </cols>
  <sheetData>
    <row r="1" spans="1:8" ht="14.4" x14ac:dyDescent="0.3">
      <c r="A1" s="84" t="s">
        <v>419</v>
      </c>
      <c r="B1" s="84" t="s">
        <v>429</v>
      </c>
      <c r="C1" s="84" t="s">
        <v>421</v>
      </c>
      <c r="D1" s="84" t="s">
        <v>422</v>
      </c>
      <c r="E1" s="84" t="s">
        <v>430</v>
      </c>
      <c r="F1" s="84" t="s">
        <v>423</v>
      </c>
      <c r="G1" s="84" t="s">
        <v>425</v>
      </c>
      <c r="H1" s="84" t="s">
        <v>488</v>
      </c>
    </row>
    <row r="2" spans="1:8" ht="14.4" x14ac:dyDescent="0.3">
      <c r="A2" s="84" t="s">
        <v>12</v>
      </c>
      <c r="B2" s="85">
        <v>200000</v>
      </c>
      <c r="C2" s="86">
        <v>0.2</v>
      </c>
      <c r="D2" s="61">
        <f t="shared" ref="D2:D21" si="0">C2*B2</f>
        <v>40000</v>
      </c>
      <c r="E2" s="61">
        <v>60</v>
      </c>
      <c r="F2" s="87">
        <v>0.105</v>
      </c>
      <c r="G2" s="88">
        <f t="shared" ref="G2:G21" si="1">(1-C2)*B2*(F2/12)*((1+F2/12)^E2)/(((1+F2/12)^E2)-1)</f>
        <v>3439.0240604987694</v>
      </c>
      <c r="H2" s="85">
        <f>E2/12</f>
        <v>5</v>
      </c>
    </row>
    <row r="3" spans="1:8" ht="14.4" x14ac:dyDescent="0.3">
      <c r="A3" s="84" t="s">
        <v>14</v>
      </c>
      <c r="B3" s="85">
        <v>325000</v>
      </c>
      <c r="C3" s="86">
        <v>0.2</v>
      </c>
      <c r="D3" s="61">
        <f t="shared" si="0"/>
        <v>65000</v>
      </c>
      <c r="E3" s="61">
        <v>60</v>
      </c>
      <c r="F3" s="87">
        <v>0.105</v>
      </c>
      <c r="G3" s="88">
        <f t="shared" si="1"/>
        <v>5588.4140983105008</v>
      </c>
      <c r="H3" s="85">
        <f t="shared" ref="H3:H21" si="2">E3/12</f>
        <v>5</v>
      </c>
    </row>
    <row r="4" spans="1:8" ht="14.4" x14ac:dyDescent="0.3">
      <c r="A4" s="84" t="s">
        <v>128</v>
      </c>
      <c r="B4" s="85">
        <v>300000</v>
      </c>
      <c r="C4" s="86">
        <v>0.2</v>
      </c>
      <c r="D4" s="61">
        <f t="shared" si="0"/>
        <v>60000</v>
      </c>
      <c r="E4" s="61">
        <v>60</v>
      </c>
      <c r="F4" s="87">
        <v>0.105</v>
      </c>
      <c r="G4" s="88">
        <f t="shared" si="1"/>
        <v>5158.5360907481554</v>
      </c>
      <c r="H4" s="85">
        <f t="shared" si="2"/>
        <v>5</v>
      </c>
    </row>
    <row r="5" spans="1:8" ht="14.4" x14ac:dyDescent="0.3">
      <c r="A5" s="84" t="s">
        <v>149</v>
      </c>
      <c r="B5" s="85">
        <v>375000</v>
      </c>
      <c r="C5" s="86">
        <v>0.2</v>
      </c>
      <c r="D5" s="61">
        <f t="shared" si="0"/>
        <v>75000</v>
      </c>
      <c r="E5" s="61">
        <v>60</v>
      </c>
      <c r="F5" s="87">
        <v>0.105</v>
      </c>
      <c r="G5" s="88">
        <f t="shared" si="1"/>
        <v>6448.1701134351933</v>
      </c>
      <c r="H5" s="85">
        <f t="shared" si="2"/>
        <v>5</v>
      </c>
    </row>
    <row r="6" spans="1:8" ht="14.4" x14ac:dyDescent="0.3">
      <c r="A6" s="84" t="s">
        <v>170</v>
      </c>
      <c r="B6" s="85">
        <v>575000</v>
      </c>
      <c r="C6" s="86">
        <v>0.2</v>
      </c>
      <c r="D6" s="61">
        <f t="shared" si="0"/>
        <v>115000</v>
      </c>
      <c r="E6" s="61">
        <v>60</v>
      </c>
      <c r="F6" s="87">
        <v>0.105</v>
      </c>
      <c r="G6" s="88">
        <f t="shared" si="1"/>
        <v>9887.1941739339636</v>
      </c>
      <c r="H6" s="85">
        <f t="shared" si="2"/>
        <v>5</v>
      </c>
    </row>
    <row r="7" spans="1:8" ht="14.4" x14ac:dyDescent="0.3">
      <c r="A7" s="84" t="s">
        <v>187</v>
      </c>
      <c r="B7" s="85">
        <v>575000</v>
      </c>
      <c r="C7" s="86">
        <v>0.2</v>
      </c>
      <c r="D7" s="61">
        <f t="shared" si="0"/>
        <v>115000</v>
      </c>
      <c r="E7" s="61">
        <v>60</v>
      </c>
      <c r="F7" s="87">
        <v>0.105</v>
      </c>
      <c r="G7" s="88">
        <f t="shared" si="1"/>
        <v>9887.1941739339636</v>
      </c>
      <c r="H7" s="85">
        <f t="shared" si="2"/>
        <v>5</v>
      </c>
    </row>
    <row r="8" spans="1:8" ht="14.4" x14ac:dyDescent="0.3">
      <c r="A8" s="84" t="s">
        <v>205</v>
      </c>
      <c r="B8" s="85">
        <v>700000</v>
      </c>
      <c r="C8" s="86">
        <v>0.2</v>
      </c>
      <c r="D8" s="61">
        <f t="shared" si="0"/>
        <v>140000</v>
      </c>
      <c r="E8" s="61">
        <v>60</v>
      </c>
      <c r="F8" s="87">
        <v>0.105</v>
      </c>
      <c r="G8" s="88">
        <f t="shared" si="1"/>
        <v>12036.584211745694</v>
      </c>
      <c r="H8" s="85">
        <f t="shared" si="2"/>
        <v>5</v>
      </c>
    </row>
    <row r="9" spans="1:8" ht="14.4" x14ac:dyDescent="0.3">
      <c r="A9" s="84" t="s">
        <v>220</v>
      </c>
      <c r="B9" s="85">
        <v>625000</v>
      </c>
      <c r="C9" s="86">
        <v>0.2</v>
      </c>
      <c r="D9" s="61">
        <f t="shared" si="0"/>
        <v>125000</v>
      </c>
      <c r="E9" s="61">
        <v>60</v>
      </c>
      <c r="F9" s="87">
        <v>0.105</v>
      </c>
      <c r="G9" s="88">
        <f t="shared" si="1"/>
        <v>10746.950189058656</v>
      </c>
      <c r="H9" s="85">
        <f t="shared" si="2"/>
        <v>5</v>
      </c>
    </row>
    <row r="10" spans="1:8" ht="14.4" x14ac:dyDescent="0.3">
      <c r="A10" s="84" t="s">
        <v>13</v>
      </c>
      <c r="B10" s="85">
        <v>725000</v>
      </c>
      <c r="C10" s="86">
        <v>0.2</v>
      </c>
      <c r="D10" s="61">
        <f t="shared" si="0"/>
        <v>145000</v>
      </c>
      <c r="E10" s="61">
        <v>60</v>
      </c>
      <c r="F10" s="87">
        <v>0.105</v>
      </c>
      <c r="G10" s="88">
        <f t="shared" si="1"/>
        <v>12466.462219308039</v>
      </c>
      <c r="H10" s="85">
        <f t="shared" si="2"/>
        <v>5</v>
      </c>
    </row>
    <row r="11" spans="1:8" ht="14.4" x14ac:dyDescent="0.3">
      <c r="A11" s="84" t="s">
        <v>248</v>
      </c>
      <c r="B11" s="85">
        <v>125000</v>
      </c>
      <c r="C11" s="86">
        <v>0.2</v>
      </c>
      <c r="D11" s="61">
        <f t="shared" si="0"/>
        <v>25000</v>
      </c>
      <c r="E11" s="61">
        <v>60</v>
      </c>
      <c r="F11" s="87">
        <v>0.105</v>
      </c>
      <c r="G11" s="88">
        <f t="shared" si="1"/>
        <v>2149.390037811731</v>
      </c>
      <c r="H11" s="85">
        <f t="shared" si="2"/>
        <v>5</v>
      </c>
    </row>
    <row r="12" spans="1:8" ht="14.4" x14ac:dyDescent="0.3">
      <c r="A12" s="84" t="s">
        <v>260</v>
      </c>
      <c r="B12" s="85">
        <v>600000</v>
      </c>
      <c r="C12" s="86">
        <v>0.2</v>
      </c>
      <c r="D12" s="61">
        <f t="shared" si="0"/>
        <v>120000</v>
      </c>
      <c r="E12" s="61">
        <v>60</v>
      </c>
      <c r="F12" s="87">
        <v>0.105</v>
      </c>
      <c r="G12" s="88">
        <f t="shared" si="1"/>
        <v>10317.072181496311</v>
      </c>
      <c r="H12" s="85">
        <f t="shared" si="2"/>
        <v>5</v>
      </c>
    </row>
    <row r="13" spans="1:8" ht="14.4" x14ac:dyDescent="0.3">
      <c r="A13" s="84" t="s">
        <v>271</v>
      </c>
      <c r="B13" s="85">
        <v>700000</v>
      </c>
      <c r="C13" s="86">
        <v>0.2</v>
      </c>
      <c r="D13" s="61">
        <f t="shared" si="0"/>
        <v>140000</v>
      </c>
      <c r="E13" s="61">
        <v>60</v>
      </c>
      <c r="F13" s="87">
        <v>0.105</v>
      </c>
      <c r="G13" s="88">
        <f t="shared" si="1"/>
        <v>12036.584211745694</v>
      </c>
      <c r="H13" s="85">
        <f t="shared" si="2"/>
        <v>5</v>
      </c>
    </row>
    <row r="14" spans="1:8" ht="14.4" x14ac:dyDescent="0.3">
      <c r="A14" s="84" t="s">
        <v>281</v>
      </c>
      <c r="B14" s="85">
        <v>375000</v>
      </c>
      <c r="C14" s="86">
        <v>0.2</v>
      </c>
      <c r="D14" s="61">
        <f t="shared" si="0"/>
        <v>75000</v>
      </c>
      <c r="E14" s="61">
        <v>60</v>
      </c>
      <c r="F14" s="87">
        <v>0.105</v>
      </c>
      <c r="G14" s="88">
        <f t="shared" si="1"/>
        <v>6448.1701134351933</v>
      </c>
      <c r="H14" s="85">
        <f t="shared" si="2"/>
        <v>5</v>
      </c>
    </row>
    <row r="15" spans="1:8" ht="14.4" x14ac:dyDescent="0.3">
      <c r="A15" s="84" t="s">
        <v>290</v>
      </c>
      <c r="B15" s="85">
        <v>150000</v>
      </c>
      <c r="C15" s="86">
        <v>0.2</v>
      </c>
      <c r="D15" s="61">
        <f t="shared" si="0"/>
        <v>30000</v>
      </c>
      <c r="E15" s="61">
        <v>60</v>
      </c>
      <c r="F15" s="87">
        <v>0.105</v>
      </c>
      <c r="G15" s="88">
        <f t="shared" si="1"/>
        <v>2579.2680453740777</v>
      </c>
      <c r="H15" s="85">
        <f t="shared" si="2"/>
        <v>5</v>
      </c>
    </row>
    <row r="16" spans="1:8" ht="14.4" x14ac:dyDescent="0.3">
      <c r="A16" s="84" t="s">
        <v>298</v>
      </c>
      <c r="B16" s="85">
        <v>225000</v>
      </c>
      <c r="C16" s="86">
        <v>0.2</v>
      </c>
      <c r="D16" s="61">
        <f t="shared" si="0"/>
        <v>45000</v>
      </c>
      <c r="E16" s="61">
        <v>60</v>
      </c>
      <c r="F16" s="87">
        <v>0.105</v>
      </c>
      <c r="G16" s="88">
        <f t="shared" si="1"/>
        <v>3868.9020680611161</v>
      </c>
      <c r="H16" s="85">
        <f t="shared" si="2"/>
        <v>5</v>
      </c>
    </row>
    <row r="17" spans="1:8" ht="14.4" x14ac:dyDescent="0.3">
      <c r="A17" s="84" t="s">
        <v>305</v>
      </c>
      <c r="B17" s="85">
        <v>275000</v>
      </c>
      <c r="C17" s="86">
        <v>0.2</v>
      </c>
      <c r="D17" s="61">
        <f t="shared" si="0"/>
        <v>55000</v>
      </c>
      <c r="E17" s="61">
        <v>60</v>
      </c>
      <c r="F17" s="87">
        <v>0.105</v>
      </c>
      <c r="G17" s="88">
        <f t="shared" si="1"/>
        <v>4728.6580831858091</v>
      </c>
      <c r="H17" s="85">
        <f t="shared" si="2"/>
        <v>5</v>
      </c>
    </row>
    <row r="18" spans="1:8" ht="14.4" x14ac:dyDescent="0.3">
      <c r="A18" s="84" t="s">
        <v>15</v>
      </c>
      <c r="B18" s="85">
        <v>350000</v>
      </c>
      <c r="C18" s="86">
        <v>0.2</v>
      </c>
      <c r="D18" s="61">
        <f t="shared" si="0"/>
        <v>70000</v>
      </c>
      <c r="E18" s="61">
        <v>60</v>
      </c>
      <c r="F18" s="87">
        <v>0.105</v>
      </c>
      <c r="G18" s="88">
        <f t="shared" si="1"/>
        <v>6018.2921058728471</v>
      </c>
      <c r="H18" s="85">
        <f t="shared" si="2"/>
        <v>5</v>
      </c>
    </row>
    <row r="19" spans="1:8" ht="14.4" x14ac:dyDescent="0.3">
      <c r="A19" s="84" t="s">
        <v>313</v>
      </c>
      <c r="B19" s="85">
        <v>600000</v>
      </c>
      <c r="C19" s="86">
        <v>0.2</v>
      </c>
      <c r="D19" s="61">
        <f t="shared" si="0"/>
        <v>120000</v>
      </c>
      <c r="E19" s="61">
        <v>60</v>
      </c>
      <c r="F19" s="87">
        <v>0.105</v>
      </c>
      <c r="G19" s="88">
        <f t="shared" si="1"/>
        <v>10317.072181496311</v>
      </c>
      <c r="H19" s="85">
        <f t="shared" si="2"/>
        <v>5</v>
      </c>
    </row>
    <row r="20" spans="1:8" ht="14.4" x14ac:dyDescent="0.3">
      <c r="A20" s="84" t="s">
        <v>316</v>
      </c>
      <c r="B20" s="85">
        <v>250000</v>
      </c>
      <c r="C20" s="86">
        <v>0.2</v>
      </c>
      <c r="D20" s="61">
        <f t="shared" si="0"/>
        <v>50000</v>
      </c>
      <c r="E20" s="61">
        <v>60</v>
      </c>
      <c r="F20" s="87">
        <v>0.105</v>
      </c>
      <c r="G20" s="88">
        <f t="shared" si="1"/>
        <v>4298.7800756234619</v>
      </c>
      <c r="H20" s="85">
        <f t="shared" si="2"/>
        <v>5</v>
      </c>
    </row>
    <row r="21" spans="1:8" ht="15.75" customHeight="1" x14ac:dyDescent="0.3">
      <c r="A21" s="84" t="s">
        <v>319</v>
      </c>
      <c r="B21" s="85">
        <v>1000000</v>
      </c>
      <c r="C21" s="86">
        <v>0.2</v>
      </c>
      <c r="D21" s="61">
        <f t="shared" si="0"/>
        <v>200000</v>
      </c>
      <c r="E21" s="61">
        <v>60</v>
      </c>
      <c r="F21" s="87">
        <v>0.105</v>
      </c>
      <c r="G21" s="88">
        <f t="shared" si="1"/>
        <v>17195.120302493848</v>
      </c>
      <c r="H21" s="85">
        <f t="shared" si="2"/>
        <v>5</v>
      </c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18</vt:i4>
      </vt:variant>
    </vt:vector>
  </HeadingPairs>
  <TitlesOfParts>
    <vt:vector size="32" baseType="lpstr">
      <vt:lpstr>Drop Down Lists</vt:lpstr>
      <vt:lpstr>Cost Calculator</vt:lpstr>
      <vt:lpstr>Calculator Raw</vt:lpstr>
      <vt:lpstr>Assumption_Distance</vt:lpstr>
      <vt:lpstr>Assumption_Mileage</vt:lpstr>
      <vt:lpstr>Assumption_Team Size</vt:lpstr>
      <vt:lpstr>Assumption_Salary</vt:lpstr>
      <vt:lpstr>Vehicle EMI Sheet</vt:lpstr>
      <vt:lpstr>Vehicle Refinance Sheet</vt:lpstr>
      <vt:lpstr>(Inc) OU Profitability</vt:lpstr>
      <vt:lpstr>Cluster Mapping</vt:lpstr>
      <vt:lpstr>Vehicle Mapping</vt:lpstr>
      <vt:lpstr>Vehicle Maintainence Sheet</vt:lpstr>
      <vt:lpstr>Sheet1</vt:lpstr>
      <vt:lpstr>Ahmedabad</vt:lpstr>
      <vt:lpstr>Ambala</vt:lpstr>
      <vt:lpstr>Bangalore</vt:lpstr>
      <vt:lpstr>Chennai</vt:lpstr>
      <vt:lpstr>Coimbatore</vt:lpstr>
      <vt:lpstr>Delhi</vt:lpstr>
      <vt:lpstr>Guwahati</vt:lpstr>
      <vt:lpstr>Hyderabad</vt:lpstr>
      <vt:lpstr>Indore</vt:lpstr>
      <vt:lpstr>Jaipur</vt:lpstr>
      <vt:lpstr>Jamshedpur</vt:lpstr>
      <vt:lpstr>Kolkata</vt:lpstr>
      <vt:lpstr>Lucknow</vt:lpstr>
      <vt:lpstr>Mumbai</vt:lpstr>
      <vt:lpstr>Nagpur</vt:lpstr>
      <vt:lpstr>Noida</vt:lpstr>
      <vt:lpstr>Pune</vt:lpstr>
      <vt:lpstr>Vec_cat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Mathiyalagan</dc:creator>
  <cp:lastModifiedBy>Vignesh Mathiyalagan</cp:lastModifiedBy>
  <dcterms:created xsi:type="dcterms:W3CDTF">2021-09-26T05:08:58Z</dcterms:created>
  <dcterms:modified xsi:type="dcterms:W3CDTF">2021-11-19T13:15:17Z</dcterms:modified>
</cp:coreProperties>
</file>