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kiit\Downloads\"/>
    </mc:Choice>
  </mc:AlternateContent>
  <xr:revisionPtr revIDLastSave="0" documentId="13_ncr:1_{95DB53C0-E626-41AA-8E87-B52918700E4E}" xr6:coauthVersionLast="36" xr6:coauthVersionMax="47" xr10:uidLastSave="{00000000-0000-0000-0000-000000000000}"/>
  <bookViews>
    <workbookView xWindow="0" yWindow="0" windowWidth="23040" windowHeight="8652" activeTab="2"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3" l="1"/>
  <c r="E28" i="3"/>
  <c r="E8" i="4"/>
  <c r="E21" i="4"/>
  <c r="E15" i="4"/>
  <c r="F10" i="4"/>
  <c r="G10" i="4"/>
  <c r="H10" i="4"/>
  <c r="I10" i="4"/>
  <c r="E10" i="4"/>
  <c r="F9" i="4"/>
  <c r="G9" i="4"/>
  <c r="H9" i="4"/>
  <c r="I9" i="4"/>
  <c r="E9" i="4"/>
  <c r="F5" i="4" l="1"/>
  <c r="G5" i="4"/>
  <c r="H5" i="4"/>
  <c r="I5" i="4"/>
  <c r="E5" i="4"/>
  <c r="F24" i="3" l="1"/>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s="1"/>
  <c r="E7" i="4" s="1"/>
  <c r="E11" i="4" s="1"/>
  <c r="E13" i="4" l="1"/>
  <c r="E16" i="4" s="1"/>
  <c r="E17" i="4" s="1"/>
  <c r="F15" i="4" s="1"/>
  <c r="F8" i="4" s="1"/>
  <c r="F29" i="3" s="1"/>
  <c r="F32" i="3" s="1"/>
  <c r="F6" i="4" s="1"/>
  <c r="E12" i="4"/>
  <c r="E22" i="4" s="1"/>
  <c r="E23" i="4" s="1"/>
  <c r="F21" i="4" s="1"/>
  <c r="E34" i="3"/>
  <c r="F30" i="3" l="1"/>
  <c r="F33" i="3"/>
  <c r="F37" i="3" s="1"/>
  <c r="F7" i="4" s="1"/>
  <c r="F11" i="4" s="1"/>
  <c r="F12" i="4" s="1"/>
  <c r="F22" i="4" s="1"/>
  <c r="F23" i="4" s="1"/>
  <c r="G21" i="4" s="1"/>
  <c r="F34" i="3" l="1"/>
  <c r="F13" i="4" l="1"/>
  <c r="F16" i="4" s="1"/>
  <c r="F17" i="4" s="1"/>
  <c r="G15" i="4" s="1"/>
  <c r="G8" i="4" l="1"/>
  <c r="G28" i="3" s="1"/>
  <c r="G29" i="3" l="1"/>
  <c r="G32" i="3" l="1"/>
  <c r="G6" i="4" s="1"/>
  <c r="G30" i="3"/>
  <c r="G33" i="3" l="1"/>
  <c r="G37" i="3" s="1"/>
  <c r="G7" i="4" s="1"/>
  <c r="G11" i="4" s="1"/>
  <c r="G12" i="4" l="1"/>
  <c r="G22" i="4" s="1"/>
  <c r="G23" i="4" s="1"/>
  <c r="H21" i="4" s="1"/>
  <c r="G34" i="3"/>
  <c r="G13" i="4" l="1"/>
  <c r="G16" i="4" s="1"/>
  <c r="G17" i="4" s="1"/>
  <c r="H15" i="4" s="1"/>
  <c r="H8" i="4" s="1"/>
  <c r="H28" i="3" s="1"/>
  <c r="H29" i="3" s="1"/>
  <c r="H32" i="3" s="1"/>
  <c r="H6" i="4" s="1"/>
  <c r="H30" i="3" l="1"/>
  <c r="H33" i="3"/>
  <c r="H37" i="3" s="1"/>
  <c r="H7" i="4" s="1"/>
  <c r="H11" i="4" s="1"/>
  <c r="H12" i="4" l="1"/>
  <c r="H22" i="4" s="1"/>
  <c r="H23" i="4" s="1"/>
  <c r="I21" i="4" s="1"/>
  <c r="H34" i="3"/>
  <c r="H13" i="4" l="1"/>
  <c r="H16" i="4" s="1"/>
  <c r="H17" i="4" s="1"/>
  <c r="I15" i="4" s="1"/>
  <c r="I8" i="4" s="1"/>
  <c r="I28" i="3" s="1"/>
  <c r="I29" i="3" s="1"/>
  <c r="I32" i="3" s="1"/>
  <c r="I6" i="4" s="1"/>
  <c r="I33" i="3" l="1"/>
  <c r="I30" i="3"/>
  <c r="I34" i="3"/>
  <c r="I37" i="3"/>
  <c r="I7" i="4" s="1"/>
  <c r="I11" i="4"/>
  <c r="I12" i="4" l="1"/>
  <c r="I22" i="4" s="1"/>
  <c r="I23" i="4" s="1"/>
  <c r="I13" i="4" l="1"/>
  <c r="I16" i="4" s="1"/>
  <c r="I17" i="4" s="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<sst xmlns="http://schemas.openxmlformats.org/spreadsheetml/2006/main" count="184" uniqueCount="92">
  <si>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</si>
  <si>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</si>
  <si>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</si>
  <si>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</si>
  <si>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</si>
  <si>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</si>
  <si>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</si>
  <si>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</si>
  <si>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</si>
  <si>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</si>
  <si>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</si>
  <si>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</si>
  <si>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</si>
  <si>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</si>
  <si>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</si>
  <si>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</si>
  <si>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</si>
  <si>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</si>
  <si>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</si>
  <si>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</si>
  <si>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</si>
  <si>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</si>
  <si>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</si>
  <si>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</si>
  <si>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</si>
  <si>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</si>
  <si>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</si>
  <si>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</si>
  <si>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</si>
  <si>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</si>
  <si>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</si>
  <si>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</si>
  <si>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</si>
  <si>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</si>
  <si>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</si>
  <si>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</si>
  <si>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</si>
  <si>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</si>
  <si>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</si>
  <si>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</si>
  <si>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</si>
  <si>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</si>
  <si>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</si>
  <si>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</si>
  <si>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</si>
  <si>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</si>
  <si>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</si>
  <si>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</si>
  <si>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</si>
  <si>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</si>
  <si>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</si>
  <si>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</si>
  <si>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</si>
  <si>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</si>
  <si>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</si>
  <si>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</si>
  <si>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</si>
  <si>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</si>
  <si>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</si>
  <si>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</si>
  <si>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</si>
  <si>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</si>
  <si>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</si>
  <si>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</si>
  <si>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</si>
  <si>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</si>
  <si>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</si>
  <si>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</si>
  <si>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</si>
  <si>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</si>
  <si>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</si>
  <si>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</si>
  <si>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</si>
  <si>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</si>
  <si>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</si>
  <si>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</si>
  <si>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</si>
  <si>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</si>
  <si>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</si>
  <si>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</si>
  <si>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</si>
  <si>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</si>
  <si>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</si>
  <si>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</si>
  <si>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</si>
  <si>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</si>
  <si>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</si>
  <si>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</si>
  <si>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Taxes</t>
  </si>
  <si>
    <t>Change in NWC</t>
  </si>
  <si>
    <t>Net Capex</t>
  </si>
  <si>
    <t>Dividends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</si>
</sst>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3">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13"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1" t="s">
        <v>32</v>
      </c>
      <c r="C4" s="52" t="s">
        <v>47</v>
      </c>
    </row>
    <row r="5" spans="2:3" ht="26.4" x14ac:dyDescent="0.25">
      <c r="B5" s="51" t="s">
        <v>34</v>
      </c>
      <c r="C5" s="52" t="s">
        <v>46</v>
      </c>
    </row>
    <row r="6" spans="2:3" ht="52.8" x14ac:dyDescent="0.25">
      <c r="B6" s="51" t="s">
        <v>13</v>
      </c>
      <c r="C6" s="52" t="s">
        <v>85</v>
      </c>
    </row>
    <row r="7" spans="2:3" ht="26.4" x14ac:dyDescent="0.25">
      <c r="B7" s="51" t="s">
        <v>31</v>
      </c>
      <c r="C7" s="52" t="s">
        <v>48</v>
      </c>
    </row>
    <row r="8" spans="2:3" ht="66" x14ac:dyDescent="0.25">
      <c r="B8" s="51" t="s">
        <v>38</v>
      </c>
      <c r="C8" s="52" t="s">
        <v>40</v>
      </c>
    </row>
    <row r="9" spans="2:3" ht="105.6" x14ac:dyDescent="0.25">
      <c r="B9" s="51" t="s">
        <v>4</v>
      </c>
      <c r="C9" s="52" t="s">
        <v>50</v>
      </c>
    </row>
    <row r="10" spans="2:3" ht="52.8" x14ac:dyDescent="0.25">
      <c r="B10" s="51" t="s">
        <v>5</v>
      </c>
      <c r="C10" s="52" t="s">
        <v>49</v>
      </c>
    </row>
    <row r="11" spans="2:3" ht="52.8" x14ac:dyDescent="0.25">
      <c r="B11" s="51" t="s">
        <v>86</v>
      </c>
      <c r="C11" s="52" t="s">
        <v>41</v>
      </c>
    </row>
    <row r="12" spans="2:3" ht="39.6" x14ac:dyDescent="0.25">
      <c r="B12" s="51" t="s">
        <v>26</v>
      </c>
      <c r="C12" s="52" t="s">
        <v>42</v>
      </c>
    </row>
    <row r="13" spans="2:3" ht="211.2" x14ac:dyDescent="0.25">
      <c r="B13" s="51" t="s">
        <v>35</v>
      </c>
      <c r="C13" s="52" t="s">
        <v>45</v>
      </c>
    </row>
    <row r="14" spans="2:3" ht="52.8" x14ac:dyDescent="0.25">
      <c r="B14" s="51" t="s">
        <v>21</v>
      </c>
      <c r="C14" s="52" t="s">
        <v>87</v>
      </c>
    </row>
    <row r="15" spans="2:3" ht="52.8" x14ac:dyDescent="0.25">
      <c r="B15" s="51" t="s">
        <v>25</v>
      </c>
      <c r="C15" s="52" t="s">
        <v>43</v>
      </c>
    </row>
    <row r="16" spans="2:3" ht="52.8" x14ac:dyDescent="0.25">
      <c r="B16" s="51" t="s">
        <v>39</v>
      </c>
      <c r="C16" s="52"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37"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23" activePane="bottomRight" state="frozenSplit"/>
      <selection pane="topRight" activeCell="C1" sqref="C1"/>
      <selection pane="bottomLeft" activeCell="A3" sqref="A3"/>
      <selection pane="bottomRight" activeCell="I30" sqref="I30"/>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Forecast'!E8</f>
        <v>-15850</v>
      </c>
      <c r="F28" s="30">
        <f>'Cash Flow Forecast'!F8</f>
        <v>-13908.624</v>
      </c>
      <c r="G28" s="30">
        <f>'Cash Flow Forecast'!G8</f>
        <v>-11255.957055359997</v>
      </c>
      <c r="H28" s="30">
        <f>'Cash Flow Forecast'!H8</f>
        <v>-7820.7644226453467</v>
      </c>
      <c r="I28" s="30">
        <f>'Cash Flow Forecast'!I8</f>
        <v>-3539.4879488415172</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E33*E36</f>
        <v>83376.599999999991</v>
      </c>
      <c r="F37" s="31">
        <f t="shared" ref="E37:I37" si="15">F33*F36</f>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zoomScaleNormal="100" zoomScaleSheetLayoutView="70" workbookViewId="0">
      <pane xSplit="3" ySplit="3" topLeftCell="D5" activePane="bottomRight" state="frozenSplit"/>
      <selection pane="topRight" activeCell="C1" sqref="C1"/>
      <selection pane="bottomLeft" activeCell="A3" sqref="A3"/>
      <selection pane="bottomRight" activeCell="E12" sqref="E12:I12"/>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88</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5" t="s">
        <v>91</v>
      </c>
      <c r="C7" s="36" t="s">
        <v>11</v>
      </c>
      <c r="D7" s="39"/>
      <c r="E7" s="45">
        <f>'P&amp;L Forecast'!E37*-1</f>
        <v>-83376.599999999991</v>
      </c>
      <c r="F7" s="45">
        <f>'P&amp;L Forecast'!F37*-1</f>
        <v>-111572.810424</v>
      </c>
      <c r="G7" s="45">
        <f>'P&amp;L Forecast'!G37*-1</f>
        <v>-142533.78980679935</v>
      </c>
      <c r="H7" s="45">
        <f>'P&amp;L Forecast'!H37*-1</f>
        <v>-175951.50678869965</v>
      </c>
      <c r="I7" s="45">
        <f>'P&amp;L Forecast'!I37*-1</f>
        <v>-211386.03321620674</v>
      </c>
    </row>
    <row r="8" spans="2:10" ht="15" customHeight="1" x14ac:dyDescent="0.25">
      <c r="B8" s="35" t="s">
        <v>70</v>
      </c>
      <c r="C8" s="36" t="s">
        <v>11</v>
      </c>
      <c r="D8" s="39"/>
      <c r="E8" s="30">
        <f>E15*'Forecast Assumptions'!E45-('Forecast Assumptions'!E44*'Cash Flow Forecast'!E21)</f>
        <v>-15850</v>
      </c>
      <c r="F8" s="30">
        <f>F15*'Forecast Assumptions'!F45-('Forecast Assumptions'!F44*'Cash Flow Forecast'!F21)</f>
        <v>-13908.624</v>
      </c>
      <c r="G8" s="30">
        <f>G15*'Forecast Assumptions'!G45-('Forecast Assumptions'!G44*'Cash Flow Forecast'!G21)</f>
        <v>-11255.957055359997</v>
      </c>
      <c r="H8" s="30">
        <f>H15*'Forecast Assumptions'!H45-('Forecast Assumptions'!H44*'Cash Flow Forecast'!H21)</f>
        <v>-7820.7644226453467</v>
      </c>
      <c r="I8" s="30">
        <f>I15*'Forecast Assumptions'!I45-('Forecast Assumptions'!I44*'Cash Flow Forecast'!I21)</f>
        <v>-3539.4879488415172</v>
      </c>
    </row>
    <row r="9" spans="2:10" ht="15" customHeight="1" x14ac:dyDescent="0.25">
      <c r="B9" s="35" t="s">
        <v>89</v>
      </c>
      <c r="C9" s="36" t="s">
        <v>11</v>
      </c>
      <c r="D9" s="39"/>
      <c r="E9" s="45">
        <f>'Forecast Assumptions'!E38*'P&amp;L Forecast'!E8</f>
        <v>-7050</v>
      </c>
      <c r="F9" s="45">
        <f>'Forecast Assumptions'!F38*'P&amp;L Forecast'!F8</f>
        <v>-8065.2</v>
      </c>
      <c r="G9" s="45">
        <f>'Forecast Assumptions'!G38*'P&amp;L Forecast'!G8</f>
        <v>-9142.7107200000009</v>
      </c>
      <c r="H9" s="45">
        <f>'Forecast Assumptions'!H38*'P&amp;L Forecast'!H8</f>
        <v>-10269.092680704003</v>
      </c>
      <c r="I9" s="45">
        <f>'Forecast Assumptions'!I38*'P&amp;L Forecast'!I8</f>
        <v>-11427.446335087419</v>
      </c>
    </row>
    <row r="10" spans="2:10" ht="15" customHeight="1" x14ac:dyDescent="0.25">
      <c r="B10" s="35" t="s">
        <v>90</v>
      </c>
      <c r="C10" s="36" t="s">
        <v>11</v>
      </c>
      <c r="D10" s="39"/>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10" ht="15" customHeight="1" x14ac:dyDescent="0.25">
      <c r="B11" s="24" t="s">
        <v>76</v>
      </c>
      <c r="C11" s="25" t="s">
        <v>11</v>
      </c>
      <c r="D11" s="40"/>
      <c r="E11" s="42">
        <f>SUM(E5:E10)</f>
        <v>48534.400000000009</v>
      </c>
      <c r="F11" s="42">
        <f t="shared" ref="F11:I11" si="1">SUM(F5:F10)</f>
        <v>66316.673616000029</v>
      </c>
      <c r="G11" s="42">
        <f t="shared" si="1"/>
        <v>85879.815817866271</v>
      </c>
      <c r="H11" s="42">
        <f t="shared" si="1"/>
        <v>107031.91184509573</v>
      </c>
      <c r="I11" s="42">
        <f t="shared" si="1"/>
        <v>129496.57580905045</v>
      </c>
    </row>
    <row r="12" spans="2:10" ht="15" customHeight="1" x14ac:dyDescent="0.25">
      <c r="B12" s="49" t="s">
        <v>81</v>
      </c>
      <c r="C12" s="46" t="s">
        <v>11</v>
      </c>
      <c r="D12" s="48"/>
      <c r="E12" s="50">
        <f>IF(E21&gt;E11,-E11,-E21)</f>
        <v>-48534.400000000009</v>
      </c>
      <c r="F12" s="50">
        <f t="shared" ref="F12:I12" si="2">IF(F21&gt;F11,-F11,-F21)</f>
        <v>-66316.673616000029</v>
      </c>
      <c r="G12" s="50">
        <f t="shared" si="2"/>
        <v>-85879.815817866271</v>
      </c>
      <c r="H12" s="50">
        <f t="shared" si="2"/>
        <v>-107031.91184509573</v>
      </c>
      <c r="I12" s="50">
        <f t="shared" si="2"/>
        <v>-92237.19872103793</v>
      </c>
    </row>
    <row r="13" spans="2:10" ht="15" customHeight="1" x14ac:dyDescent="0.25">
      <c r="B13" s="24" t="s">
        <v>83</v>
      </c>
      <c r="C13" s="25" t="s">
        <v>11</v>
      </c>
      <c r="D13" s="40"/>
      <c r="E13" s="41">
        <f>SUM(E11:E12)</f>
        <v>0</v>
      </c>
      <c r="F13" s="41">
        <f t="shared" ref="F13:I13" si="3">SUM(F11:F12)</f>
        <v>0</v>
      </c>
      <c r="G13" s="41">
        <f t="shared" si="3"/>
        <v>0</v>
      </c>
      <c r="H13" s="41">
        <f t="shared" si="3"/>
        <v>0</v>
      </c>
      <c r="I13" s="41">
        <f t="shared" si="3"/>
        <v>37259.377088012523</v>
      </c>
    </row>
    <row r="15" spans="2:10" ht="15" customHeight="1" x14ac:dyDescent="0.25">
      <c r="B15" s="39" t="s">
        <v>79</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83</v>
      </c>
      <c r="C16" s="46" t="s">
        <v>11</v>
      </c>
      <c r="E16" s="47">
        <f>E13</f>
        <v>0</v>
      </c>
      <c r="F16" s="47">
        <f t="shared" ref="F16:I16" si="5">F13</f>
        <v>0</v>
      </c>
      <c r="G16" s="47">
        <f t="shared" si="5"/>
        <v>0</v>
      </c>
      <c r="H16" s="47">
        <f t="shared" si="5"/>
        <v>0</v>
      </c>
      <c r="I16" s="47">
        <f t="shared" si="5"/>
        <v>37259.377088012523</v>
      </c>
      <c r="J16" s="39"/>
    </row>
    <row r="17" spans="1:10" ht="15" customHeight="1" x14ac:dyDescent="0.25">
      <c r="B17" s="24" t="s">
        <v>80</v>
      </c>
      <c r="C17" s="25" t="s">
        <v>11</v>
      </c>
      <c r="D17" s="38">
        <v>15000</v>
      </c>
      <c r="E17" s="42">
        <f>SUM(E15:E16)</f>
        <v>15000</v>
      </c>
      <c r="F17" s="42">
        <f t="shared" ref="F17:I17" si="6">SUM(F15:F16)</f>
        <v>15000</v>
      </c>
      <c r="G17" s="42">
        <f t="shared" si="6"/>
        <v>15000</v>
      </c>
      <c r="H17" s="42">
        <f t="shared" si="6"/>
        <v>15000</v>
      </c>
      <c r="I17" s="42">
        <f t="shared" si="6"/>
        <v>52259.377088012523</v>
      </c>
      <c r="J17" s="39"/>
    </row>
    <row r="18" spans="1:10" ht="15" customHeight="1" x14ac:dyDescent="0.25">
      <c r="D18" s="17"/>
      <c r="E18" s="17"/>
      <c r="F18" s="17"/>
      <c r="G18" s="17"/>
      <c r="H18" s="17"/>
      <c r="I18" s="17"/>
    </row>
    <row r="19" spans="1:10" s="8" customFormat="1" ht="15" customHeight="1" x14ac:dyDescent="0.25">
      <c r="A19" s="7" t="s">
        <v>0</v>
      </c>
      <c r="B19" s="7" t="s">
        <v>77</v>
      </c>
      <c r="D19" s="18"/>
      <c r="E19" s="18"/>
      <c r="F19" s="18"/>
      <c r="G19" s="18"/>
      <c r="H19" s="18"/>
      <c r="I19" s="18"/>
    </row>
    <row r="20" spans="1:10" ht="15" customHeight="1" x14ac:dyDescent="0.25">
      <c r="D20" s="17"/>
      <c r="E20" s="17"/>
      <c r="F20" s="17"/>
      <c r="G20" s="17"/>
      <c r="H20" s="17"/>
      <c r="I20" s="17"/>
    </row>
    <row r="21" spans="1:10" ht="15" customHeight="1" x14ac:dyDescent="0.25">
      <c r="B21" s="4" t="s">
        <v>78</v>
      </c>
      <c r="C21" s="15" t="s">
        <v>11</v>
      </c>
      <c r="E21" s="47">
        <f>D23</f>
        <v>400000</v>
      </c>
      <c r="F21" s="47">
        <f t="shared" ref="F21:I21" si="7">E23</f>
        <v>351465.6</v>
      </c>
      <c r="G21" s="47">
        <f t="shared" si="7"/>
        <v>285148.92638399993</v>
      </c>
      <c r="H21" s="47">
        <f t="shared" si="7"/>
        <v>199269.11056613366</v>
      </c>
      <c r="I21" s="47">
        <f t="shared" si="7"/>
        <v>92237.19872103793</v>
      </c>
    </row>
    <row r="22" spans="1:10" ht="15" customHeight="1" x14ac:dyDescent="0.25">
      <c r="B22" s="4" t="s">
        <v>81</v>
      </c>
      <c r="C22" s="15" t="s">
        <v>11</v>
      </c>
      <c r="E22" s="47">
        <f>E12</f>
        <v>-48534.400000000009</v>
      </c>
      <c r="F22" s="47">
        <f t="shared" ref="F22:I22" si="8">F12</f>
        <v>-66316.673616000029</v>
      </c>
      <c r="G22" s="47">
        <f t="shared" si="8"/>
        <v>-85879.815817866271</v>
      </c>
      <c r="H22" s="47">
        <f t="shared" si="8"/>
        <v>-107031.91184509573</v>
      </c>
      <c r="I22" s="47">
        <f t="shared" si="8"/>
        <v>-92237.19872103793</v>
      </c>
      <c r="J22" s="39"/>
    </row>
    <row r="23" spans="1:10" ht="15" customHeight="1" x14ac:dyDescent="0.25">
      <c r="B23" s="24" t="s">
        <v>84</v>
      </c>
      <c r="C23" s="25" t="s">
        <v>11</v>
      </c>
      <c r="D23" s="38">
        <v>400000</v>
      </c>
      <c r="E23" s="42">
        <f>SUM(E21:E22)</f>
        <v>351465.6</v>
      </c>
      <c r="F23" s="42">
        <f t="shared" ref="F23:I23" si="9">SUM(F21:F22)</f>
        <v>285148.92638399993</v>
      </c>
      <c r="G23" s="42">
        <f t="shared" si="9"/>
        <v>199269.11056613366</v>
      </c>
      <c r="H23" s="42">
        <f t="shared" si="9"/>
        <v>92237.19872103793</v>
      </c>
      <c r="I23" s="42">
        <f t="shared" si="9"/>
        <v>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kiit</cp:lastModifiedBy>
  <dcterms:created xsi:type="dcterms:W3CDTF">2020-07-20T11:12:49Z</dcterms:created>
  <dcterms:modified xsi:type="dcterms:W3CDTF">2024-03-02T16:19:44Z</dcterms:modified>
</cp:coreProperties>
</file>